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FC91" lockStructure="1"/>
  <bookViews>
    <workbookView xWindow="480" yWindow="510" windowWidth="7515" windowHeight="5220" tabRatio="894"/>
  </bookViews>
  <sheets>
    <sheet name="Directions" sheetId="11" r:id="rId1"/>
    <sheet name="Benefits Summary" sheetId="8" r:id="rId2"/>
    <sheet name="User Input Data" sheetId="5" r:id="rId3"/>
    <sheet name="Conv Power Use to Occupancy" sheetId="22" r:id="rId4"/>
    <sheet name="Examples" sheetId="12" r:id="rId5"/>
    <sheet name="Truck Rest Stop Area Proj Calc" sheetId="6" state="hidden" r:id="rId6"/>
    <sheet name="Distr-Intermod Proj Calc" sheetId="10" state="hidden" r:id="rId7"/>
    <sheet name="Tables 2-3 TRU" sheetId="17" state="hidden" r:id="rId8"/>
    <sheet name="Tables 4-5" sheetId="18" state="hidden" r:id="rId9"/>
    <sheet name="Table 6" sheetId="19" state="hidden" r:id="rId10"/>
    <sheet name="Other" sheetId="20" state="hidden" r:id="rId11"/>
    <sheet name="Valid Entries" sheetId="7" state="hidden" r:id="rId12"/>
    <sheet name="References" sheetId="21" state="hidden" r:id="rId13"/>
  </sheets>
  <definedNames>
    <definedName name="blank">'Valid Entries'!$G$2</definedName>
    <definedName name="cabincomfort">'Valid Entries'!$C$2</definedName>
    <definedName name="cap">'Valid Entries'!$D$2</definedName>
    <definedName name="CEmin">'Valid Entries'!$E$2</definedName>
    <definedName name="CEwarning">'Valid Entries'!$F$1</definedName>
    <definedName name="Error">'Valid Entries'!$G$1</definedName>
    <definedName name="Exceeds_50">'Valid Entries'!$F$2</definedName>
    <definedName name="FHS">Other!$G$5</definedName>
    <definedName name="gridNox">Other!$C$13</definedName>
    <definedName name="gridPM">Other!$C$14</definedName>
    <definedName name="OLE_LINK20" localSheetId="0">Directions!#REF!</definedName>
    <definedName name="OLE_LINK3" localSheetId="0">Directions!#REF!</definedName>
    <definedName name="OLE_LINK35" localSheetId="0">Directions!#REF!</definedName>
    <definedName name="onlyTRU">'Valid Entries'!$C$4</definedName>
    <definedName name="_xlnm.Print_Area" localSheetId="0">Directions!$A$1:$M$86</definedName>
    <definedName name="tru__hp">'Tables 2-3 TRU'!$C$5</definedName>
    <definedName name="TRU_idle">Other!$G$8</definedName>
    <definedName name="TRU_KW">Other!$C$18</definedName>
    <definedName name="tru_Load_Factor">'Tables 2-3 TRU'!$C$6</definedName>
    <definedName name="TRU_oper">Other!$G$7</definedName>
    <definedName name="truck_idle">Other!$G$6</definedName>
    <definedName name="Truck_KW">Other!$C$17</definedName>
    <definedName name="truckstop1">'Valid Entries'!$C$2</definedName>
    <definedName name="truckstoptru">'Valid Entries'!$C$3</definedName>
    <definedName name="TRUonly">'Valid Entries'!$C$4</definedName>
    <definedName name="vproject">'Valid Entries'!$C$2:$C$4</definedName>
    <definedName name="vyear">'Valid Entries'!$A$2:$A$11</definedName>
  </definedNames>
  <calcPr calcId="144525"/>
</workbook>
</file>

<file path=xl/calcChain.xml><?xml version="1.0" encoding="utf-8"?>
<calcChain xmlns="http://schemas.openxmlformats.org/spreadsheetml/2006/main">
  <c r="GN13" i="6" l="1"/>
  <c r="GO13" i="6"/>
  <c r="GN14" i="6"/>
  <c r="GO14" i="6"/>
  <c r="GN15" i="6"/>
  <c r="GO15" i="6"/>
  <c r="GN16" i="6"/>
  <c r="GO16" i="6"/>
  <c r="GN17" i="6"/>
  <c r="GO17" i="6"/>
  <c r="GN18" i="6"/>
  <c r="GO18" i="6"/>
  <c r="GN19" i="6"/>
  <c r="GO19" i="6"/>
  <c r="GN20" i="6"/>
  <c r="GO20" i="6"/>
  <c r="GN21" i="6"/>
  <c r="GO21" i="6"/>
  <c r="GN22" i="6"/>
  <c r="GO22" i="6"/>
  <c r="GN23" i="6"/>
  <c r="GO23" i="6"/>
  <c r="GN24" i="6"/>
  <c r="GO24" i="6"/>
  <c r="GN25" i="6"/>
  <c r="GO25" i="6"/>
  <c r="GN26" i="6"/>
  <c r="GO26" i="6"/>
  <c r="GN27" i="6"/>
  <c r="GO27" i="6"/>
  <c r="GN28" i="6"/>
  <c r="GO28" i="6"/>
  <c r="GN29" i="6"/>
  <c r="GO29" i="6"/>
  <c r="GN30" i="6"/>
  <c r="GO30" i="6"/>
  <c r="GN31" i="6"/>
  <c r="GO31" i="6"/>
  <c r="GN32" i="6"/>
  <c r="GO32" i="6"/>
  <c r="GN33" i="6"/>
  <c r="GO33" i="6"/>
  <c r="GN34" i="6"/>
  <c r="GO34" i="6"/>
  <c r="GN35" i="6"/>
  <c r="GO35" i="6"/>
  <c r="GN36" i="6"/>
  <c r="GO36" i="6"/>
  <c r="GN37" i="6"/>
  <c r="GO37" i="6"/>
  <c r="GN38" i="6"/>
  <c r="GO38" i="6"/>
  <c r="GN39" i="6"/>
  <c r="GO39" i="6"/>
  <c r="GN40" i="6"/>
  <c r="GO40" i="6"/>
  <c r="GN41" i="6"/>
  <c r="GO41" i="6"/>
  <c r="GN42" i="6"/>
  <c r="GO42" i="6"/>
  <c r="GN43" i="6"/>
  <c r="GO43" i="6"/>
  <c r="GN44" i="6"/>
  <c r="GO44" i="6"/>
  <c r="GN45" i="6"/>
  <c r="GO45" i="6"/>
  <c r="GN46" i="6"/>
  <c r="GO46" i="6"/>
  <c r="GN47" i="6"/>
  <c r="GO47" i="6"/>
  <c r="GN48" i="6"/>
  <c r="GO48" i="6"/>
  <c r="GN49" i="6"/>
  <c r="GO49" i="6"/>
  <c r="GN50" i="6"/>
  <c r="GO50" i="6"/>
  <c r="GN51" i="6"/>
  <c r="GO51" i="6"/>
  <c r="GN52" i="6"/>
  <c r="GO52" i="6"/>
  <c r="GN53" i="6"/>
  <c r="GO53" i="6"/>
  <c r="GN54" i="6"/>
  <c r="GO54" i="6"/>
  <c r="GN55" i="6"/>
  <c r="GO55" i="6"/>
  <c r="GN56" i="6"/>
  <c r="GO56" i="6"/>
  <c r="GN57" i="6"/>
  <c r="GO57" i="6"/>
  <c r="GN58" i="6"/>
  <c r="GO58" i="6"/>
  <c r="GE13" i="6"/>
  <c r="GF13" i="6"/>
  <c r="GG13" i="6"/>
  <c r="GH13" i="6"/>
  <c r="GI13" i="6"/>
  <c r="GJ13" i="6"/>
  <c r="GK13" i="6"/>
  <c r="GL13" i="6"/>
  <c r="GE14" i="6"/>
  <c r="GF14" i="6"/>
  <c r="GG14" i="6"/>
  <c r="GH14" i="6"/>
  <c r="GI14" i="6"/>
  <c r="GJ14" i="6"/>
  <c r="GK14" i="6"/>
  <c r="GL14" i="6"/>
  <c r="GE15" i="6"/>
  <c r="GF15" i="6"/>
  <c r="GG15" i="6"/>
  <c r="GH15" i="6"/>
  <c r="GI15" i="6"/>
  <c r="GJ15" i="6"/>
  <c r="GK15" i="6"/>
  <c r="GL15" i="6"/>
  <c r="GE16" i="6"/>
  <c r="GF16" i="6"/>
  <c r="GG16" i="6"/>
  <c r="GH16" i="6"/>
  <c r="GI16" i="6"/>
  <c r="GJ16" i="6"/>
  <c r="GK16" i="6"/>
  <c r="GL16" i="6"/>
  <c r="GE17" i="6"/>
  <c r="GF17" i="6"/>
  <c r="GG17" i="6"/>
  <c r="GH17" i="6"/>
  <c r="GI17" i="6"/>
  <c r="GJ17" i="6"/>
  <c r="GK17" i="6"/>
  <c r="GL17" i="6"/>
  <c r="GE18" i="6"/>
  <c r="GF18" i="6"/>
  <c r="GG18" i="6"/>
  <c r="GH18" i="6"/>
  <c r="GI18" i="6"/>
  <c r="GJ18" i="6"/>
  <c r="GK18" i="6"/>
  <c r="GL18" i="6"/>
  <c r="GE19" i="6"/>
  <c r="GF19" i="6"/>
  <c r="GG19" i="6"/>
  <c r="GH19" i="6"/>
  <c r="GI19" i="6"/>
  <c r="GJ19" i="6"/>
  <c r="GK19" i="6"/>
  <c r="GL19" i="6"/>
  <c r="GE20" i="6"/>
  <c r="GF20" i="6"/>
  <c r="GG20" i="6"/>
  <c r="GH20" i="6"/>
  <c r="GI20" i="6"/>
  <c r="GJ20" i="6"/>
  <c r="GK20" i="6"/>
  <c r="GL20" i="6"/>
  <c r="GE21" i="6"/>
  <c r="GF21" i="6"/>
  <c r="GG21" i="6"/>
  <c r="GH21" i="6"/>
  <c r="GI21" i="6"/>
  <c r="GJ21" i="6"/>
  <c r="GK21" i="6"/>
  <c r="GL21" i="6"/>
  <c r="GE22" i="6"/>
  <c r="GF22" i="6"/>
  <c r="GG22" i="6"/>
  <c r="GH22" i="6"/>
  <c r="GI22" i="6"/>
  <c r="GJ22" i="6"/>
  <c r="GK22" i="6"/>
  <c r="GL22" i="6"/>
  <c r="GE23" i="6"/>
  <c r="GF23" i="6"/>
  <c r="GG23" i="6"/>
  <c r="GH23" i="6"/>
  <c r="GI23" i="6"/>
  <c r="GJ23" i="6"/>
  <c r="GK23" i="6"/>
  <c r="GL23" i="6"/>
  <c r="GE24" i="6"/>
  <c r="GF24" i="6"/>
  <c r="GG24" i="6"/>
  <c r="GH24" i="6"/>
  <c r="GI24" i="6"/>
  <c r="GJ24" i="6"/>
  <c r="GK24" i="6"/>
  <c r="GL24" i="6"/>
  <c r="GE25" i="6"/>
  <c r="GF25" i="6"/>
  <c r="GG25" i="6"/>
  <c r="GH25" i="6"/>
  <c r="GI25" i="6"/>
  <c r="GJ25" i="6"/>
  <c r="GK25" i="6"/>
  <c r="GL25" i="6"/>
  <c r="GE26" i="6"/>
  <c r="GF26" i="6"/>
  <c r="GG26" i="6"/>
  <c r="GH26" i="6"/>
  <c r="GI26" i="6"/>
  <c r="GJ26" i="6"/>
  <c r="GK26" i="6"/>
  <c r="GL26" i="6"/>
  <c r="GE27" i="6"/>
  <c r="GF27" i="6"/>
  <c r="GG27" i="6"/>
  <c r="GH27" i="6"/>
  <c r="GI27" i="6"/>
  <c r="GJ27" i="6"/>
  <c r="GK27" i="6"/>
  <c r="GL27" i="6"/>
  <c r="GE28" i="6"/>
  <c r="GF28" i="6"/>
  <c r="GG28" i="6"/>
  <c r="GH28" i="6"/>
  <c r="GI28" i="6"/>
  <c r="GJ28" i="6"/>
  <c r="GK28" i="6"/>
  <c r="GL28" i="6"/>
  <c r="GE29" i="6"/>
  <c r="GF29" i="6"/>
  <c r="GG29" i="6"/>
  <c r="GH29" i="6"/>
  <c r="GI29" i="6"/>
  <c r="GJ29" i="6"/>
  <c r="GK29" i="6"/>
  <c r="GL29" i="6"/>
  <c r="GE30" i="6"/>
  <c r="GF30" i="6"/>
  <c r="GG30" i="6"/>
  <c r="GH30" i="6"/>
  <c r="GI30" i="6"/>
  <c r="GJ30" i="6"/>
  <c r="GK30" i="6"/>
  <c r="GL30" i="6"/>
  <c r="GE31" i="6"/>
  <c r="GF31" i="6"/>
  <c r="GG31" i="6"/>
  <c r="GH31" i="6"/>
  <c r="GI31" i="6"/>
  <c r="GJ31" i="6"/>
  <c r="GK31" i="6"/>
  <c r="GL31" i="6"/>
  <c r="GE32" i="6"/>
  <c r="GF32" i="6"/>
  <c r="GG32" i="6"/>
  <c r="GH32" i="6"/>
  <c r="GI32" i="6"/>
  <c r="GJ32" i="6"/>
  <c r="GK32" i="6"/>
  <c r="GL32" i="6"/>
  <c r="GE33" i="6"/>
  <c r="GF33" i="6"/>
  <c r="GG33" i="6"/>
  <c r="GH33" i="6"/>
  <c r="GI33" i="6"/>
  <c r="GJ33" i="6"/>
  <c r="GK33" i="6"/>
  <c r="GL33" i="6"/>
  <c r="GE34" i="6"/>
  <c r="GF34" i="6"/>
  <c r="GG34" i="6"/>
  <c r="GH34" i="6"/>
  <c r="GI34" i="6"/>
  <c r="GJ34" i="6"/>
  <c r="GK34" i="6"/>
  <c r="GL34" i="6"/>
  <c r="GE35" i="6"/>
  <c r="GF35" i="6"/>
  <c r="GG35" i="6"/>
  <c r="GH35" i="6"/>
  <c r="GI35" i="6"/>
  <c r="GJ35" i="6"/>
  <c r="GK35" i="6"/>
  <c r="GL35" i="6"/>
  <c r="GE36" i="6"/>
  <c r="GF36" i="6"/>
  <c r="GG36" i="6"/>
  <c r="GH36" i="6"/>
  <c r="GI36" i="6"/>
  <c r="GJ36" i="6"/>
  <c r="GK36" i="6"/>
  <c r="GL36" i="6"/>
  <c r="GE37" i="6"/>
  <c r="GF37" i="6"/>
  <c r="GG37" i="6"/>
  <c r="GH37" i="6"/>
  <c r="GI37" i="6"/>
  <c r="GJ37" i="6"/>
  <c r="GK37" i="6"/>
  <c r="GL37" i="6"/>
  <c r="GE38" i="6"/>
  <c r="GF38" i="6"/>
  <c r="GG38" i="6"/>
  <c r="GH38" i="6"/>
  <c r="GI38" i="6"/>
  <c r="GJ38" i="6"/>
  <c r="GK38" i="6"/>
  <c r="GL38" i="6"/>
  <c r="GE39" i="6"/>
  <c r="GF39" i="6"/>
  <c r="GG39" i="6"/>
  <c r="GH39" i="6"/>
  <c r="GI39" i="6"/>
  <c r="GJ39" i="6"/>
  <c r="GK39" i="6"/>
  <c r="GL39" i="6"/>
  <c r="GE40" i="6"/>
  <c r="GF40" i="6"/>
  <c r="GG40" i="6"/>
  <c r="GH40" i="6"/>
  <c r="GI40" i="6"/>
  <c r="GJ40" i="6"/>
  <c r="GK40" i="6"/>
  <c r="GL40" i="6"/>
  <c r="GE41" i="6"/>
  <c r="GF41" i="6"/>
  <c r="GG41" i="6"/>
  <c r="GH41" i="6"/>
  <c r="GI41" i="6"/>
  <c r="GJ41" i="6"/>
  <c r="GK41" i="6"/>
  <c r="GL41" i="6"/>
  <c r="GE42" i="6"/>
  <c r="GF42" i="6"/>
  <c r="GG42" i="6"/>
  <c r="GH42" i="6"/>
  <c r="GI42" i="6"/>
  <c r="GJ42" i="6"/>
  <c r="GK42" i="6"/>
  <c r="GL42" i="6"/>
  <c r="GE43" i="6"/>
  <c r="GF43" i="6"/>
  <c r="GG43" i="6"/>
  <c r="GH43" i="6"/>
  <c r="GI43" i="6"/>
  <c r="GJ43" i="6"/>
  <c r="GK43" i="6"/>
  <c r="GL43" i="6"/>
  <c r="GE44" i="6"/>
  <c r="GF44" i="6"/>
  <c r="GG44" i="6"/>
  <c r="GH44" i="6"/>
  <c r="GI44" i="6"/>
  <c r="GJ44" i="6"/>
  <c r="GK44" i="6"/>
  <c r="GL44" i="6"/>
  <c r="GE45" i="6"/>
  <c r="GF45" i="6"/>
  <c r="GG45" i="6"/>
  <c r="GH45" i="6"/>
  <c r="GI45" i="6"/>
  <c r="GJ45" i="6"/>
  <c r="GK45" i="6"/>
  <c r="GL45" i="6"/>
  <c r="GE46" i="6"/>
  <c r="GF46" i="6"/>
  <c r="GG46" i="6"/>
  <c r="GH46" i="6"/>
  <c r="GI46" i="6"/>
  <c r="GJ46" i="6"/>
  <c r="GK46" i="6"/>
  <c r="GL46" i="6"/>
  <c r="GE47" i="6"/>
  <c r="GF47" i="6"/>
  <c r="GG47" i="6"/>
  <c r="GH47" i="6"/>
  <c r="GI47" i="6"/>
  <c r="GJ47" i="6"/>
  <c r="GK47" i="6"/>
  <c r="GL47" i="6"/>
  <c r="GE48" i="6"/>
  <c r="GF48" i="6"/>
  <c r="GG48" i="6"/>
  <c r="GH48" i="6"/>
  <c r="GI48" i="6"/>
  <c r="GJ48" i="6"/>
  <c r="GK48" i="6"/>
  <c r="GL48" i="6"/>
  <c r="GE49" i="6"/>
  <c r="GF49" i="6"/>
  <c r="GG49" i="6"/>
  <c r="GH49" i="6"/>
  <c r="GI49" i="6"/>
  <c r="GJ49" i="6"/>
  <c r="GK49" i="6"/>
  <c r="GL49" i="6"/>
  <c r="GE50" i="6"/>
  <c r="GF50" i="6"/>
  <c r="GG50" i="6"/>
  <c r="GH50" i="6"/>
  <c r="GI50" i="6"/>
  <c r="GJ50" i="6"/>
  <c r="GK50" i="6"/>
  <c r="GL50" i="6"/>
  <c r="GE51" i="6"/>
  <c r="GF51" i="6"/>
  <c r="GG51" i="6"/>
  <c r="GH51" i="6"/>
  <c r="GI51" i="6"/>
  <c r="GJ51" i="6"/>
  <c r="GK51" i="6"/>
  <c r="GL51" i="6"/>
  <c r="GE52" i="6"/>
  <c r="GF52" i="6"/>
  <c r="GG52" i="6"/>
  <c r="GH52" i="6"/>
  <c r="GI52" i="6"/>
  <c r="GJ52" i="6"/>
  <c r="GK52" i="6"/>
  <c r="GL52" i="6"/>
  <c r="GE53" i="6"/>
  <c r="GF53" i="6"/>
  <c r="GG53" i="6"/>
  <c r="GH53" i="6"/>
  <c r="GI53" i="6"/>
  <c r="GJ53" i="6"/>
  <c r="GK53" i="6"/>
  <c r="GL53" i="6"/>
  <c r="GE54" i="6"/>
  <c r="GF54" i="6"/>
  <c r="GG54" i="6"/>
  <c r="GH54" i="6"/>
  <c r="GI54" i="6"/>
  <c r="GJ54" i="6"/>
  <c r="GK54" i="6"/>
  <c r="GL54" i="6"/>
  <c r="GE55" i="6"/>
  <c r="GF55" i="6"/>
  <c r="GG55" i="6"/>
  <c r="GH55" i="6"/>
  <c r="GI55" i="6"/>
  <c r="GJ55" i="6"/>
  <c r="GK55" i="6"/>
  <c r="GL55" i="6"/>
  <c r="GE56" i="6"/>
  <c r="GF56" i="6"/>
  <c r="GG56" i="6"/>
  <c r="GH56" i="6"/>
  <c r="GI56" i="6"/>
  <c r="GJ56" i="6"/>
  <c r="GK56" i="6"/>
  <c r="GL56" i="6"/>
  <c r="GE57" i="6"/>
  <c r="GF57" i="6"/>
  <c r="GG57" i="6"/>
  <c r="GH57" i="6"/>
  <c r="GI57" i="6"/>
  <c r="GJ57" i="6"/>
  <c r="GK57" i="6"/>
  <c r="GL57" i="6"/>
  <c r="GE58" i="6"/>
  <c r="GF58" i="6"/>
  <c r="GG58" i="6"/>
  <c r="GH58" i="6"/>
  <c r="GI58" i="6"/>
  <c r="GJ58" i="6"/>
  <c r="GK58" i="6"/>
  <c r="GL58" i="6"/>
  <c r="FV13" i="6"/>
  <c r="FW13" i="6"/>
  <c r="FX13" i="6"/>
  <c r="FY13" i="6"/>
  <c r="FZ13" i="6"/>
  <c r="GA13" i="6"/>
  <c r="GB13" i="6"/>
  <c r="GC13" i="6"/>
  <c r="FV14" i="6"/>
  <c r="FW14" i="6"/>
  <c r="FX14" i="6"/>
  <c r="FY14" i="6"/>
  <c r="FZ14" i="6"/>
  <c r="GA14" i="6"/>
  <c r="GB14" i="6"/>
  <c r="GC14" i="6"/>
  <c r="FV15" i="6"/>
  <c r="FW15" i="6"/>
  <c r="FX15" i="6"/>
  <c r="FY15" i="6"/>
  <c r="FZ15" i="6"/>
  <c r="GA15" i="6"/>
  <c r="GB15" i="6"/>
  <c r="GC15" i="6"/>
  <c r="FV16" i="6"/>
  <c r="FW16" i="6"/>
  <c r="FX16" i="6"/>
  <c r="FY16" i="6"/>
  <c r="FZ16" i="6"/>
  <c r="GA16" i="6"/>
  <c r="GB16" i="6"/>
  <c r="GC16" i="6"/>
  <c r="FV17" i="6"/>
  <c r="FW17" i="6"/>
  <c r="FX17" i="6"/>
  <c r="FY17" i="6"/>
  <c r="FZ17" i="6"/>
  <c r="GA17" i="6"/>
  <c r="GB17" i="6"/>
  <c r="GC17" i="6"/>
  <c r="FV18" i="6"/>
  <c r="FW18" i="6"/>
  <c r="FX18" i="6"/>
  <c r="FY18" i="6"/>
  <c r="FZ18" i="6"/>
  <c r="GA18" i="6"/>
  <c r="GB18" i="6"/>
  <c r="GC18" i="6"/>
  <c r="FV19" i="6"/>
  <c r="FW19" i="6"/>
  <c r="FX19" i="6"/>
  <c r="FY19" i="6"/>
  <c r="FZ19" i="6"/>
  <c r="GA19" i="6"/>
  <c r="GB19" i="6"/>
  <c r="GC19" i="6"/>
  <c r="FV20" i="6"/>
  <c r="FW20" i="6"/>
  <c r="FX20" i="6"/>
  <c r="FY20" i="6"/>
  <c r="FZ20" i="6"/>
  <c r="GA20" i="6"/>
  <c r="GB20" i="6"/>
  <c r="GC20" i="6"/>
  <c r="FV21" i="6"/>
  <c r="FW21" i="6"/>
  <c r="FX21" i="6"/>
  <c r="FY21" i="6"/>
  <c r="FZ21" i="6"/>
  <c r="GA21" i="6"/>
  <c r="GB21" i="6"/>
  <c r="GC21" i="6"/>
  <c r="FV22" i="6"/>
  <c r="FW22" i="6"/>
  <c r="FX22" i="6"/>
  <c r="FY22" i="6"/>
  <c r="FZ22" i="6"/>
  <c r="GA22" i="6"/>
  <c r="GB22" i="6"/>
  <c r="GC22" i="6"/>
  <c r="FV23" i="6"/>
  <c r="FW23" i="6"/>
  <c r="FX23" i="6"/>
  <c r="FY23" i="6"/>
  <c r="FZ23" i="6"/>
  <c r="GA23" i="6"/>
  <c r="GB23" i="6"/>
  <c r="GC23" i="6"/>
  <c r="FV24" i="6"/>
  <c r="FW24" i="6"/>
  <c r="FX24" i="6"/>
  <c r="FY24" i="6"/>
  <c r="FZ24" i="6"/>
  <c r="GA24" i="6"/>
  <c r="GB24" i="6"/>
  <c r="GC24" i="6"/>
  <c r="FV25" i="6"/>
  <c r="FW25" i="6"/>
  <c r="FX25" i="6"/>
  <c r="FY25" i="6"/>
  <c r="FZ25" i="6"/>
  <c r="GA25" i="6"/>
  <c r="GB25" i="6"/>
  <c r="GC25" i="6"/>
  <c r="FV26" i="6"/>
  <c r="FW26" i="6"/>
  <c r="FX26" i="6"/>
  <c r="FY26" i="6"/>
  <c r="FZ26" i="6"/>
  <c r="GA26" i="6"/>
  <c r="GB26" i="6"/>
  <c r="GC26" i="6"/>
  <c r="FV27" i="6"/>
  <c r="FW27" i="6"/>
  <c r="FX27" i="6"/>
  <c r="FY27" i="6"/>
  <c r="FZ27" i="6"/>
  <c r="GA27" i="6"/>
  <c r="GB27" i="6"/>
  <c r="GC27" i="6"/>
  <c r="FV28" i="6"/>
  <c r="FW28" i="6"/>
  <c r="FX28" i="6"/>
  <c r="FY28" i="6"/>
  <c r="FZ28" i="6"/>
  <c r="GA28" i="6"/>
  <c r="GB28" i="6"/>
  <c r="GC28" i="6"/>
  <c r="FV29" i="6"/>
  <c r="FW29" i="6"/>
  <c r="FX29" i="6"/>
  <c r="FY29" i="6"/>
  <c r="FZ29" i="6"/>
  <c r="GA29" i="6"/>
  <c r="GB29" i="6"/>
  <c r="GC29" i="6"/>
  <c r="FV30" i="6"/>
  <c r="FW30" i="6"/>
  <c r="FX30" i="6"/>
  <c r="FY30" i="6"/>
  <c r="FZ30" i="6"/>
  <c r="GA30" i="6"/>
  <c r="GB30" i="6"/>
  <c r="GC30" i="6"/>
  <c r="FV31" i="6"/>
  <c r="FW31" i="6"/>
  <c r="FX31" i="6"/>
  <c r="FY31" i="6"/>
  <c r="FZ31" i="6"/>
  <c r="GA31" i="6"/>
  <c r="GB31" i="6"/>
  <c r="GC31" i="6"/>
  <c r="FV32" i="6"/>
  <c r="FW32" i="6"/>
  <c r="FX32" i="6"/>
  <c r="FY32" i="6"/>
  <c r="FZ32" i="6"/>
  <c r="GA32" i="6"/>
  <c r="GB32" i="6"/>
  <c r="GC32" i="6"/>
  <c r="FV33" i="6"/>
  <c r="FW33" i="6"/>
  <c r="FX33" i="6"/>
  <c r="FY33" i="6"/>
  <c r="FZ33" i="6"/>
  <c r="GA33" i="6"/>
  <c r="GB33" i="6"/>
  <c r="GC33" i="6"/>
  <c r="FV34" i="6"/>
  <c r="FW34" i="6"/>
  <c r="FX34" i="6"/>
  <c r="FY34" i="6"/>
  <c r="FZ34" i="6"/>
  <c r="GA34" i="6"/>
  <c r="GB34" i="6"/>
  <c r="GC34" i="6"/>
  <c r="FV35" i="6"/>
  <c r="FW35" i="6"/>
  <c r="FX35" i="6"/>
  <c r="FY35" i="6"/>
  <c r="FZ35" i="6"/>
  <c r="GA35" i="6"/>
  <c r="GB35" i="6"/>
  <c r="GC35" i="6"/>
  <c r="FV36" i="6"/>
  <c r="FW36" i="6"/>
  <c r="FX36" i="6"/>
  <c r="FY36" i="6"/>
  <c r="FZ36" i="6"/>
  <c r="GA36" i="6"/>
  <c r="GB36" i="6"/>
  <c r="GC36" i="6"/>
  <c r="FV37" i="6"/>
  <c r="FW37" i="6"/>
  <c r="FX37" i="6"/>
  <c r="FY37" i="6"/>
  <c r="FZ37" i="6"/>
  <c r="GA37" i="6"/>
  <c r="GB37" i="6"/>
  <c r="GC37" i="6"/>
  <c r="FV38" i="6"/>
  <c r="FW38" i="6"/>
  <c r="FX38" i="6"/>
  <c r="FY38" i="6"/>
  <c r="FZ38" i="6"/>
  <c r="GA38" i="6"/>
  <c r="GB38" i="6"/>
  <c r="GC38" i="6"/>
  <c r="FV39" i="6"/>
  <c r="FW39" i="6"/>
  <c r="FX39" i="6"/>
  <c r="FY39" i="6"/>
  <c r="FZ39" i="6"/>
  <c r="GA39" i="6"/>
  <c r="GB39" i="6"/>
  <c r="GC39" i="6"/>
  <c r="FV40" i="6"/>
  <c r="FW40" i="6"/>
  <c r="FX40" i="6"/>
  <c r="FY40" i="6"/>
  <c r="FZ40" i="6"/>
  <c r="GA40" i="6"/>
  <c r="GB40" i="6"/>
  <c r="GC40" i="6"/>
  <c r="FV41" i="6"/>
  <c r="FW41" i="6"/>
  <c r="FX41" i="6"/>
  <c r="FY41" i="6"/>
  <c r="FZ41" i="6"/>
  <c r="GA41" i="6"/>
  <c r="GB41" i="6"/>
  <c r="GC41" i="6"/>
  <c r="FV42" i="6"/>
  <c r="FW42" i="6"/>
  <c r="FX42" i="6"/>
  <c r="FY42" i="6"/>
  <c r="FZ42" i="6"/>
  <c r="GA42" i="6"/>
  <c r="GB42" i="6"/>
  <c r="GC42" i="6"/>
  <c r="FV43" i="6"/>
  <c r="FW43" i="6"/>
  <c r="FX43" i="6"/>
  <c r="FY43" i="6"/>
  <c r="FZ43" i="6"/>
  <c r="GA43" i="6"/>
  <c r="GB43" i="6"/>
  <c r="GC43" i="6"/>
  <c r="FV44" i="6"/>
  <c r="FW44" i="6"/>
  <c r="FX44" i="6"/>
  <c r="FY44" i="6"/>
  <c r="FZ44" i="6"/>
  <c r="GA44" i="6"/>
  <c r="GB44" i="6"/>
  <c r="GC44" i="6"/>
  <c r="FV45" i="6"/>
  <c r="FW45" i="6"/>
  <c r="FX45" i="6"/>
  <c r="FY45" i="6"/>
  <c r="FZ45" i="6"/>
  <c r="GA45" i="6"/>
  <c r="GB45" i="6"/>
  <c r="GC45" i="6"/>
  <c r="FV46" i="6"/>
  <c r="FW46" i="6"/>
  <c r="FX46" i="6"/>
  <c r="FY46" i="6"/>
  <c r="FZ46" i="6"/>
  <c r="GA46" i="6"/>
  <c r="GB46" i="6"/>
  <c r="GC46" i="6"/>
  <c r="FV47" i="6"/>
  <c r="FW47" i="6"/>
  <c r="FX47" i="6"/>
  <c r="FY47" i="6"/>
  <c r="FZ47" i="6"/>
  <c r="GA47" i="6"/>
  <c r="GB47" i="6"/>
  <c r="GC47" i="6"/>
  <c r="FV48" i="6"/>
  <c r="FW48" i="6"/>
  <c r="FX48" i="6"/>
  <c r="FY48" i="6"/>
  <c r="FZ48" i="6"/>
  <c r="GA48" i="6"/>
  <c r="GB48" i="6"/>
  <c r="GC48" i="6"/>
  <c r="FV49" i="6"/>
  <c r="FW49" i="6"/>
  <c r="FX49" i="6"/>
  <c r="FY49" i="6"/>
  <c r="FZ49" i="6"/>
  <c r="GA49" i="6"/>
  <c r="GB49" i="6"/>
  <c r="GC49" i="6"/>
  <c r="FV50" i="6"/>
  <c r="FW50" i="6"/>
  <c r="FX50" i="6"/>
  <c r="FY50" i="6"/>
  <c r="FZ50" i="6"/>
  <c r="GA50" i="6"/>
  <c r="GB50" i="6"/>
  <c r="GC50" i="6"/>
  <c r="FV51" i="6"/>
  <c r="FW51" i="6"/>
  <c r="FX51" i="6"/>
  <c r="FY51" i="6"/>
  <c r="FZ51" i="6"/>
  <c r="GA51" i="6"/>
  <c r="GB51" i="6"/>
  <c r="GC51" i="6"/>
  <c r="FV52" i="6"/>
  <c r="FW52" i="6"/>
  <c r="FX52" i="6"/>
  <c r="FY52" i="6"/>
  <c r="FZ52" i="6"/>
  <c r="GA52" i="6"/>
  <c r="GB52" i="6"/>
  <c r="GC52" i="6"/>
  <c r="FV53" i="6"/>
  <c r="FW53" i="6"/>
  <c r="FX53" i="6"/>
  <c r="FY53" i="6"/>
  <c r="FZ53" i="6"/>
  <c r="GA53" i="6"/>
  <c r="GB53" i="6"/>
  <c r="GC53" i="6"/>
  <c r="FV54" i="6"/>
  <c r="FW54" i="6"/>
  <c r="FX54" i="6"/>
  <c r="FY54" i="6"/>
  <c r="FZ54" i="6"/>
  <c r="GA54" i="6"/>
  <c r="GB54" i="6"/>
  <c r="GC54" i="6"/>
  <c r="FV55" i="6"/>
  <c r="FW55" i="6"/>
  <c r="FX55" i="6"/>
  <c r="FY55" i="6"/>
  <c r="FZ55" i="6"/>
  <c r="GA55" i="6"/>
  <c r="GB55" i="6"/>
  <c r="GC55" i="6"/>
  <c r="FV56" i="6"/>
  <c r="FW56" i="6"/>
  <c r="FX56" i="6"/>
  <c r="FY56" i="6"/>
  <c r="FZ56" i="6"/>
  <c r="GA56" i="6"/>
  <c r="GB56" i="6"/>
  <c r="GC56" i="6"/>
  <c r="FV57" i="6"/>
  <c r="FW57" i="6"/>
  <c r="FX57" i="6"/>
  <c r="FY57" i="6"/>
  <c r="FZ57" i="6"/>
  <c r="GA57" i="6"/>
  <c r="GB57" i="6"/>
  <c r="GC57" i="6"/>
  <c r="FV58" i="6"/>
  <c r="FW58" i="6"/>
  <c r="FX58" i="6"/>
  <c r="FY58" i="6"/>
  <c r="FZ58" i="6"/>
  <c r="GA58" i="6"/>
  <c r="GB58" i="6"/>
  <c r="GC58" i="6"/>
  <c r="FM13" i="6"/>
  <c r="FN13" i="6"/>
  <c r="FO13" i="6"/>
  <c r="FP13" i="6"/>
  <c r="FQ13" i="6"/>
  <c r="FR13" i="6"/>
  <c r="FS13" i="6"/>
  <c r="FT13" i="6"/>
  <c r="FM14" i="6"/>
  <c r="FN14" i="6"/>
  <c r="FO14" i="6"/>
  <c r="FP14" i="6"/>
  <c r="FQ14" i="6"/>
  <c r="FR14" i="6"/>
  <c r="FS14" i="6"/>
  <c r="FT14" i="6"/>
  <c r="FM15" i="6"/>
  <c r="FN15" i="6"/>
  <c r="FO15" i="6"/>
  <c r="FP15" i="6"/>
  <c r="FQ15" i="6"/>
  <c r="FR15" i="6"/>
  <c r="FS15" i="6"/>
  <c r="FT15" i="6"/>
  <c r="FM16" i="6"/>
  <c r="FN16" i="6"/>
  <c r="FO16" i="6"/>
  <c r="FP16" i="6"/>
  <c r="FQ16" i="6"/>
  <c r="FR16" i="6"/>
  <c r="FS16" i="6"/>
  <c r="FT16" i="6"/>
  <c r="FM17" i="6"/>
  <c r="FN17" i="6"/>
  <c r="FO17" i="6"/>
  <c r="FP17" i="6"/>
  <c r="FQ17" i="6"/>
  <c r="FR17" i="6"/>
  <c r="FS17" i="6"/>
  <c r="FT17" i="6"/>
  <c r="FM18" i="6"/>
  <c r="FN18" i="6"/>
  <c r="FO18" i="6"/>
  <c r="FP18" i="6"/>
  <c r="FQ18" i="6"/>
  <c r="FR18" i="6"/>
  <c r="FS18" i="6"/>
  <c r="FT18" i="6"/>
  <c r="FM19" i="6"/>
  <c r="FN19" i="6"/>
  <c r="FO19" i="6"/>
  <c r="FP19" i="6"/>
  <c r="FQ19" i="6"/>
  <c r="FR19" i="6"/>
  <c r="FS19" i="6"/>
  <c r="FT19" i="6"/>
  <c r="FM20" i="6"/>
  <c r="FN20" i="6"/>
  <c r="FO20" i="6"/>
  <c r="FP20" i="6"/>
  <c r="FQ20" i="6"/>
  <c r="FR20" i="6"/>
  <c r="FS20" i="6"/>
  <c r="FT20" i="6"/>
  <c r="FM21" i="6"/>
  <c r="FN21" i="6"/>
  <c r="FO21" i="6"/>
  <c r="FP21" i="6"/>
  <c r="FQ21" i="6"/>
  <c r="FR21" i="6"/>
  <c r="FS21" i="6"/>
  <c r="FT21" i="6"/>
  <c r="FM22" i="6"/>
  <c r="FN22" i="6"/>
  <c r="FO22" i="6"/>
  <c r="FP22" i="6"/>
  <c r="FQ22" i="6"/>
  <c r="FR22" i="6"/>
  <c r="FS22" i="6"/>
  <c r="FT22" i="6"/>
  <c r="FM23" i="6"/>
  <c r="FN23" i="6"/>
  <c r="FO23" i="6"/>
  <c r="FP23" i="6"/>
  <c r="FQ23" i="6"/>
  <c r="FR23" i="6"/>
  <c r="FS23" i="6"/>
  <c r="FT23" i="6"/>
  <c r="FM24" i="6"/>
  <c r="FN24" i="6"/>
  <c r="FO24" i="6"/>
  <c r="FP24" i="6"/>
  <c r="FQ24" i="6"/>
  <c r="FR24" i="6"/>
  <c r="FS24" i="6"/>
  <c r="FT24" i="6"/>
  <c r="FM25" i="6"/>
  <c r="FN25" i="6"/>
  <c r="FO25" i="6"/>
  <c r="FP25" i="6"/>
  <c r="FQ25" i="6"/>
  <c r="FR25" i="6"/>
  <c r="FS25" i="6"/>
  <c r="FT25" i="6"/>
  <c r="FM26" i="6"/>
  <c r="FN26" i="6"/>
  <c r="FO26" i="6"/>
  <c r="FP26" i="6"/>
  <c r="FQ26" i="6"/>
  <c r="FR26" i="6"/>
  <c r="FS26" i="6"/>
  <c r="FT26" i="6"/>
  <c r="FM27" i="6"/>
  <c r="FN27" i="6"/>
  <c r="FO27" i="6"/>
  <c r="FP27" i="6"/>
  <c r="FQ27" i="6"/>
  <c r="FR27" i="6"/>
  <c r="FS27" i="6"/>
  <c r="FT27" i="6"/>
  <c r="FM28" i="6"/>
  <c r="FN28" i="6"/>
  <c r="FO28" i="6"/>
  <c r="FP28" i="6"/>
  <c r="FQ28" i="6"/>
  <c r="FR28" i="6"/>
  <c r="FS28" i="6"/>
  <c r="FT28" i="6"/>
  <c r="FM29" i="6"/>
  <c r="FN29" i="6"/>
  <c r="FO29" i="6"/>
  <c r="FP29" i="6"/>
  <c r="FQ29" i="6"/>
  <c r="FR29" i="6"/>
  <c r="FS29" i="6"/>
  <c r="FT29" i="6"/>
  <c r="FM30" i="6"/>
  <c r="FN30" i="6"/>
  <c r="FO30" i="6"/>
  <c r="FP30" i="6"/>
  <c r="FQ30" i="6"/>
  <c r="FR30" i="6"/>
  <c r="FS30" i="6"/>
  <c r="FT30" i="6"/>
  <c r="FM31" i="6"/>
  <c r="FN31" i="6"/>
  <c r="FO31" i="6"/>
  <c r="FP31" i="6"/>
  <c r="FQ31" i="6"/>
  <c r="FR31" i="6"/>
  <c r="FS31" i="6"/>
  <c r="FT31" i="6"/>
  <c r="FM32" i="6"/>
  <c r="FN32" i="6"/>
  <c r="FO32" i="6"/>
  <c r="FP32" i="6"/>
  <c r="FQ32" i="6"/>
  <c r="FR32" i="6"/>
  <c r="FS32" i="6"/>
  <c r="FT32" i="6"/>
  <c r="FM33" i="6"/>
  <c r="FN33" i="6"/>
  <c r="FO33" i="6"/>
  <c r="FP33" i="6"/>
  <c r="FQ33" i="6"/>
  <c r="FR33" i="6"/>
  <c r="FS33" i="6"/>
  <c r="FT33" i="6"/>
  <c r="FM34" i="6"/>
  <c r="FN34" i="6"/>
  <c r="FO34" i="6"/>
  <c r="FP34" i="6"/>
  <c r="FQ34" i="6"/>
  <c r="FR34" i="6"/>
  <c r="FS34" i="6"/>
  <c r="FT34" i="6"/>
  <c r="FM35" i="6"/>
  <c r="FN35" i="6"/>
  <c r="FO35" i="6"/>
  <c r="FP35" i="6"/>
  <c r="FQ35" i="6"/>
  <c r="FR35" i="6"/>
  <c r="FS35" i="6"/>
  <c r="FT35" i="6"/>
  <c r="FM36" i="6"/>
  <c r="FN36" i="6"/>
  <c r="FO36" i="6"/>
  <c r="FP36" i="6"/>
  <c r="FQ36" i="6"/>
  <c r="FR36" i="6"/>
  <c r="FS36" i="6"/>
  <c r="FT36" i="6"/>
  <c r="FM37" i="6"/>
  <c r="FN37" i="6"/>
  <c r="FO37" i="6"/>
  <c r="FP37" i="6"/>
  <c r="FQ37" i="6"/>
  <c r="FR37" i="6"/>
  <c r="FS37" i="6"/>
  <c r="FT37" i="6"/>
  <c r="FM38" i="6"/>
  <c r="FN38" i="6"/>
  <c r="FO38" i="6"/>
  <c r="FP38" i="6"/>
  <c r="FQ38" i="6"/>
  <c r="FR38" i="6"/>
  <c r="FS38" i="6"/>
  <c r="FT38" i="6"/>
  <c r="FM39" i="6"/>
  <c r="FN39" i="6"/>
  <c r="FO39" i="6"/>
  <c r="FP39" i="6"/>
  <c r="FQ39" i="6"/>
  <c r="FR39" i="6"/>
  <c r="FS39" i="6"/>
  <c r="FT39" i="6"/>
  <c r="FM40" i="6"/>
  <c r="FN40" i="6"/>
  <c r="FO40" i="6"/>
  <c r="FP40" i="6"/>
  <c r="FQ40" i="6"/>
  <c r="FR40" i="6"/>
  <c r="FS40" i="6"/>
  <c r="FT40" i="6"/>
  <c r="FM41" i="6"/>
  <c r="FN41" i="6"/>
  <c r="FO41" i="6"/>
  <c r="FP41" i="6"/>
  <c r="FQ41" i="6"/>
  <c r="FR41" i="6"/>
  <c r="FS41" i="6"/>
  <c r="FT41" i="6"/>
  <c r="FM42" i="6"/>
  <c r="FN42" i="6"/>
  <c r="FO42" i="6"/>
  <c r="FP42" i="6"/>
  <c r="FQ42" i="6"/>
  <c r="FR42" i="6"/>
  <c r="FS42" i="6"/>
  <c r="FT42" i="6"/>
  <c r="FM43" i="6"/>
  <c r="FN43" i="6"/>
  <c r="FO43" i="6"/>
  <c r="FP43" i="6"/>
  <c r="FQ43" i="6"/>
  <c r="FR43" i="6"/>
  <c r="FS43" i="6"/>
  <c r="FT43" i="6"/>
  <c r="FM44" i="6"/>
  <c r="FN44" i="6"/>
  <c r="FO44" i="6"/>
  <c r="FP44" i="6"/>
  <c r="FQ44" i="6"/>
  <c r="FR44" i="6"/>
  <c r="FS44" i="6"/>
  <c r="FT44" i="6"/>
  <c r="FM45" i="6"/>
  <c r="FN45" i="6"/>
  <c r="FO45" i="6"/>
  <c r="FP45" i="6"/>
  <c r="FQ45" i="6"/>
  <c r="FR45" i="6"/>
  <c r="FS45" i="6"/>
  <c r="FT45" i="6"/>
  <c r="FM46" i="6"/>
  <c r="FN46" i="6"/>
  <c r="FO46" i="6"/>
  <c r="FP46" i="6"/>
  <c r="FQ46" i="6"/>
  <c r="FR46" i="6"/>
  <c r="FS46" i="6"/>
  <c r="FT46" i="6"/>
  <c r="FM47" i="6"/>
  <c r="FN47" i="6"/>
  <c r="FO47" i="6"/>
  <c r="FP47" i="6"/>
  <c r="FQ47" i="6"/>
  <c r="FR47" i="6"/>
  <c r="FS47" i="6"/>
  <c r="FT47" i="6"/>
  <c r="FM48" i="6"/>
  <c r="FN48" i="6"/>
  <c r="FO48" i="6"/>
  <c r="FP48" i="6"/>
  <c r="FQ48" i="6"/>
  <c r="FR48" i="6"/>
  <c r="FS48" i="6"/>
  <c r="FT48" i="6"/>
  <c r="FM49" i="6"/>
  <c r="FN49" i="6"/>
  <c r="FO49" i="6"/>
  <c r="FP49" i="6"/>
  <c r="FQ49" i="6"/>
  <c r="FR49" i="6"/>
  <c r="FS49" i="6"/>
  <c r="FT49" i="6"/>
  <c r="FM50" i="6"/>
  <c r="FN50" i="6"/>
  <c r="FO50" i="6"/>
  <c r="FP50" i="6"/>
  <c r="FQ50" i="6"/>
  <c r="FR50" i="6"/>
  <c r="FS50" i="6"/>
  <c r="FT50" i="6"/>
  <c r="FM51" i="6"/>
  <c r="FN51" i="6"/>
  <c r="FO51" i="6"/>
  <c r="FP51" i="6"/>
  <c r="FQ51" i="6"/>
  <c r="FR51" i="6"/>
  <c r="FS51" i="6"/>
  <c r="FT51" i="6"/>
  <c r="FM52" i="6"/>
  <c r="FN52" i="6"/>
  <c r="FO52" i="6"/>
  <c r="FP52" i="6"/>
  <c r="FQ52" i="6"/>
  <c r="FR52" i="6"/>
  <c r="FS52" i="6"/>
  <c r="FT52" i="6"/>
  <c r="FM53" i="6"/>
  <c r="FN53" i="6"/>
  <c r="FO53" i="6"/>
  <c r="FP53" i="6"/>
  <c r="FQ53" i="6"/>
  <c r="FR53" i="6"/>
  <c r="FS53" i="6"/>
  <c r="FT53" i="6"/>
  <c r="FM54" i="6"/>
  <c r="FN54" i="6"/>
  <c r="FO54" i="6"/>
  <c r="FP54" i="6"/>
  <c r="FQ54" i="6"/>
  <c r="FR54" i="6"/>
  <c r="FS54" i="6"/>
  <c r="FT54" i="6"/>
  <c r="FM55" i="6"/>
  <c r="FN55" i="6"/>
  <c r="FO55" i="6"/>
  <c r="FP55" i="6"/>
  <c r="FQ55" i="6"/>
  <c r="FR55" i="6"/>
  <c r="FS55" i="6"/>
  <c r="FT55" i="6"/>
  <c r="FM56" i="6"/>
  <c r="FN56" i="6"/>
  <c r="FO56" i="6"/>
  <c r="FP56" i="6"/>
  <c r="FQ56" i="6"/>
  <c r="FR56" i="6"/>
  <c r="FS56" i="6"/>
  <c r="FT56" i="6"/>
  <c r="FM57" i="6"/>
  <c r="FN57" i="6"/>
  <c r="FO57" i="6"/>
  <c r="FP57" i="6"/>
  <c r="FQ57" i="6"/>
  <c r="FR57" i="6"/>
  <c r="FS57" i="6"/>
  <c r="FT57" i="6"/>
  <c r="FM58" i="6"/>
  <c r="FN58" i="6"/>
  <c r="FO58" i="6"/>
  <c r="FP58" i="6"/>
  <c r="FQ58" i="6"/>
  <c r="FR58" i="6"/>
  <c r="FS58" i="6"/>
  <c r="FT58" i="6"/>
  <c r="FI13" i="6"/>
  <c r="FJ13" i="6"/>
  <c r="FI14" i="6"/>
  <c r="FJ14" i="6"/>
  <c r="FI15" i="6"/>
  <c r="FJ15" i="6"/>
  <c r="FI16" i="6"/>
  <c r="FJ16" i="6"/>
  <c r="FI17" i="6"/>
  <c r="FJ17" i="6"/>
  <c r="FI18" i="6"/>
  <c r="FJ18" i="6"/>
  <c r="FI19" i="6"/>
  <c r="FJ19" i="6"/>
  <c r="FI20" i="6"/>
  <c r="FJ20" i="6"/>
  <c r="FI21" i="6"/>
  <c r="FJ21" i="6"/>
  <c r="FI22" i="6"/>
  <c r="FJ22" i="6"/>
  <c r="FI23" i="6"/>
  <c r="FJ23" i="6"/>
  <c r="FI24" i="6"/>
  <c r="FJ24" i="6"/>
  <c r="FI25" i="6"/>
  <c r="FJ25" i="6"/>
  <c r="FI26" i="6"/>
  <c r="FJ26" i="6"/>
  <c r="FI27" i="6"/>
  <c r="FJ27" i="6"/>
  <c r="FI28" i="6"/>
  <c r="FJ28" i="6"/>
  <c r="FI29" i="6"/>
  <c r="FJ29" i="6"/>
  <c r="FI30" i="6"/>
  <c r="FJ30" i="6"/>
  <c r="FI31" i="6"/>
  <c r="FJ31" i="6"/>
  <c r="FI32" i="6"/>
  <c r="FJ32" i="6"/>
  <c r="FI33" i="6"/>
  <c r="FJ33" i="6"/>
  <c r="FI34" i="6"/>
  <c r="FJ34" i="6"/>
  <c r="FI35" i="6"/>
  <c r="FJ35" i="6"/>
  <c r="FI36" i="6"/>
  <c r="FJ36" i="6"/>
  <c r="FI37" i="6"/>
  <c r="FJ37" i="6"/>
  <c r="FI38" i="6"/>
  <c r="FJ38" i="6"/>
  <c r="FI39" i="6"/>
  <c r="FJ39" i="6"/>
  <c r="FI40" i="6"/>
  <c r="FJ40" i="6"/>
  <c r="FI41" i="6"/>
  <c r="FJ41" i="6"/>
  <c r="FI42" i="6"/>
  <c r="FJ42" i="6"/>
  <c r="FI43" i="6"/>
  <c r="FJ43" i="6"/>
  <c r="FI44" i="6"/>
  <c r="FJ44" i="6"/>
  <c r="FI45" i="6"/>
  <c r="FJ45" i="6"/>
  <c r="FI46" i="6"/>
  <c r="FJ46" i="6"/>
  <c r="FI47" i="6"/>
  <c r="FJ47" i="6"/>
  <c r="FI48" i="6"/>
  <c r="FJ48" i="6"/>
  <c r="FI49" i="6"/>
  <c r="FJ49" i="6"/>
  <c r="FI50" i="6"/>
  <c r="FJ50" i="6"/>
  <c r="FI51" i="6"/>
  <c r="FJ51" i="6"/>
  <c r="FI52" i="6"/>
  <c r="FJ52" i="6"/>
  <c r="FI53" i="6"/>
  <c r="FJ53" i="6"/>
  <c r="FI54" i="6"/>
  <c r="FJ54" i="6"/>
  <c r="FI55" i="6"/>
  <c r="FJ55" i="6"/>
  <c r="FI56" i="6"/>
  <c r="FJ56" i="6"/>
  <c r="FI57" i="6"/>
  <c r="FJ57" i="6"/>
  <c r="FI58" i="6"/>
  <c r="FJ58" i="6"/>
  <c r="FF13" i="6"/>
  <c r="FG13" i="6"/>
  <c r="FF14" i="6"/>
  <c r="FG14" i="6"/>
  <c r="FF15" i="6"/>
  <c r="FG15" i="6"/>
  <c r="FF16" i="6"/>
  <c r="FG16" i="6"/>
  <c r="FF17" i="6"/>
  <c r="FG17" i="6"/>
  <c r="FF18" i="6"/>
  <c r="FG18" i="6"/>
  <c r="FF19" i="6"/>
  <c r="FG19" i="6"/>
  <c r="FF20" i="6"/>
  <c r="FG20" i="6"/>
  <c r="FF21" i="6"/>
  <c r="FG21" i="6"/>
  <c r="FF22" i="6"/>
  <c r="FG22" i="6"/>
  <c r="FF23" i="6"/>
  <c r="FG23" i="6"/>
  <c r="FF24" i="6"/>
  <c r="FG24" i="6"/>
  <c r="FF25" i="6"/>
  <c r="FG25" i="6"/>
  <c r="FF26" i="6"/>
  <c r="FG26" i="6"/>
  <c r="FF27" i="6"/>
  <c r="FG27" i="6"/>
  <c r="FF28" i="6"/>
  <c r="FG28" i="6"/>
  <c r="FF29" i="6"/>
  <c r="FG29" i="6"/>
  <c r="FF30" i="6"/>
  <c r="FG30" i="6"/>
  <c r="FF31" i="6"/>
  <c r="FG31" i="6"/>
  <c r="FF32" i="6"/>
  <c r="FG32" i="6"/>
  <c r="FF33" i="6"/>
  <c r="FG33" i="6"/>
  <c r="FF34" i="6"/>
  <c r="FG34" i="6"/>
  <c r="FF35" i="6"/>
  <c r="FG35" i="6"/>
  <c r="FF36" i="6"/>
  <c r="FG36" i="6"/>
  <c r="FF37" i="6"/>
  <c r="FG37" i="6"/>
  <c r="FF38" i="6"/>
  <c r="FG38" i="6"/>
  <c r="FF39" i="6"/>
  <c r="FG39" i="6"/>
  <c r="FF40" i="6"/>
  <c r="FG40" i="6"/>
  <c r="FF41" i="6"/>
  <c r="FG41" i="6"/>
  <c r="FF42" i="6"/>
  <c r="FG42" i="6"/>
  <c r="FF43" i="6"/>
  <c r="FG43" i="6"/>
  <c r="FF44" i="6"/>
  <c r="FG44" i="6"/>
  <c r="FF45" i="6"/>
  <c r="FG45" i="6"/>
  <c r="FF46" i="6"/>
  <c r="FG46" i="6"/>
  <c r="FF47" i="6"/>
  <c r="FG47" i="6"/>
  <c r="FF48" i="6"/>
  <c r="FG48" i="6"/>
  <c r="FF49" i="6"/>
  <c r="FG49" i="6"/>
  <c r="FF50" i="6"/>
  <c r="FG50" i="6"/>
  <c r="FF51" i="6"/>
  <c r="FG51" i="6"/>
  <c r="FF52" i="6"/>
  <c r="FG52" i="6"/>
  <c r="FF53" i="6"/>
  <c r="FG53" i="6"/>
  <c r="FF54" i="6"/>
  <c r="FG54" i="6"/>
  <c r="FF55" i="6"/>
  <c r="FG55" i="6"/>
  <c r="FF56" i="6"/>
  <c r="FG56" i="6"/>
  <c r="FF57" i="6"/>
  <c r="FG57" i="6"/>
  <c r="FF58" i="6"/>
  <c r="FG58" i="6"/>
  <c r="FC13" i="6"/>
  <c r="FD13" i="6"/>
  <c r="FC14" i="6"/>
  <c r="FD14" i="6"/>
  <c r="FC15" i="6"/>
  <c r="FD15" i="6"/>
  <c r="FC16" i="6"/>
  <c r="FD16" i="6"/>
  <c r="FC17" i="6"/>
  <c r="FD17" i="6"/>
  <c r="FC18" i="6"/>
  <c r="FD18" i="6"/>
  <c r="FC19" i="6"/>
  <c r="FD19" i="6"/>
  <c r="FC20" i="6"/>
  <c r="FD20" i="6"/>
  <c r="FC21" i="6"/>
  <c r="FD21" i="6"/>
  <c r="FC22" i="6"/>
  <c r="FD22" i="6"/>
  <c r="FC23" i="6"/>
  <c r="FD23" i="6"/>
  <c r="FC24" i="6"/>
  <c r="FD24" i="6"/>
  <c r="FC25" i="6"/>
  <c r="FD25" i="6"/>
  <c r="FC26" i="6"/>
  <c r="FD26" i="6"/>
  <c r="FC27" i="6"/>
  <c r="FD27" i="6"/>
  <c r="FC28" i="6"/>
  <c r="FD28" i="6"/>
  <c r="FC29" i="6"/>
  <c r="FD29" i="6"/>
  <c r="FC30" i="6"/>
  <c r="FD30" i="6"/>
  <c r="FC31" i="6"/>
  <c r="FD31" i="6"/>
  <c r="FC32" i="6"/>
  <c r="FD32" i="6"/>
  <c r="FC33" i="6"/>
  <c r="FD33" i="6"/>
  <c r="FC34" i="6"/>
  <c r="FD34" i="6"/>
  <c r="FC35" i="6"/>
  <c r="FD35" i="6"/>
  <c r="FC36" i="6"/>
  <c r="FD36" i="6"/>
  <c r="FC37" i="6"/>
  <c r="FD37" i="6"/>
  <c r="FC38" i="6"/>
  <c r="FD38" i="6"/>
  <c r="FC39" i="6"/>
  <c r="FD39" i="6"/>
  <c r="FC40" i="6"/>
  <c r="FD40" i="6"/>
  <c r="FC41" i="6"/>
  <c r="FD41" i="6"/>
  <c r="FC42" i="6"/>
  <c r="FD42" i="6"/>
  <c r="FC43" i="6"/>
  <c r="FD43" i="6"/>
  <c r="FC44" i="6"/>
  <c r="FD44" i="6"/>
  <c r="FC45" i="6"/>
  <c r="FD45" i="6"/>
  <c r="FC46" i="6"/>
  <c r="FD46" i="6"/>
  <c r="FC47" i="6"/>
  <c r="FD47" i="6"/>
  <c r="FC48" i="6"/>
  <c r="FD48" i="6"/>
  <c r="FC49" i="6"/>
  <c r="FD49" i="6"/>
  <c r="FC50" i="6"/>
  <c r="FD50" i="6"/>
  <c r="FC51" i="6"/>
  <c r="FD51" i="6"/>
  <c r="FC52" i="6"/>
  <c r="FD52" i="6"/>
  <c r="FC53" i="6"/>
  <c r="FD53" i="6"/>
  <c r="FC54" i="6"/>
  <c r="FD54" i="6"/>
  <c r="FC55" i="6"/>
  <c r="FD55" i="6"/>
  <c r="FC56" i="6"/>
  <c r="FD56" i="6"/>
  <c r="FC57" i="6"/>
  <c r="FD57" i="6"/>
  <c r="FC58" i="6"/>
  <c r="FD58" i="6"/>
  <c r="EZ13" i="6"/>
  <c r="FA13" i="6"/>
  <c r="EZ14" i="6"/>
  <c r="FA14" i="6"/>
  <c r="EZ15" i="6"/>
  <c r="FA15" i="6"/>
  <c r="EZ16" i="6"/>
  <c r="FA16" i="6"/>
  <c r="EZ17" i="6"/>
  <c r="FA17" i="6"/>
  <c r="EZ18" i="6"/>
  <c r="FA18" i="6"/>
  <c r="EZ19" i="6"/>
  <c r="FA19" i="6"/>
  <c r="EZ20" i="6"/>
  <c r="FA20" i="6"/>
  <c r="EZ21" i="6"/>
  <c r="FA21" i="6"/>
  <c r="EZ22" i="6"/>
  <c r="FA22" i="6"/>
  <c r="EZ23" i="6"/>
  <c r="FA23" i="6"/>
  <c r="EZ24" i="6"/>
  <c r="FA24" i="6"/>
  <c r="EZ25" i="6"/>
  <c r="FA25" i="6"/>
  <c r="EZ26" i="6"/>
  <c r="FA26" i="6"/>
  <c r="EZ27" i="6"/>
  <c r="FA27" i="6"/>
  <c r="EZ28" i="6"/>
  <c r="FA28" i="6"/>
  <c r="EZ29" i="6"/>
  <c r="FA29" i="6"/>
  <c r="EZ30" i="6"/>
  <c r="FA30" i="6"/>
  <c r="EZ31" i="6"/>
  <c r="FA31" i="6"/>
  <c r="EZ32" i="6"/>
  <c r="FA32" i="6"/>
  <c r="EZ33" i="6"/>
  <c r="FA33" i="6"/>
  <c r="EZ34" i="6"/>
  <c r="FA34" i="6"/>
  <c r="EZ35" i="6"/>
  <c r="FA35" i="6"/>
  <c r="EZ36" i="6"/>
  <c r="FA36" i="6"/>
  <c r="EZ37" i="6"/>
  <c r="FA37" i="6"/>
  <c r="EZ38" i="6"/>
  <c r="FA38" i="6"/>
  <c r="EZ39" i="6"/>
  <c r="FA39" i="6"/>
  <c r="EZ40" i="6"/>
  <c r="FA40" i="6"/>
  <c r="EZ41" i="6"/>
  <c r="FA41" i="6"/>
  <c r="EZ42" i="6"/>
  <c r="FA42" i="6"/>
  <c r="EZ43" i="6"/>
  <c r="FA43" i="6"/>
  <c r="EZ44" i="6"/>
  <c r="FA44" i="6"/>
  <c r="EZ45" i="6"/>
  <c r="FA45" i="6"/>
  <c r="EZ46" i="6"/>
  <c r="FA46" i="6"/>
  <c r="EZ47" i="6"/>
  <c r="FA47" i="6"/>
  <c r="EZ48" i="6"/>
  <c r="FA48" i="6"/>
  <c r="EZ49" i="6"/>
  <c r="FA49" i="6"/>
  <c r="EZ50" i="6"/>
  <c r="FA50" i="6"/>
  <c r="EZ51" i="6"/>
  <c r="FA51" i="6"/>
  <c r="EZ52" i="6"/>
  <c r="FA52" i="6"/>
  <c r="EZ53" i="6"/>
  <c r="FA53" i="6"/>
  <c r="EZ54" i="6"/>
  <c r="FA54" i="6"/>
  <c r="EZ55" i="6"/>
  <c r="FA55" i="6"/>
  <c r="EZ56" i="6"/>
  <c r="FA56" i="6"/>
  <c r="EZ57" i="6"/>
  <c r="FA57" i="6"/>
  <c r="EZ58" i="6"/>
  <c r="FA58" i="6"/>
  <c r="EW13" i="6"/>
  <c r="EX13" i="6"/>
  <c r="EW14" i="6"/>
  <c r="EX14" i="6"/>
  <c r="EW15" i="6"/>
  <c r="EX15" i="6"/>
  <c r="EW16" i="6"/>
  <c r="EX16" i="6"/>
  <c r="EW17" i="6"/>
  <c r="EX17" i="6"/>
  <c r="EW18" i="6"/>
  <c r="EX18" i="6"/>
  <c r="EW19" i="6"/>
  <c r="EX19" i="6"/>
  <c r="EW20" i="6"/>
  <c r="EX20" i="6"/>
  <c r="EW21" i="6"/>
  <c r="EX21" i="6"/>
  <c r="EW22" i="6"/>
  <c r="EX22" i="6"/>
  <c r="EW23" i="6"/>
  <c r="EX23" i="6"/>
  <c r="EW24" i="6"/>
  <c r="EX24" i="6"/>
  <c r="EW25" i="6"/>
  <c r="EX25" i="6"/>
  <c r="EW26" i="6"/>
  <c r="EX26" i="6"/>
  <c r="EW27" i="6"/>
  <c r="EX27" i="6"/>
  <c r="EW28" i="6"/>
  <c r="EX28" i="6"/>
  <c r="EW29" i="6"/>
  <c r="EX29" i="6"/>
  <c r="EW30" i="6"/>
  <c r="EX30" i="6"/>
  <c r="EW31" i="6"/>
  <c r="EX31" i="6"/>
  <c r="EW32" i="6"/>
  <c r="EX32" i="6"/>
  <c r="EW33" i="6"/>
  <c r="EX33" i="6"/>
  <c r="EW34" i="6"/>
  <c r="EX34" i="6"/>
  <c r="EW35" i="6"/>
  <c r="EX35" i="6"/>
  <c r="EW36" i="6"/>
  <c r="EX36" i="6"/>
  <c r="EW37" i="6"/>
  <c r="EX37" i="6"/>
  <c r="EW38" i="6"/>
  <c r="EX38" i="6"/>
  <c r="EW39" i="6"/>
  <c r="EX39" i="6"/>
  <c r="EW40" i="6"/>
  <c r="EX40" i="6"/>
  <c r="EW41" i="6"/>
  <c r="EX41" i="6"/>
  <c r="EW42" i="6"/>
  <c r="EX42" i="6"/>
  <c r="EW43" i="6"/>
  <c r="EX43" i="6"/>
  <c r="EW44" i="6"/>
  <c r="EX44" i="6"/>
  <c r="EW45" i="6"/>
  <c r="EX45" i="6"/>
  <c r="EW46" i="6"/>
  <c r="EX46" i="6"/>
  <c r="EW47" i="6"/>
  <c r="EX47" i="6"/>
  <c r="EW48" i="6"/>
  <c r="EX48" i="6"/>
  <c r="EW49" i="6"/>
  <c r="EX49" i="6"/>
  <c r="EW50" i="6"/>
  <c r="EX50" i="6"/>
  <c r="EW51" i="6"/>
  <c r="EX51" i="6"/>
  <c r="EW52" i="6"/>
  <c r="EX52" i="6"/>
  <c r="EW53" i="6"/>
  <c r="EX53" i="6"/>
  <c r="EW54" i="6"/>
  <c r="EX54" i="6"/>
  <c r="EW55" i="6"/>
  <c r="EX55" i="6"/>
  <c r="EW56" i="6"/>
  <c r="EX56" i="6"/>
  <c r="EW57" i="6"/>
  <c r="EX57" i="6"/>
  <c r="EW58" i="6"/>
  <c r="EX58" i="6"/>
  <c r="ET13" i="6"/>
  <c r="EU13" i="6"/>
  <c r="ET14" i="6"/>
  <c r="EU14" i="6"/>
  <c r="ET15" i="6"/>
  <c r="EU15" i="6"/>
  <c r="ET16" i="6"/>
  <c r="EU16" i="6"/>
  <c r="ET17" i="6"/>
  <c r="EU17" i="6"/>
  <c r="ET18" i="6"/>
  <c r="EU18" i="6"/>
  <c r="ET19" i="6"/>
  <c r="EU19" i="6"/>
  <c r="ET20" i="6"/>
  <c r="EU20" i="6"/>
  <c r="ET21" i="6"/>
  <c r="EU21" i="6"/>
  <c r="ET22" i="6"/>
  <c r="EU22" i="6"/>
  <c r="ET23" i="6"/>
  <c r="EU23" i="6"/>
  <c r="ET24" i="6"/>
  <c r="EU24" i="6"/>
  <c r="ET25" i="6"/>
  <c r="EU25" i="6"/>
  <c r="ET26" i="6"/>
  <c r="EU26" i="6"/>
  <c r="ET27" i="6"/>
  <c r="EU27" i="6"/>
  <c r="ET28" i="6"/>
  <c r="EU28" i="6"/>
  <c r="ET29" i="6"/>
  <c r="EU29" i="6"/>
  <c r="ET30" i="6"/>
  <c r="EU30" i="6"/>
  <c r="ET31" i="6"/>
  <c r="EU31" i="6"/>
  <c r="ET32" i="6"/>
  <c r="EU32" i="6"/>
  <c r="ET33" i="6"/>
  <c r="EU33" i="6"/>
  <c r="ET34" i="6"/>
  <c r="EU34" i="6"/>
  <c r="ET35" i="6"/>
  <c r="EU35" i="6"/>
  <c r="ET36" i="6"/>
  <c r="EU36" i="6"/>
  <c r="ET37" i="6"/>
  <c r="EU37" i="6"/>
  <c r="ET38" i="6"/>
  <c r="EU38" i="6"/>
  <c r="ET39" i="6"/>
  <c r="EU39" i="6"/>
  <c r="ET40" i="6"/>
  <c r="EU40" i="6"/>
  <c r="ET41" i="6"/>
  <c r="EU41" i="6"/>
  <c r="ET42" i="6"/>
  <c r="EU42" i="6"/>
  <c r="ET43" i="6"/>
  <c r="EU43" i="6"/>
  <c r="ET44" i="6"/>
  <c r="EU44" i="6"/>
  <c r="ET45" i="6"/>
  <c r="EU45" i="6"/>
  <c r="ET46" i="6"/>
  <c r="EU46" i="6"/>
  <c r="ET47" i="6"/>
  <c r="EU47" i="6"/>
  <c r="ET48" i="6"/>
  <c r="EU48" i="6"/>
  <c r="ET49" i="6"/>
  <c r="EU49" i="6"/>
  <c r="ET50" i="6"/>
  <c r="EU50" i="6"/>
  <c r="ET51" i="6"/>
  <c r="EU51" i="6"/>
  <c r="ET52" i="6"/>
  <c r="EU52" i="6"/>
  <c r="ET53" i="6"/>
  <c r="EU53" i="6"/>
  <c r="ET54" i="6"/>
  <c r="EU54" i="6"/>
  <c r="ET55" i="6"/>
  <c r="EU55" i="6"/>
  <c r="ET56" i="6"/>
  <c r="EU56" i="6"/>
  <c r="ET57" i="6"/>
  <c r="EU57" i="6"/>
  <c r="ET58" i="6"/>
  <c r="EU58" i="6"/>
  <c r="EQ13" i="6"/>
  <c r="ER13" i="6"/>
  <c r="EQ14" i="6"/>
  <c r="ER14" i="6"/>
  <c r="EQ15" i="6"/>
  <c r="ER15" i="6"/>
  <c r="EQ16" i="6"/>
  <c r="ER16" i="6"/>
  <c r="EQ17" i="6"/>
  <c r="ER17" i="6"/>
  <c r="EQ18" i="6"/>
  <c r="ER18" i="6"/>
  <c r="EQ19" i="6"/>
  <c r="ER19" i="6"/>
  <c r="EQ20" i="6"/>
  <c r="ER20" i="6"/>
  <c r="EQ21" i="6"/>
  <c r="ER21" i="6"/>
  <c r="EQ22" i="6"/>
  <c r="ER22" i="6"/>
  <c r="EQ23" i="6"/>
  <c r="ER23" i="6"/>
  <c r="EQ24" i="6"/>
  <c r="ER24" i="6"/>
  <c r="EQ25" i="6"/>
  <c r="ER25" i="6"/>
  <c r="EQ26" i="6"/>
  <c r="ER26" i="6"/>
  <c r="EQ27" i="6"/>
  <c r="ER27" i="6"/>
  <c r="EQ28" i="6"/>
  <c r="ER28" i="6"/>
  <c r="EQ29" i="6"/>
  <c r="ER29" i="6"/>
  <c r="EQ30" i="6"/>
  <c r="ER30" i="6"/>
  <c r="EQ31" i="6"/>
  <c r="ER31" i="6"/>
  <c r="EQ32" i="6"/>
  <c r="ER32" i="6"/>
  <c r="EQ33" i="6"/>
  <c r="ER33" i="6"/>
  <c r="EQ34" i="6"/>
  <c r="ER34" i="6"/>
  <c r="EQ35" i="6"/>
  <c r="ER35" i="6"/>
  <c r="EQ36" i="6"/>
  <c r="ER36" i="6"/>
  <c r="EQ37" i="6"/>
  <c r="ER37" i="6"/>
  <c r="EQ38" i="6"/>
  <c r="ER38" i="6"/>
  <c r="EQ39" i="6"/>
  <c r="ER39" i="6"/>
  <c r="EQ40" i="6"/>
  <c r="ER40" i="6"/>
  <c r="EQ41" i="6"/>
  <c r="ER41" i="6"/>
  <c r="EQ42" i="6"/>
  <c r="ER42" i="6"/>
  <c r="EQ43" i="6"/>
  <c r="ER43" i="6"/>
  <c r="EQ44" i="6"/>
  <c r="ER44" i="6"/>
  <c r="EQ45" i="6"/>
  <c r="ER45" i="6"/>
  <c r="EQ46" i="6"/>
  <c r="ER46" i="6"/>
  <c r="EQ47" i="6"/>
  <c r="ER47" i="6"/>
  <c r="EQ48" i="6"/>
  <c r="ER48" i="6"/>
  <c r="EQ49" i="6"/>
  <c r="ER49" i="6"/>
  <c r="EQ50" i="6"/>
  <c r="ER50" i="6"/>
  <c r="EQ51" i="6"/>
  <c r="ER51" i="6"/>
  <c r="EQ52" i="6"/>
  <c r="ER52" i="6"/>
  <c r="EQ53" i="6"/>
  <c r="ER53" i="6"/>
  <c r="EQ54" i="6"/>
  <c r="ER54" i="6"/>
  <c r="EQ55" i="6"/>
  <c r="ER55" i="6"/>
  <c r="EQ56" i="6"/>
  <c r="ER56" i="6"/>
  <c r="EQ57" i="6"/>
  <c r="ER57" i="6"/>
  <c r="EQ58" i="6"/>
  <c r="ER58" i="6"/>
  <c r="EN13" i="6"/>
  <c r="EO13" i="6"/>
  <c r="EN14" i="6"/>
  <c r="EO14" i="6"/>
  <c r="EN15" i="6"/>
  <c r="EO15" i="6"/>
  <c r="EN16" i="6"/>
  <c r="EO16" i="6"/>
  <c r="EN17" i="6"/>
  <c r="EO17" i="6"/>
  <c r="EN18" i="6"/>
  <c r="EO18" i="6"/>
  <c r="EN19" i="6"/>
  <c r="EO19" i="6"/>
  <c r="EN20" i="6"/>
  <c r="EO20" i="6"/>
  <c r="EN21" i="6"/>
  <c r="EO21" i="6"/>
  <c r="EN22" i="6"/>
  <c r="EO22" i="6"/>
  <c r="EN23" i="6"/>
  <c r="EO23" i="6"/>
  <c r="EN24" i="6"/>
  <c r="EO24" i="6"/>
  <c r="EN25" i="6"/>
  <c r="EO25" i="6"/>
  <c r="EN26" i="6"/>
  <c r="EO26" i="6"/>
  <c r="EN27" i="6"/>
  <c r="EO27" i="6"/>
  <c r="EN28" i="6"/>
  <c r="EO28" i="6"/>
  <c r="EN29" i="6"/>
  <c r="EO29" i="6"/>
  <c r="EN30" i="6"/>
  <c r="EO30" i="6"/>
  <c r="EN31" i="6"/>
  <c r="EO31" i="6"/>
  <c r="EN32" i="6"/>
  <c r="EO32" i="6"/>
  <c r="EN33" i="6"/>
  <c r="EO33" i="6"/>
  <c r="EN34" i="6"/>
  <c r="EO34" i="6"/>
  <c r="EN35" i="6"/>
  <c r="EO35" i="6"/>
  <c r="EN36" i="6"/>
  <c r="EO36" i="6"/>
  <c r="EN37" i="6"/>
  <c r="EO37" i="6"/>
  <c r="EN38" i="6"/>
  <c r="EO38" i="6"/>
  <c r="EN39" i="6"/>
  <c r="EO39" i="6"/>
  <c r="EN40" i="6"/>
  <c r="EO40" i="6"/>
  <c r="EN41" i="6"/>
  <c r="EO41" i="6"/>
  <c r="EN42" i="6"/>
  <c r="EO42" i="6"/>
  <c r="EN43" i="6"/>
  <c r="EO43" i="6"/>
  <c r="EN44" i="6"/>
  <c r="EO44" i="6"/>
  <c r="EN45" i="6"/>
  <c r="EO45" i="6"/>
  <c r="EN46" i="6"/>
  <c r="EO46" i="6"/>
  <c r="EN47" i="6"/>
  <c r="EO47" i="6"/>
  <c r="EN48" i="6"/>
  <c r="EO48" i="6"/>
  <c r="EN49" i="6"/>
  <c r="EO49" i="6"/>
  <c r="EN50" i="6"/>
  <c r="EO50" i="6"/>
  <c r="EN51" i="6"/>
  <c r="EO51" i="6"/>
  <c r="EN52" i="6"/>
  <c r="EO52" i="6"/>
  <c r="EN53" i="6"/>
  <c r="EO53" i="6"/>
  <c r="EN54" i="6"/>
  <c r="EO54" i="6"/>
  <c r="EN55" i="6"/>
  <c r="EO55" i="6"/>
  <c r="EN56" i="6"/>
  <c r="EO56" i="6"/>
  <c r="EN57" i="6"/>
  <c r="EO57" i="6"/>
  <c r="EN58" i="6"/>
  <c r="EO58" i="6"/>
  <c r="EK13" i="6"/>
  <c r="EL13" i="6"/>
  <c r="EK14" i="6"/>
  <c r="EL14" i="6"/>
  <c r="EK15" i="6"/>
  <c r="EL15" i="6"/>
  <c r="EK16" i="6"/>
  <c r="EL16" i="6"/>
  <c r="EK17" i="6"/>
  <c r="EL17" i="6"/>
  <c r="EK18" i="6"/>
  <c r="EL18" i="6"/>
  <c r="EK19" i="6"/>
  <c r="EL19" i="6"/>
  <c r="EK20" i="6"/>
  <c r="EL20" i="6"/>
  <c r="EK21" i="6"/>
  <c r="EL21" i="6"/>
  <c r="EK22" i="6"/>
  <c r="EL22" i="6"/>
  <c r="EK23" i="6"/>
  <c r="EL23" i="6"/>
  <c r="EK24" i="6"/>
  <c r="EL24" i="6"/>
  <c r="EK25" i="6"/>
  <c r="EL25" i="6"/>
  <c r="EK26" i="6"/>
  <c r="EL26" i="6"/>
  <c r="EK27" i="6"/>
  <c r="EL27" i="6"/>
  <c r="EK28" i="6"/>
  <c r="EL28" i="6"/>
  <c r="EK29" i="6"/>
  <c r="EL29" i="6"/>
  <c r="EK30" i="6"/>
  <c r="EL30" i="6"/>
  <c r="EK31" i="6"/>
  <c r="EL31" i="6"/>
  <c r="EK32" i="6"/>
  <c r="EL32" i="6"/>
  <c r="EK33" i="6"/>
  <c r="EL33" i="6"/>
  <c r="EK34" i="6"/>
  <c r="EL34" i="6"/>
  <c r="EK35" i="6"/>
  <c r="EL35" i="6"/>
  <c r="EK36" i="6"/>
  <c r="EL36" i="6"/>
  <c r="EK37" i="6"/>
  <c r="EL37" i="6"/>
  <c r="EK38" i="6"/>
  <c r="EL38" i="6"/>
  <c r="EK39" i="6"/>
  <c r="EL39" i="6"/>
  <c r="EK40" i="6"/>
  <c r="EL40" i="6"/>
  <c r="EK41" i="6"/>
  <c r="EL41" i="6"/>
  <c r="EK42" i="6"/>
  <c r="EL42" i="6"/>
  <c r="EK43" i="6"/>
  <c r="EL43" i="6"/>
  <c r="EK44" i="6"/>
  <c r="EL44" i="6"/>
  <c r="EK45" i="6"/>
  <c r="EL45" i="6"/>
  <c r="EK46" i="6"/>
  <c r="EL46" i="6"/>
  <c r="EK47" i="6"/>
  <c r="EL47" i="6"/>
  <c r="EK48" i="6"/>
  <c r="EL48" i="6"/>
  <c r="EK49" i="6"/>
  <c r="EL49" i="6"/>
  <c r="EK50" i="6"/>
  <c r="EL50" i="6"/>
  <c r="EK51" i="6"/>
  <c r="EL51" i="6"/>
  <c r="EK52" i="6"/>
  <c r="EL52" i="6"/>
  <c r="EK53" i="6"/>
  <c r="EL53" i="6"/>
  <c r="EK54" i="6"/>
  <c r="EL54" i="6"/>
  <c r="EK55" i="6"/>
  <c r="EL55" i="6"/>
  <c r="EK56" i="6"/>
  <c r="EL56" i="6"/>
  <c r="EK57" i="6"/>
  <c r="EL57" i="6"/>
  <c r="EK58" i="6"/>
  <c r="EL58" i="6"/>
  <c r="EH13" i="6"/>
  <c r="EI13" i="6"/>
  <c r="EH14" i="6"/>
  <c r="EI14" i="6"/>
  <c r="EH15" i="6"/>
  <c r="EI15" i="6"/>
  <c r="EH16" i="6"/>
  <c r="EI16" i="6"/>
  <c r="EH17" i="6"/>
  <c r="EI17" i="6"/>
  <c r="EH18" i="6"/>
  <c r="EI18" i="6"/>
  <c r="EH19" i="6"/>
  <c r="EI19" i="6"/>
  <c r="EH20" i="6"/>
  <c r="EI20" i="6"/>
  <c r="EH21" i="6"/>
  <c r="EI21" i="6"/>
  <c r="EH22" i="6"/>
  <c r="EI22" i="6"/>
  <c r="EH23" i="6"/>
  <c r="EI23" i="6"/>
  <c r="EH24" i="6"/>
  <c r="EI24" i="6"/>
  <c r="EH25" i="6"/>
  <c r="EI25" i="6"/>
  <c r="EH26" i="6"/>
  <c r="EI26" i="6"/>
  <c r="EH27" i="6"/>
  <c r="EI27" i="6"/>
  <c r="EH28" i="6"/>
  <c r="EI28" i="6"/>
  <c r="EH29" i="6"/>
  <c r="EI29" i="6"/>
  <c r="EH30" i="6"/>
  <c r="EI30" i="6"/>
  <c r="EH31" i="6"/>
  <c r="EI31" i="6"/>
  <c r="EH32" i="6"/>
  <c r="EI32" i="6"/>
  <c r="EH33" i="6"/>
  <c r="EI33" i="6"/>
  <c r="EH34" i="6"/>
  <c r="EI34" i="6"/>
  <c r="EH35" i="6"/>
  <c r="EI35" i="6"/>
  <c r="EH36" i="6"/>
  <c r="EI36" i="6"/>
  <c r="EH37" i="6"/>
  <c r="EI37" i="6"/>
  <c r="EH38" i="6"/>
  <c r="EI38" i="6"/>
  <c r="EH39" i="6"/>
  <c r="EI39" i="6"/>
  <c r="EH40" i="6"/>
  <c r="EI40" i="6"/>
  <c r="EH41" i="6"/>
  <c r="EI41" i="6"/>
  <c r="EH42" i="6"/>
  <c r="EI42" i="6"/>
  <c r="EH43" i="6"/>
  <c r="EI43" i="6"/>
  <c r="EH44" i="6"/>
  <c r="EI44" i="6"/>
  <c r="EH45" i="6"/>
  <c r="EI45" i="6"/>
  <c r="EH46" i="6"/>
  <c r="EI46" i="6"/>
  <c r="EH47" i="6"/>
  <c r="EI47" i="6"/>
  <c r="EH48" i="6"/>
  <c r="EI48" i="6"/>
  <c r="EH49" i="6"/>
  <c r="EI49" i="6"/>
  <c r="EH50" i="6"/>
  <c r="EI50" i="6"/>
  <c r="EH51" i="6"/>
  <c r="EI51" i="6"/>
  <c r="EH52" i="6"/>
  <c r="EI52" i="6"/>
  <c r="EH53" i="6"/>
  <c r="EI53" i="6"/>
  <c r="EH54" i="6"/>
  <c r="EI54" i="6"/>
  <c r="EH55" i="6"/>
  <c r="EI55" i="6"/>
  <c r="EH56" i="6"/>
  <c r="EI56" i="6"/>
  <c r="EH57" i="6"/>
  <c r="EI57" i="6"/>
  <c r="EH58" i="6"/>
  <c r="EI58" i="6"/>
  <c r="EC13" i="6"/>
  <c r="ED13" i="6"/>
  <c r="EC14" i="6"/>
  <c r="ED14" i="6"/>
  <c r="EC15" i="6"/>
  <c r="ED15" i="6"/>
  <c r="EC16" i="6"/>
  <c r="ED16" i="6"/>
  <c r="EC17" i="6"/>
  <c r="ED17" i="6"/>
  <c r="EC18" i="6"/>
  <c r="ED18" i="6"/>
  <c r="EC19" i="6"/>
  <c r="ED19" i="6"/>
  <c r="EC20" i="6"/>
  <c r="ED20" i="6"/>
  <c r="EC21" i="6"/>
  <c r="ED21" i="6"/>
  <c r="EC22" i="6"/>
  <c r="ED22" i="6"/>
  <c r="EC23" i="6"/>
  <c r="ED23" i="6"/>
  <c r="EC24" i="6"/>
  <c r="ED24" i="6"/>
  <c r="EC25" i="6"/>
  <c r="ED25" i="6"/>
  <c r="EC26" i="6"/>
  <c r="ED26" i="6"/>
  <c r="EC27" i="6"/>
  <c r="ED27" i="6"/>
  <c r="EC28" i="6"/>
  <c r="ED28" i="6"/>
  <c r="EC29" i="6"/>
  <c r="ED29" i="6"/>
  <c r="EC30" i="6"/>
  <c r="ED30" i="6"/>
  <c r="EC31" i="6"/>
  <c r="ED31" i="6"/>
  <c r="EC32" i="6"/>
  <c r="ED32" i="6"/>
  <c r="EC33" i="6"/>
  <c r="ED33" i="6"/>
  <c r="EC34" i="6"/>
  <c r="ED34" i="6"/>
  <c r="EC35" i="6"/>
  <c r="ED35" i="6"/>
  <c r="EC36" i="6"/>
  <c r="ED36" i="6"/>
  <c r="EC37" i="6"/>
  <c r="ED37" i="6"/>
  <c r="EC38" i="6"/>
  <c r="ED38" i="6"/>
  <c r="EC39" i="6"/>
  <c r="ED39" i="6"/>
  <c r="EC40" i="6"/>
  <c r="ED40" i="6"/>
  <c r="EC41" i="6"/>
  <c r="ED41" i="6"/>
  <c r="EC42" i="6"/>
  <c r="ED42" i="6"/>
  <c r="EC43" i="6"/>
  <c r="ED43" i="6"/>
  <c r="EC44" i="6"/>
  <c r="ED44" i="6"/>
  <c r="EC45" i="6"/>
  <c r="ED45" i="6"/>
  <c r="EC46" i="6"/>
  <c r="ED46" i="6"/>
  <c r="EC47" i="6"/>
  <c r="ED47" i="6"/>
  <c r="EC48" i="6"/>
  <c r="ED48" i="6"/>
  <c r="EC49" i="6"/>
  <c r="ED49" i="6"/>
  <c r="EC50" i="6"/>
  <c r="ED50" i="6"/>
  <c r="EC51" i="6"/>
  <c r="ED51" i="6"/>
  <c r="EC52" i="6"/>
  <c r="ED52" i="6"/>
  <c r="EC53" i="6"/>
  <c r="ED53" i="6"/>
  <c r="EC54" i="6"/>
  <c r="ED54" i="6"/>
  <c r="EC55" i="6"/>
  <c r="ED55" i="6"/>
  <c r="EC56" i="6"/>
  <c r="ED56" i="6"/>
  <c r="EC57" i="6"/>
  <c r="ED57" i="6"/>
  <c r="EC58" i="6"/>
  <c r="ED58" i="6"/>
  <c r="J19" i="22" l="1"/>
  <c r="K19" i="22"/>
  <c r="J20" i="22"/>
  <c r="K20" i="22"/>
  <c r="J21" i="22"/>
  <c r="K21" i="22"/>
  <c r="J22" i="22"/>
  <c r="K22" i="22"/>
  <c r="J23" i="22"/>
  <c r="K23" i="22"/>
  <c r="J24" i="22"/>
  <c r="K24" i="22"/>
  <c r="J25" i="22"/>
  <c r="K25" i="22"/>
  <c r="J26" i="22"/>
  <c r="K26" i="22"/>
  <c r="J27" i="22"/>
  <c r="K27" i="22"/>
  <c r="K18" i="22"/>
  <c r="J18" i="22"/>
  <c r="I19" i="22" l="1"/>
  <c r="I20" i="22"/>
  <c r="I21" i="22"/>
  <c r="I22" i="22"/>
  <c r="I23" i="22"/>
  <c r="I24" i="22"/>
  <c r="I25" i="22"/>
  <c r="I26" i="22"/>
  <c r="I27" i="22"/>
  <c r="B19" i="22"/>
  <c r="B20" i="22"/>
  <c r="B21" i="22"/>
  <c r="B22" i="22"/>
  <c r="B23" i="22"/>
  <c r="B24" i="22"/>
  <c r="B25" i="22"/>
  <c r="B26" i="22"/>
  <c r="B27" i="22"/>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BE13" i="10"/>
  <c r="BF13" i="10"/>
  <c r="BG13" i="10"/>
  <c r="BH13" i="10"/>
  <c r="BI13" i="10"/>
  <c r="BJ13" i="10"/>
  <c r="BK13" i="10"/>
  <c r="BL13" i="10"/>
  <c r="BM13" i="10"/>
  <c r="BN13" i="10"/>
  <c r="BO13" i="10"/>
  <c r="BP13" i="10"/>
  <c r="BQ13" i="10"/>
  <c r="BR13" i="10"/>
  <c r="BS13" i="10"/>
  <c r="BT13" i="10"/>
  <c r="BV13" i="10"/>
  <c r="BW13" i="10"/>
  <c r="BX13" i="10"/>
  <c r="BY13" i="10"/>
  <c r="BZ13" i="10"/>
  <c r="CA13" i="10"/>
  <c r="CB13" i="10"/>
  <c r="CC13" i="10"/>
  <c r="CD13" i="10"/>
  <c r="CE13" i="10"/>
  <c r="CF13" i="10"/>
  <c r="CG13" i="10"/>
  <c r="CH13" i="10"/>
  <c r="CI13" i="10"/>
  <c r="CJ13" i="10"/>
  <c r="CK13" i="10"/>
  <c r="CL13" i="10"/>
  <c r="CM13" i="10"/>
  <c r="CN13" i="10"/>
  <c r="CO13" i="10"/>
  <c r="CP13" i="10"/>
  <c r="CQ13" i="10"/>
  <c r="CR13" i="10"/>
  <c r="CS13" i="10"/>
  <c r="CT13" i="10"/>
  <c r="CU13" i="10"/>
  <c r="CV13" i="10"/>
  <c r="CW13" i="10"/>
  <c r="CX13" i="10"/>
  <c r="CY13" i="10"/>
  <c r="CZ13" i="10"/>
  <c r="DA13" i="10"/>
  <c r="DB13" i="10"/>
  <c r="DC13" i="10"/>
  <c r="DD13" i="10"/>
  <c r="DE13" i="10"/>
  <c r="DF13" i="10"/>
  <c r="DG13" i="10"/>
  <c r="DH13" i="10"/>
  <c r="DI13" i="10"/>
  <c r="AG14" i="10"/>
  <c r="AH14" i="10"/>
  <c r="AI14" i="10"/>
  <c r="AJ14" i="10"/>
  <c r="AK14" i="10"/>
  <c r="AL14" i="10"/>
  <c r="AM14" i="10"/>
  <c r="AN14" i="10"/>
  <c r="AO14" i="10"/>
  <c r="AP14" i="10"/>
  <c r="AQ14" i="10"/>
  <c r="AR14" i="10"/>
  <c r="AS14" i="10"/>
  <c r="AT14" i="10"/>
  <c r="AU14" i="10"/>
  <c r="AV14" i="10"/>
  <c r="AW14" i="10"/>
  <c r="AX14" i="10"/>
  <c r="AY14" i="10"/>
  <c r="AZ14" i="10"/>
  <c r="BA14" i="10"/>
  <c r="BB14" i="10"/>
  <c r="BC14" i="10"/>
  <c r="BD14" i="10"/>
  <c r="BE14" i="10"/>
  <c r="BF14" i="10"/>
  <c r="BG14" i="10"/>
  <c r="BH14" i="10"/>
  <c r="BI14" i="10"/>
  <c r="BJ14" i="10"/>
  <c r="BK14" i="10"/>
  <c r="BL14" i="10"/>
  <c r="BM14" i="10"/>
  <c r="BN14" i="10"/>
  <c r="BO14" i="10"/>
  <c r="BP14" i="10"/>
  <c r="BQ14" i="10"/>
  <c r="BR14" i="10"/>
  <c r="BS14" i="10"/>
  <c r="BT14" i="10"/>
  <c r="BV14" i="10"/>
  <c r="BW14" i="10"/>
  <c r="BX14" i="10"/>
  <c r="BY14" i="10"/>
  <c r="BZ14" i="10"/>
  <c r="CA14" i="10"/>
  <c r="CB14" i="10"/>
  <c r="CC14" i="10"/>
  <c r="CD14" i="10"/>
  <c r="CE14" i="10"/>
  <c r="CF14" i="10"/>
  <c r="CG14" i="10"/>
  <c r="CH14" i="10"/>
  <c r="CI14" i="10"/>
  <c r="CJ14" i="10"/>
  <c r="CK14" i="10"/>
  <c r="CL14" i="10"/>
  <c r="CM14" i="10"/>
  <c r="CN14" i="10"/>
  <c r="CO14" i="10"/>
  <c r="CP14" i="10"/>
  <c r="CQ14" i="10"/>
  <c r="CR14" i="10"/>
  <c r="CS14" i="10"/>
  <c r="CT14" i="10"/>
  <c r="CU14" i="10"/>
  <c r="CV14" i="10"/>
  <c r="CW14" i="10"/>
  <c r="CX14" i="10"/>
  <c r="CY14" i="10"/>
  <c r="CZ14" i="10"/>
  <c r="DA14" i="10"/>
  <c r="DB14" i="10"/>
  <c r="DC14" i="10"/>
  <c r="DD14" i="10"/>
  <c r="DE14" i="10"/>
  <c r="DF14" i="10"/>
  <c r="DG14" i="10"/>
  <c r="DH14" i="10"/>
  <c r="DI14"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BE15" i="10"/>
  <c r="BF15" i="10"/>
  <c r="BG15" i="10"/>
  <c r="BH15" i="10"/>
  <c r="BI15" i="10"/>
  <c r="BJ15" i="10"/>
  <c r="BK15" i="10"/>
  <c r="BL15" i="10"/>
  <c r="BM15" i="10"/>
  <c r="BN15" i="10"/>
  <c r="BO15" i="10"/>
  <c r="BP15" i="10"/>
  <c r="BQ15" i="10"/>
  <c r="BR15" i="10"/>
  <c r="BS15" i="10"/>
  <c r="BT15" i="10"/>
  <c r="BV15" i="10"/>
  <c r="BW15" i="10"/>
  <c r="BX15" i="10"/>
  <c r="BY15" i="10"/>
  <c r="BZ15" i="10"/>
  <c r="CA15" i="10"/>
  <c r="CB15" i="10"/>
  <c r="CC15" i="10"/>
  <c r="CD15" i="10"/>
  <c r="CE15" i="10"/>
  <c r="CF15" i="10"/>
  <c r="CG15" i="10"/>
  <c r="CH15" i="10"/>
  <c r="CI15" i="10"/>
  <c r="CJ15" i="10"/>
  <c r="CK15" i="10"/>
  <c r="CL15" i="10"/>
  <c r="CM15" i="10"/>
  <c r="CN15" i="10"/>
  <c r="CO15" i="10"/>
  <c r="CP15" i="10"/>
  <c r="CQ15" i="10"/>
  <c r="CR15" i="10"/>
  <c r="CS15" i="10"/>
  <c r="CT15" i="10"/>
  <c r="CU15" i="10"/>
  <c r="CV15" i="10"/>
  <c r="CW15" i="10"/>
  <c r="CX15" i="10"/>
  <c r="CY15" i="10"/>
  <c r="CZ15" i="10"/>
  <c r="DA15" i="10"/>
  <c r="DB15" i="10"/>
  <c r="DC15" i="10"/>
  <c r="DD15" i="10"/>
  <c r="DE15" i="10"/>
  <c r="DF15" i="10"/>
  <c r="DG15" i="10"/>
  <c r="DH15" i="10"/>
  <c r="DI15"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BE16" i="10"/>
  <c r="BF16" i="10"/>
  <c r="BG16" i="10"/>
  <c r="BH16" i="10"/>
  <c r="BI16" i="10"/>
  <c r="BJ16" i="10"/>
  <c r="BK16" i="10"/>
  <c r="BL16" i="10"/>
  <c r="BM16" i="10"/>
  <c r="BN16" i="10"/>
  <c r="BO16" i="10"/>
  <c r="BP16" i="10"/>
  <c r="BQ16" i="10"/>
  <c r="BR16" i="10"/>
  <c r="BS16" i="10"/>
  <c r="BT16" i="10"/>
  <c r="BV16" i="10"/>
  <c r="BW16" i="10"/>
  <c r="BX16" i="10"/>
  <c r="BY16" i="10"/>
  <c r="BZ16" i="10"/>
  <c r="CA16" i="10"/>
  <c r="CB16" i="10"/>
  <c r="CC16" i="10"/>
  <c r="CD16" i="10"/>
  <c r="CE16" i="10"/>
  <c r="CF16" i="10"/>
  <c r="CG16" i="10"/>
  <c r="CH16" i="10"/>
  <c r="CI16" i="10"/>
  <c r="CJ16" i="10"/>
  <c r="CK16" i="10"/>
  <c r="CL16" i="10"/>
  <c r="CM16" i="10"/>
  <c r="CN16" i="10"/>
  <c r="CO16" i="10"/>
  <c r="CP16" i="10"/>
  <c r="CQ16" i="10"/>
  <c r="CR16" i="10"/>
  <c r="CS16" i="10"/>
  <c r="CT16" i="10"/>
  <c r="CU16" i="10"/>
  <c r="CV16" i="10"/>
  <c r="CW16" i="10"/>
  <c r="CX16" i="10"/>
  <c r="CY16" i="10"/>
  <c r="CZ16" i="10"/>
  <c r="DA16" i="10"/>
  <c r="DB16" i="10"/>
  <c r="DC16" i="10"/>
  <c r="DD16" i="10"/>
  <c r="DE16" i="10"/>
  <c r="DF16" i="10"/>
  <c r="DG16" i="10"/>
  <c r="DH16" i="10"/>
  <c r="DI16"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BJ17" i="10"/>
  <c r="BK17" i="10"/>
  <c r="BL17" i="10"/>
  <c r="BM17" i="10"/>
  <c r="BN17" i="10"/>
  <c r="BO17" i="10"/>
  <c r="BP17" i="10"/>
  <c r="BQ17" i="10"/>
  <c r="BR17" i="10"/>
  <c r="BS17" i="10"/>
  <c r="BT17" i="10"/>
  <c r="BV17" i="10"/>
  <c r="BW17" i="10"/>
  <c r="BX17" i="10"/>
  <c r="BY17" i="10"/>
  <c r="BZ17" i="10"/>
  <c r="CA17" i="10"/>
  <c r="CB17" i="10"/>
  <c r="CC17" i="10"/>
  <c r="CD17" i="10"/>
  <c r="CE17" i="10"/>
  <c r="CF17" i="10"/>
  <c r="CG17" i="10"/>
  <c r="CH17" i="10"/>
  <c r="CI17" i="10"/>
  <c r="CJ17" i="10"/>
  <c r="CK17" i="10"/>
  <c r="CL17" i="10"/>
  <c r="CM17" i="10"/>
  <c r="CN17" i="10"/>
  <c r="CO17" i="10"/>
  <c r="CP17" i="10"/>
  <c r="CQ17" i="10"/>
  <c r="CR17" i="10"/>
  <c r="CS17" i="10"/>
  <c r="CT17" i="10"/>
  <c r="CU17" i="10"/>
  <c r="CV17" i="10"/>
  <c r="CW17" i="10"/>
  <c r="CX17" i="10"/>
  <c r="CY17" i="10"/>
  <c r="CZ17" i="10"/>
  <c r="DA17" i="10"/>
  <c r="DB17" i="10"/>
  <c r="DC17" i="10"/>
  <c r="DD17" i="10"/>
  <c r="DE17" i="10"/>
  <c r="DF17" i="10"/>
  <c r="DG17" i="10"/>
  <c r="DH17" i="10"/>
  <c r="DI17"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BE18" i="10"/>
  <c r="BF18" i="10"/>
  <c r="BG18" i="10"/>
  <c r="BH18" i="10"/>
  <c r="BI18" i="10"/>
  <c r="BJ18" i="10"/>
  <c r="BK18" i="10"/>
  <c r="BL18" i="10"/>
  <c r="BM18" i="10"/>
  <c r="BN18" i="10"/>
  <c r="BO18" i="10"/>
  <c r="BP18" i="10"/>
  <c r="BQ18" i="10"/>
  <c r="BR18" i="10"/>
  <c r="BS18" i="10"/>
  <c r="BT18" i="10"/>
  <c r="BV18" i="10"/>
  <c r="BW18" i="10"/>
  <c r="BX18" i="10"/>
  <c r="BY18" i="10"/>
  <c r="BZ18" i="10"/>
  <c r="CA18" i="10"/>
  <c r="CB18" i="10"/>
  <c r="CC18" i="10"/>
  <c r="CD18" i="10"/>
  <c r="CE18" i="10"/>
  <c r="CF18" i="10"/>
  <c r="CG18" i="10"/>
  <c r="CH18" i="10"/>
  <c r="CI18" i="10"/>
  <c r="CJ18" i="10"/>
  <c r="CK18" i="10"/>
  <c r="CL18" i="10"/>
  <c r="CM18" i="10"/>
  <c r="CN18" i="10"/>
  <c r="CO18" i="10"/>
  <c r="CP18" i="10"/>
  <c r="CQ18" i="10"/>
  <c r="CR18" i="10"/>
  <c r="CS18" i="10"/>
  <c r="CT18" i="10"/>
  <c r="CU18" i="10"/>
  <c r="CV18" i="10"/>
  <c r="CW18" i="10"/>
  <c r="CX18" i="10"/>
  <c r="CY18" i="10"/>
  <c r="CZ18" i="10"/>
  <c r="DA18" i="10"/>
  <c r="DB18" i="10"/>
  <c r="DC18" i="10"/>
  <c r="DD18" i="10"/>
  <c r="DE18" i="10"/>
  <c r="DF18" i="10"/>
  <c r="DG18" i="10"/>
  <c r="DH18" i="10"/>
  <c r="DI18"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BE19" i="10"/>
  <c r="BF19" i="10"/>
  <c r="BG19" i="10"/>
  <c r="BH19" i="10"/>
  <c r="BI19" i="10"/>
  <c r="BJ19" i="10"/>
  <c r="BK19" i="10"/>
  <c r="BL19" i="10"/>
  <c r="BM19" i="10"/>
  <c r="BN19" i="10"/>
  <c r="BO19" i="10"/>
  <c r="BP19" i="10"/>
  <c r="BQ19" i="10"/>
  <c r="BR19" i="10"/>
  <c r="BS19" i="10"/>
  <c r="BT19" i="10"/>
  <c r="BV19" i="10"/>
  <c r="BW19" i="10"/>
  <c r="BX19" i="10"/>
  <c r="BY19" i="10"/>
  <c r="BZ19" i="10"/>
  <c r="CA19" i="10"/>
  <c r="CB19" i="10"/>
  <c r="CC19" i="10"/>
  <c r="CD19" i="10"/>
  <c r="CE19" i="10"/>
  <c r="CF19" i="10"/>
  <c r="CG19" i="10"/>
  <c r="CH19" i="10"/>
  <c r="CI19" i="10"/>
  <c r="CJ19" i="10"/>
  <c r="CK19" i="10"/>
  <c r="CL19" i="10"/>
  <c r="CM19" i="10"/>
  <c r="CN19" i="10"/>
  <c r="CO19" i="10"/>
  <c r="CP19" i="10"/>
  <c r="CQ19" i="10"/>
  <c r="CR19" i="10"/>
  <c r="CS19" i="10"/>
  <c r="CT19" i="10"/>
  <c r="CU19" i="10"/>
  <c r="CV19" i="10"/>
  <c r="CW19" i="10"/>
  <c r="CX19" i="10"/>
  <c r="CY19" i="10"/>
  <c r="CZ19" i="10"/>
  <c r="DA19" i="10"/>
  <c r="DB19" i="10"/>
  <c r="DC19" i="10"/>
  <c r="DD19" i="10"/>
  <c r="DE19" i="10"/>
  <c r="DF19" i="10"/>
  <c r="DG19" i="10"/>
  <c r="DH19" i="10"/>
  <c r="DI19"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BF20" i="10"/>
  <c r="BG20" i="10"/>
  <c r="BH20" i="10"/>
  <c r="BI20" i="10"/>
  <c r="BJ20" i="10"/>
  <c r="BK20" i="10"/>
  <c r="BL20" i="10"/>
  <c r="BM20" i="10"/>
  <c r="BN20" i="10"/>
  <c r="BO20" i="10"/>
  <c r="BP20" i="10"/>
  <c r="BQ20" i="10"/>
  <c r="BR20" i="10"/>
  <c r="BS20" i="10"/>
  <c r="BT20" i="10"/>
  <c r="BV20" i="10"/>
  <c r="BW20" i="10"/>
  <c r="BX20" i="10"/>
  <c r="BY20" i="10"/>
  <c r="BZ20" i="10"/>
  <c r="CA20" i="10"/>
  <c r="CB20" i="10"/>
  <c r="CC20" i="10"/>
  <c r="CD20" i="10"/>
  <c r="CE20" i="10"/>
  <c r="CF20" i="10"/>
  <c r="CG20" i="10"/>
  <c r="CH20" i="10"/>
  <c r="CI20" i="10"/>
  <c r="CJ20" i="10"/>
  <c r="CK20" i="10"/>
  <c r="CL20" i="10"/>
  <c r="CM20" i="10"/>
  <c r="CN20" i="10"/>
  <c r="CO20" i="10"/>
  <c r="CP20" i="10"/>
  <c r="CQ20" i="10"/>
  <c r="CR20" i="10"/>
  <c r="CS20" i="10"/>
  <c r="CT20" i="10"/>
  <c r="CU20" i="10"/>
  <c r="CV20" i="10"/>
  <c r="CW20" i="10"/>
  <c r="CX20" i="10"/>
  <c r="CY20" i="10"/>
  <c r="CZ20" i="10"/>
  <c r="DA20" i="10"/>
  <c r="DB20" i="10"/>
  <c r="DC20" i="10"/>
  <c r="DD20" i="10"/>
  <c r="DE20" i="10"/>
  <c r="DF20" i="10"/>
  <c r="DG20" i="10"/>
  <c r="DH20" i="10"/>
  <c r="DI20"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BK21" i="10"/>
  <c r="BL21" i="10"/>
  <c r="BM21" i="10"/>
  <c r="BN21" i="10"/>
  <c r="BO21" i="10"/>
  <c r="BP21" i="10"/>
  <c r="BQ21" i="10"/>
  <c r="BR21" i="10"/>
  <c r="BS21" i="10"/>
  <c r="BT21" i="10"/>
  <c r="BV21" i="10"/>
  <c r="BW21" i="10"/>
  <c r="BX21" i="10"/>
  <c r="BY21" i="10"/>
  <c r="BZ21" i="10"/>
  <c r="CA21" i="10"/>
  <c r="CB21" i="10"/>
  <c r="CC21" i="10"/>
  <c r="CD21" i="10"/>
  <c r="CE21" i="10"/>
  <c r="CF21" i="10"/>
  <c r="CG21" i="10"/>
  <c r="CH21" i="10"/>
  <c r="CI21" i="10"/>
  <c r="CJ21" i="10"/>
  <c r="CK21" i="10"/>
  <c r="CL21" i="10"/>
  <c r="CM21" i="10"/>
  <c r="CN21" i="10"/>
  <c r="CO21" i="10"/>
  <c r="CP21" i="10"/>
  <c r="CQ21" i="10"/>
  <c r="CR21" i="10"/>
  <c r="CS21" i="10"/>
  <c r="CT21" i="10"/>
  <c r="CU21" i="10"/>
  <c r="CV21" i="10"/>
  <c r="CW21" i="10"/>
  <c r="CX21" i="10"/>
  <c r="CY21" i="10"/>
  <c r="CZ21" i="10"/>
  <c r="DA21" i="10"/>
  <c r="DB21" i="10"/>
  <c r="DC21" i="10"/>
  <c r="DD21" i="10"/>
  <c r="DE21" i="10"/>
  <c r="DF21" i="10"/>
  <c r="DG21" i="10"/>
  <c r="DH21" i="10"/>
  <c r="DI21" i="10"/>
  <c r="AG22" i="10"/>
  <c r="AH22" i="10"/>
  <c r="AI22" i="10"/>
  <c r="AJ22" i="10"/>
  <c r="AK22" i="10"/>
  <c r="AL22" i="10"/>
  <c r="AM22" i="10"/>
  <c r="AN22" i="10"/>
  <c r="AO22" i="10"/>
  <c r="AP22" i="10"/>
  <c r="AQ22" i="10"/>
  <c r="AR22" i="10"/>
  <c r="AS22" i="10"/>
  <c r="AT22" i="10"/>
  <c r="AU22" i="10"/>
  <c r="AV22" i="10"/>
  <c r="AW22" i="10"/>
  <c r="AX22" i="10"/>
  <c r="AY22" i="10"/>
  <c r="AZ22" i="10"/>
  <c r="BA22" i="10"/>
  <c r="BB22" i="10"/>
  <c r="BC22" i="10"/>
  <c r="BD22" i="10"/>
  <c r="BE22" i="10"/>
  <c r="BF22" i="10"/>
  <c r="BG22" i="10"/>
  <c r="BH22" i="10"/>
  <c r="BI22" i="10"/>
  <c r="BJ22" i="10"/>
  <c r="BK22" i="10"/>
  <c r="BL22" i="10"/>
  <c r="BM22" i="10"/>
  <c r="BN22" i="10"/>
  <c r="BO22" i="10"/>
  <c r="BP22" i="10"/>
  <c r="BQ22" i="10"/>
  <c r="BR22" i="10"/>
  <c r="BS22" i="10"/>
  <c r="BT22" i="10"/>
  <c r="BV22" i="10"/>
  <c r="BW22" i="10"/>
  <c r="BX22" i="10"/>
  <c r="BY22" i="10"/>
  <c r="BZ22" i="10"/>
  <c r="CA22" i="10"/>
  <c r="CB22" i="10"/>
  <c r="CC22" i="10"/>
  <c r="CD22" i="10"/>
  <c r="CE22" i="10"/>
  <c r="CF22" i="10"/>
  <c r="CG22" i="10"/>
  <c r="CH22" i="10"/>
  <c r="CI22" i="10"/>
  <c r="CJ22" i="10"/>
  <c r="CK22" i="10"/>
  <c r="CL22" i="10"/>
  <c r="CM22" i="10"/>
  <c r="CN22" i="10"/>
  <c r="CO22" i="10"/>
  <c r="CP22" i="10"/>
  <c r="CQ22" i="10"/>
  <c r="CR22" i="10"/>
  <c r="CS22" i="10"/>
  <c r="CT22" i="10"/>
  <c r="CU22" i="10"/>
  <c r="CV22" i="10"/>
  <c r="CW22" i="10"/>
  <c r="CX22" i="10"/>
  <c r="CY22" i="10"/>
  <c r="CZ22" i="10"/>
  <c r="DA22" i="10"/>
  <c r="DB22" i="10"/>
  <c r="DC22" i="10"/>
  <c r="DD22" i="10"/>
  <c r="DE22" i="10"/>
  <c r="DF22" i="10"/>
  <c r="DG22" i="10"/>
  <c r="DH22" i="10"/>
  <c r="DI22" i="10"/>
  <c r="AG23" i="10"/>
  <c r="AH23" i="10"/>
  <c r="AI23" i="10"/>
  <c r="AJ23" i="10"/>
  <c r="AK23" i="10"/>
  <c r="AL23" i="10"/>
  <c r="AM23" i="10"/>
  <c r="AN23" i="10"/>
  <c r="AO23" i="10"/>
  <c r="AP23" i="10"/>
  <c r="AQ23" i="10"/>
  <c r="AR23" i="10"/>
  <c r="AS23" i="10"/>
  <c r="AT23" i="10"/>
  <c r="AU23" i="10"/>
  <c r="AV23" i="10"/>
  <c r="AW23" i="10"/>
  <c r="AX23" i="10"/>
  <c r="AY23" i="10"/>
  <c r="AZ23" i="10"/>
  <c r="BA23" i="10"/>
  <c r="BB23" i="10"/>
  <c r="BC23" i="10"/>
  <c r="BD23" i="10"/>
  <c r="BE23" i="10"/>
  <c r="BF23" i="10"/>
  <c r="BG23" i="10"/>
  <c r="BH23" i="10"/>
  <c r="BI23" i="10"/>
  <c r="BJ23" i="10"/>
  <c r="BK23" i="10"/>
  <c r="BL23" i="10"/>
  <c r="BM23" i="10"/>
  <c r="BN23" i="10"/>
  <c r="BO23" i="10"/>
  <c r="BP23" i="10"/>
  <c r="BQ23" i="10"/>
  <c r="BR23" i="10"/>
  <c r="BS23" i="10"/>
  <c r="BT23" i="10"/>
  <c r="BV23" i="10"/>
  <c r="BW23" i="10"/>
  <c r="BX23" i="10"/>
  <c r="BY23" i="10"/>
  <c r="BZ23" i="10"/>
  <c r="CA23" i="10"/>
  <c r="CB23" i="10"/>
  <c r="CC23" i="10"/>
  <c r="CD23" i="10"/>
  <c r="CE23" i="10"/>
  <c r="CF23" i="10"/>
  <c r="CG23" i="10"/>
  <c r="CH23" i="10"/>
  <c r="CI23" i="10"/>
  <c r="CJ23" i="10"/>
  <c r="CK23" i="10"/>
  <c r="CL23" i="10"/>
  <c r="CM23" i="10"/>
  <c r="CN23" i="10"/>
  <c r="CO23" i="10"/>
  <c r="CP23" i="10"/>
  <c r="CQ23" i="10"/>
  <c r="CR23" i="10"/>
  <c r="CS23" i="10"/>
  <c r="CT23" i="10"/>
  <c r="CU23" i="10"/>
  <c r="CV23" i="10"/>
  <c r="CW23" i="10"/>
  <c r="CX23" i="10"/>
  <c r="CY23" i="10"/>
  <c r="CZ23" i="10"/>
  <c r="DA23" i="10"/>
  <c r="DB23" i="10"/>
  <c r="DC23" i="10"/>
  <c r="DD23" i="10"/>
  <c r="DE23" i="10"/>
  <c r="DF23" i="10"/>
  <c r="DG23" i="10"/>
  <c r="DH23" i="10"/>
  <c r="DI23" i="10"/>
  <c r="AG24" i="10"/>
  <c r="AH24" i="10"/>
  <c r="AI24" i="10"/>
  <c r="AJ24" i="10"/>
  <c r="AK24" i="10"/>
  <c r="AL24" i="10"/>
  <c r="AM24" i="10"/>
  <c r="AN24" i="10"/>
  <c r="AO24" i="10"/>
  <c r="AP24" i="10"/>
  <c r="AQ24" i="10"/>
  <c r="AR24" i="10"/>
  <c r="AS24" i="10"/>
  <c r="AT24" i="10"/>
  <c r="AU24" i="10"/>
  <c r="AV24" i="10"/>
  <c r="AW24" i="10"/>
  <c r="AX24" i="10"/>
  <c r="AY24" i="10"/>
  <c r="AZ24" i="10"/>
  <c r="BA24" i="10"/>
  <c r="BB24" i="10"/>
  <c r="BC24" i="10"/>
  <c r="BD24" i="10"/>
  <c r="BE24" i="10"/>
  <c r="BF24" i="10"/>
  <c r="BG24" i="10"/>
  <c r="BH24" i="10"/>
  <c r="BI24" i="10"/>
  <c r="BJ24" i="10"/>
  <c r="BK24" i="10"/>
  <c r="BL24" i="10"/>
  <c r="BM24" i="10"/>
  <c r="BN24" i="10"/>
  <c r="BO24" i="10"/>
  <c r="BP24" i="10"/>
  <c r="BQ24" i="10"/>
  <c r="BR24" i="10"/>
  <c r="BS24" i="10"/>
  <c r="BT24" i="10"/>
  <c r="BV24" i="10"/>
  <c r="BW24" i="10"/>
  <c r="BX24" i="10"/>
  <c r="BY24" i="10"/>
  <c r="BZ24" i="10"/>
  <c r="CA24" i="10"/>
  <c r="CB24" i="10"/>
  <c r="CC24" i="10"/>
  <c r="CD24" i="10"/>
  <c r="CE24" i="10"/>
  <c r="CF24" i="10"/>
  <c r="CG24" i="10"/>
  <c r="CH24" i="10"/>
  <c r="CI24" i="10"/>
  <c r="CJ24" i="10"/>
  <c r="CK24" i="10"/>
  <c r="CL24" i="10"/>
  <c r="CM24" i="10"/>
  <c r="CN24" i="10"/>
  <c r="CO24" i="10"/>
  <c r="CP24" i="10"/>
  <c r="CQ24" i="10"/>
  <c r="CR24" i="10"/>
  <c r="CS24" i="10"/>
  <c r="CT24" i="10"/>
  <c r="CU24" i="10"/>
  <c r="CV24" i="10"/>
  <c r="CW24" i="10"/>
  <c r="CX24" i="10"/>
  <c r="CY24" i="10"/>
  <c r="CZ24" i="10"/>
  <c r="DA24" i="10"/>
  <c r="DB24" i="10"/>
  <c r="DC24" i="10"/>
  <c r="DD24" i="10"/>
  <c r="DE24" i="10"/>
  <c r="DF24" i="10"/>
  <c r="DG24" i="10"/>
  <c r="DH24" i="10"/>
  <c r="DI24" i="10"/>
  <c r="AG25" i="10"/>
  <c r="AH25" i="10"/>
  <c r="AI25" i="10"/>
  <c r="AJ25" i="10"/>
  <c r="AK25" i="10"/>
  <c r="AL25" i="10"/>
  <c r="AM25" i="10"/>
  <c r="AN25" i="10"/>
  <c r="AO25" i="10"/>
  <c r="AP25" i="10"/>
  <c r="AQ25" i="10"/>
  <c r="AR25" i="10"/>
  <c r="AS25" i="10"/>
  <c r="AT25" i="10"/>
  <c r="AU25" i="10"/>
  <c r="AV25" i="10"/>
  <c r="AW25" i="10"/>
  <c r="AX25" i="10"/>
  <c r="AY25" i="10"/>
  <c r="AZ25" i="10"/>
  <c r="BA25" i="10"/>
  <c r="BB25" i="10"/>
  <c r="BC25" i="10"/>
  <c r="BD25" i="10"/>
  <c r="BE25" i="10"/>
  <c r="BF25" i="10"/>
  <c r="BG25" i="10"/>
  <c r="BH25" i="10"/>
  <c r="BI25" i="10"/>
  <c r="BJ25" i="10"/>
  <c r="BK25" i="10"/>
  <c r="BL25" i="10"/>
  <c r="BM25" i="10"/>
  <c r="BN25" i="10"/>
  <c r="BO25" i="10"/>
  <c r="BP25" i="10"/>
  <c r="BQ25" i="10"/>
  <c r="BR25" i="10"/>
  <c r="BS25" i="10"/>
  <c r="BT25" i="10"/>
  <c r="BV25" i="10"/>
  <c r="BW25" i="10"/>
  <c r="BX25" i="10"/>
  <c r="BY25" i="10"/>
  <c r="BZ25" i="10"/>
  <c r="CA25" i="10"/>
  <c r="CB25" i="10"/>
  <c r="CC25" i="10"/>
  <c r="CD25" i="10"/>
  <c r="CE25" i="10"/>
  <c r="CF25" i="10"/>
  <c r="CG25" i="10"/>
  <c r="CH25" i="10"/>
  <c r="CI25" i="10"/>
  <c r="CJ25" i="10"/>
  <c r="CK25" i="10"/>
  <c r="CL25" i="10"/>
  <c r="CM25" i="10"/>
  <c r="CN25" i="10"/>
  <c r="CO25" i="10"/>
  <c r="CP25" i="10"/>
  <c r="CQ25" i="10"/>
  <c r="CR25" i="10"/>
  <c r="CS25" i="10"/>
  <c r="CT25" i="10"/>
  <c r="CU25" i="10"/>
  <c r="CV25" i="10"/>
  <c r="CW25" i="10"/>
  <c r="CX25" i="10"/>
  <c r="CY25" i="10"/>
  <c r="CZ25" i="10"/>
  <c r="DA25" i="10"/>
  <c r="DB25" i="10"/>
  <c r="DC25" i="10"/>
  <c r="DD25" i="10"/>
  <c r="DE25" i="10"/>
  <c r="DF25" i="10"/>
  <c r="DG25" i="10"/>
  <c r="DH25" i="10"/>
  <c r="DI25" i="10"/>
  <c r="AG26" i="10"/>
  <c r="AH26" i="10"/>
  <c r="AI26" i="10"/>
  <c r="AJ26" i="10"/>
  <c r="AK26" i="10"/>
  <c r="AL26" i="10"/>
  <c r="AM26" i="10"/>
  <c r="AN26" i="10"/>
  <c r="AO26" i="10"/>
  <c r="AP26" i="10"/>
  <c r="AQ26" i="10"/>
  <c r="AR26" i="10"/>
  <c r="AS26" i="10"/>
  <c r="AT26" i="10"/>
  <c r="AU26" i="10"/>
  <c r="AV26" i="10"/>
  <c r="AW26" i="10"/>
  <c r="AX26" i="10"/>
  <c r="AY26" i="10"/>
  <c r="AZ26" i="10"/>
  <c r="BA26" i="10"/>
  <c r="BB26" i="10"/>
  <c r="BC26" i="10"/>
  <c r="BD26" i="10"/>
  <c r="BE26" i="10"/>
  <c r="BF26" i="10"/>
  <c r="BG26" i="10"/>
  <c r="BH26" i="10"/>
  <c r="BI26" i="10"/>
  <c r="BJ26" i="10"/>
  <c r="BK26" i="10"/>
  <c r="BL26" i="10"/>
  <c r="BM26" i="10"/>
  <c r="BN26" i="10"/>
  <c r="BO26" i="10"/>
  <c r="BP26" i="10"/>
  <c r="BQ26" i="10"/>
  <c r="BR26" i="10"/>
  <c r="BS26" i="10"/>
  <c r="BT26" i="10"/>
  <c r="BV26" i="10"/>
  <c r="BW26" i="10"/>
  <c r="BX26" i="10"/>
  <c r="BY26" i="10"/>
  <c r="BZ26" i="10"/>
  <c r="CA26" i="10"/>
  <c r="CB26" i="10"/>
  <c r="CC26" i="10"/>
  <c r="CD26" i="10"/>
  <c r="CE26" i="10"/>
  <c r="CF26" i="10"/>
  <c r="CG26" i="10"/>
  <c r="CH26" i="10"/>
  <c r="CI26" i="10"/>
  <c r="CJ26" i="10"/>
  <c r="CK26" i="10"/>
  <c r="CL26" i="10"/>
  <c r="CM26" i="10"/>
  <c r="CN26" i="10"/>
  <c r="CO26" i="10"/>
  <c r="CP26" i="10"/>
  <c r="CQ26" i="10"/>
  <c r="CR26" i="10"/>
  <c r="CS26" i="10"/>
  <c r="CT26" i="10"/>
  <c r="CU26" i="10"/>
  <c r="CV26" i="10"/>
  <c r="CW26" i="10"/>
  <c r="CX26" i="10"/>
  <c r="CY26" i="10"/>
  <c r="CZ26" i="10"/>
  <c r="DA26" i="10"/>
  <c r="DB26" i="10"/>
  <c r="DC26" i="10"/>
  <c r="DD26" i="10"/>
  <c r="DE26" i="10"/>
  <c r="DF26" i="10"/>
  <c r="DG26" i="10"/>
  <c r="DH26" i="10"/>
  <c r="DI26" i="10"/>
  <c r="AG27" i="10"/>
  <c r="AH27" i="10"/>
  <c r="AI27" i="10"/>
  <c r="AJ27" i="10"/>
  <c r="AK27" i="10"/>
  <c r="AL27" i="10"/>
  <c r="AM27" i="10"/>
  <c r="AN27" i="10"/>
  <c r="AO27" i="10"/>
  <c r="AP27" i="10"/>
  <c r="AQ27" i="10"/>
  <c r="AR27" i="10"/>
  <c r="AS27" i="10"/>
  <c r="AT27" i="10"/>
  <c r="AU27" i="10"/>
  <c r="AV27" i="10"/>
  <c r="AW27" i="10"/>
  <c r="AX27" i="10"/>
  <c r="AY27" i="10"/>
  <c r="AZ27" i="10"/>
  <c r="BA27" i="10"/>
  <c r="BB27" i="10"/>
  <c r="BC27" i="10"/>
  <c r="BD27" i="10"/>
  <c r="BE27" i="10"/>
  <c r="BF27" i="10"/>
  <c r="BG27" i="10"/>
  <c r="BH27" i="10"/>
  <c r="BI27" i="10"/>
  <c r="BJ27" i="10"/>
  <c r="BK27" i="10"/>
  <c r="BL27" i="10"/>
  <c r="BM27" i="10"/>
  <c r="BN27" i="10"/>
  <c r="BO27" i="10"/>
  <c r="BP27" i="10"/>
  <c r="BQ27" i="10"/>
  <c r="BR27" i="10"/>
  <c r="BS27" i="10"/>
  <c r="BT27" i="10"/>
  <c r="BV27" i="10"/>
  <c r="BW27" i="10"/>
  <c r="BX27" i="10"/>
  <c r="BY27" i="10"/>
  <c r="BZ27" i="10"/>
  <c r="CA27" i="10"/>
  <c r="CB27" i="10"/>
  <c r="CC27" i="10"/>
  <c r="CD27" i="10"/>
  <c r="CE27" i="10"/>
  <c r="CF27" i="10"/>
  <c r="CG27" i="10"/>
  <c r="CH27" i="10"/>
  <c r="CI27" i="10"/>
  <c r="CJ27" i="10"/>
  <c r="CK27" i="10"/>
  <c r="CL27" i="10"/>
  <c r="CM27" i="10"/>
  <c r="CN27" i="10"/>
  <c r="CO27" i="10"/>
  <c r="CP27" i="10"/>
  <c r="CQ27" i="10"/>
  <c r="CR27" i="10"/>
  <c r="CS27" i="10"/>
  <c r="CT27" i="10"/>
  <c r="CU27" i="10"/>
  <c r="CV27" i="10"/>
  <c r="CW27" i="10"/>
  <c r="CX27" i="10"/>
  <c r="CY27" i="10"/>
  <c r="CZ27" i="10"/>
  <c r="DA27" i="10"/>
  <c r="DB27" i="10"/>
  <c r="DC27" i="10"/>
  <c r="DD27" i="10"/>
  <c r="DE27" i="10"/>
  <c r="DF27" i="10"/>
  <c r="DG27" i="10"/>
  <c r="DH27" i="10"/>
  <c r="DI27" i="10"/>
  <c r="AG28" i="10"/>
  <c r="AH28" i="10"/>
  <c r="AI28" i="10"/>
  <c r="AJ28" i="10"/>
  <c r="AK28" i="10"/>
  <c r="AL28" i="10"/>
  <c r="AM28" i="10"/>
  <c r="AN28" i="10"/>
  <c r="AO28" i="10"/>
  <c r="AP28" i="10"/>
  <c r="AQ28" i="10"/>
  <c r="AR28" i="10"/>
  <c r="AS28" i="10"/>
  <c r="AT28" i="10"/>
  <c r="AU28" i="10"/>
  <c r="AV28" i="10"/>
  <c r="AW28" i="10"/>
  <c r="AX28" i="10"/>
  <c r="AY28" i="10"/>
  <c r="AZ28" i="10"/>
  <c r="BA28" i="10"/>
  <c r="BB28" i="10"/>
  <c r="BC28" i="10"/>
  <c r="BD28" i="10"/>
  <c r="BE28" i="10"/>
  <c r="BF28" i="10"/>
  <c r="BG28" i="10"/>
  <c r="BH28" i="10"/>
  <c r="BI28" i="10"/>
  <c r="BJ28" i="10"/>
  <c r="BK28" i="10"/>
  <c r="BL28" i="10"/>
  <c r="BM28" i="10"/>
  <c r="BN28" i="10"/>
  <c r="BO28" i="10"/>
  <c r="BP28" i="10"/>
  <c r="BQ28" i="10"/>
  <c r="BR28" i="10"/>
  <c r="BS28" i="10"/>
  <c r="BT28" i="10"/>
  <c r="BV28" i="10"/>
  <c r="BW28" i="10"/>
  <c r="BX28" i="10"/>
  <c r="BY28" i="10"/>
  <c r="BZ28" i="10"/>
  <c r="CA28" i="10"/>
  <c r="CB28" i="10"/>
  <c r="CC28" i="10"/>
  <c r="CD28" i="10"/>
  <c r="CE28" i="10"/>
  <c r="CF28" i="10"/>
  <c r="CG28" i="10"/>
  <c r="CH28" i="10"/>
  <c r="CI28" i="10"/>
  <c r="CJ28" i="10"/>
  <c r="CK28" i="10"/>
  <c r="CL28" i="10"/>
  <c r="CM28" i="10"/>
  <c r="CN28" i="10"/>
  <c r="CO28" i="10"/>
  <c r="CP28" i="10"/>
  <c r="CQ28" i="10"/>
  <c r="CR28" i="10"/>
  <c r="CS28" i="10"/>
  <c r="CT28" i="10"/>
  <c r="CU28" i="10"/>
  <c r="CV28" i="10"/>
  <c r="CW28" i="10"/>
  <c r="CX28" i="10"/>
  <c r="CY28" i="10"/>
  <c r="CZ28" i="10"/>
  <c r="DA28" i="10"/>
  <c r="DB28" i="10"/>
  <c r="DC28" i="10"/>
  <c r="DD28" i="10"/>
  <c r="DE28" i="10"/>
  <c r="DF28" i="10"/>
  <c r="DG28" i="10"/>
  <c r="DH28" i="10"/>
  <c r="DI28" i="10"/>
  <c r="AG29" i="10"/>
  <c r="AH29" i="10"/>
  <c r="AI29" i="10"/>
  <c r="AJ29" i="10"/>
  <c r="AK29" i="10"/>
  <c r="AL29" i="10"/>
  <c r="AM29" i="10"/>
  <c r="AN29" i="10"/>
  <c r="AO29" i="10"/>
  <c r="AP29" i="10"/>
  <c r="AQ29" i="10"/>
  <c r="AR29" i="10"/>
  <c r="AS29" i="10"/>
  <c r="AT29" i="10"/>
  <c r="AU29" i="10"/>
  <c r="AV29" i="10"/>
  <c r="AW29" i="10"/>
  <c r="AX29" i="10"/>
  <c r="AY29" i="10"/>
  <c r="AZ29" i="10"/>
  <c r="BA29" i="10"/>
  <c r="BB29" i="10"/>
  <c r="BC29" i="10"/>
  <c r="BD29" i="10"/>
  <c r="BE29" i="10"/>
  <c r="BF29" i="10"/>
  <c r="BG29" i="10"/>
  <c r="BH29" i="10"/>
  <c r="BI29" i="10"/>
  <c r="BJ29" i="10"/>
  <c r="BK29" i="10"/>
  <c r="BL29" i="10"/>
  <c r="BM29" i="10"/>
  <c r="BN29" i="10"/>
  <c r="BO29" i="10"/>
  <c r="BP29" i="10"/>
  <c r="BQ29" i="10"/>
  <c r="BR29" i="10"/>
  <c r="BS29" i="10"/>
  <c r="BT29" i="10"/>
  <c r="BV29" i="10"/>
  <c r="BW29" i="10"/>
  <c r="BX29" i="10"/>
  <c r="BY29" i="10"/>
  <c r="BZ29" i="10"/>
  <c r="CA29" i="10"/>
  <c r="CB29" i="10"/>
  <c r="CC29" i="10"/>
  <c r="CD29" i="10"/>
  <c r="CE29" i="10"/>
  <c r="CF29" i="10"/>
  <c r="CG29" i="10"/>
  <c r="CH29" i="10"/>
  <c r="CI29" i="10"/>
  <c r="CJ29" i="10"/>
  <c r="CK29" i="10"/>
  <c r="CL29" i="10"/>
  <c r="CM29" i="10"/>
  <c r="CN29" i="10"/>
  <c r="CO29" i="10"/>
  <c r="CP29" i="10"/>
  <c r="CQ29" i="10"/>
  <c r="CR29" i="10"/>
  <c r="CS29" i="10"/>
  <c r="CT29" i="10"/>
  <c r="CU29" i="10"/>
  <c r="CV29" i="10"/>
  <c r="CW29" i="10"/>
  <c r="CX29" i="10"/>
  <c r="CY29" i="10"/>
  <c r="CZ29" i="10"/>
  <c r="DA29" i="10"/>
  <c r="DB29" i="10"/>
  <c r="DC29" i="10"/>
  <c r="DD29" i="10"/>
  <c r="DE29" i="10"/>
  <c r="DF29" i="10"/>
  <c r="DG29" i="10"/>
  <c r="DH29" i="10"/>
  <c r="DI29" i="10"/>
  <c r="AG30" i="10"/>
  <c r="AH30" i="10"/>
  <c r="AI30" i="10"/>
  <c r="AJ30" i="10"/>
  <c r="AK30" i="10"/>
  <c r="AL30" i="10"/>
  <c r="AM30" i="10"/>
  <c r="AN30" i="10"/>
  <c r="AO30" i="10"/>
  <c r="AP30" i="10"/>
  <c r="AQ30" i="10"/>
  <c r="AR30" i="10"/>
  <c r="AS30" i="10"/>
  <c r="AT30" i="10"/>
  <c r="AU30" i="10"/>
  <c r="AV30" i="10"/>
  <c r="AW30" i="10"/>
  <c r="AX30" i="10"/>
  <c r="AY30" i="10"/>
  <c r="AZ30" i="10"/>
  <c r="BA30" i="10"/>
  <c r="BB30" i="10"/>
  <c r="BC30" i="10"/>
  <c r="BD30" i="10"/>
  <c r="BE30" i="10"/>
  <c r="BF30" i="10"/>
  <c r="BG30" i="10"/>
  <c r="BH30" i="10"/>
  <c r="BI30" i="10"/>
  <c r="BJ30" i="10"/>
  <c r="BK30" i="10"/>
  <c r="BL30" i="10"/>
  <c r="BM30" i="10"/>
  <c r="BN30" i="10"/>
  <c r="BO30" i="10"/>
  <c r="BP30" i="10"/>
  <c r="BQ30" i="10"/>
  <c r="BR30" i="10"/>
  <c r="BS30" i="10"/>
  <c r="BT30" i="10"/>
  <c r="BV30" i="10"/>
  <c r="BW30" i="10"/>
  <c r="BX30" i="10"/>
  <c r="BY30" i="10"/>
  <c r="BZ30" i="10"/>
  <c r="CA30" i="10"/>
  <c r="CB30" i="10"/>
  <c r="CC30" i="10"/>
  <c r="CD30" i="10"/>
  <c r="CE30" i="10"/>
  <c r="CF30" i="10"/>
  <c r="CG30" i="10"/>
  <c r="CH30" i="10"/>
  <c r="CI30" i="10"/>
  <c r="CJ30" i="10"/>
  <c r="CK30" i="10"/>
  <c r="CL30" i="10"/>
  <c r="CM30" i="10"/>
  <c r="CN30" i="10"/>
  <c r="CO30" i="10"/>
  <c r="CP30" i="10"/>
  <c r="CQ30" i="10"/>
  <c r="CR30" i="10"/>
  <c r="CS30" i="10"/>
  <c r="CT30" i="10"/>
  <c r="CU30" i="10"/>
  <c r="CV30" i="10"/>
  <c r="CW30" i="10"/>
  <c r="CX30" i="10"/>
  <c r="CY30" i="10"/>
  <c r="CZ30" i="10"/>
  <c r="DA30" i="10"/>
  <c r="DB30" i="10"/>
  <c r="DC30" i="10"/>
  <c r="DD30" i="10"/>
  <c r="DE30" i="10"/>
  <c r="DF30" i="10"/>
  <c r="DG30" i="10"/>
  <c r="DH30" i="10"/>
  <c r="DI30"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BJ31" i="10"/>
  <c r="BK31" i="10"/>
  <c r="BL31" i="10"/>
  <c r="BM31" i="10"/>
  <c r="BN31" i="10"/>
  <c r="BO31" i="10"/>
  <c r="BP31" i="10"/>
  <c r="BQ31" i="10"/>
  <c r="BR31" i="10"/>
  <c r="BS31" i="10"/>
  <c r="BT31" i="10"/>
  <c r="BV31" i="10"/>
  <c r="BW31" i="10"/>
  <c r="BX31" i="10"/>
  <c r="BY31" i="10"/>
  <c r="BZ31" i="10"/>
  <c r="CA31" i="10"/>
  <c r="CB31" i="10"/>
  <c r="CC31" i="10"/>
  <c r="CD31" i="10"/>
  <c r="CE31" i="10"/>
  <c r="CF31" i="10"/>
  <c r="CG31" i="10"/>
  <c r="CH31" i="10"/>
  <c r="CI31" i="10"/>
  <c r="CJ31" i="10"/>
  <c r="CK31" i="10"/>
  <c r="CL31" i="10"/>
  <c r="CM31" i="10"/>
  <c r="CN31" i="10"/>
  <c r="CO31" i="10"/>
  <c r="CP31" i="10"/>
  <c r="CQ31" i="10"/>
  <c r="CR31" i="10"/>
  <c r="CS31" i="10"/>
  <c r="CT31" i="10"/>
  <c r="CU31" i="10"/>
  <c r="CV31" i="10"/>
  <c r="CW31" i="10"/>
  <c r="CX31" i="10"/>
  <c r="CY31" i="10"/>
  <c r="CZ31" i="10"/>
  <c r="DA31" i="10"/>
  <c r="DB31" i="10"/>
  <c r="DC31" i="10"/>
  <c r="DD31" i="10"/>
  <c r="DE31" i="10"/>
  <c r="DF31" i="10"/>
  <c r="DG31" i="10"/>
  <c r="DH31" i="10"/>
  <c r="DI31" i="10"/>
  <c r="AG32" i="10"/>
  <c r="AH32" i="10"/>
  <c r="AI32" i="10"/>
  <c r="AJ32" i="10"/>
  <c r="AK32" i="10"/>
  <c r="AL32" i="10"/>
  <c r="AM32" i="10"/>
  <c r="AN32" i="10"/>
  <c r="AO32" i="10"/>
  <c r="AP32" i="10"/>
  <c r="AQ32" i="10"/>
  <c r="AR32" i="10"/>
  <c r="AS32" i="10"/>
  <c r="AT32" i="10"/>
  <c r="AU32" i="10"/>
  <c r="AV32" i="10"/>
  <c r="AW32" i="10"/>
  <c r="AX32" i="10"/>
  <c r="AY32" i="10"/>
  <c r="AZ32" i="10"/>
  <c r="BA32" i="10"/>
  <c r="BB32" i="10"/>
  <c r="BC32" i="10"/>
  <c r="BD32" i="10"/>
  <c r="BE32" i="10"/>
  <c r="BF32" i="10"/>
  <c r="BG32" i="10"/>
  <c r="BH32" i="10"/>
  <c r="BI32" i="10"/>
  <c r="BJ32" i="10"/>
  <c r="BK32" i="10"/>
  <c r="BL32" i="10"/>
  <c r="BM32" i="10"/>
  <c r="BN32" i="10"/>
  <c r="BO32" i="10"/>
  <c r="BP32" i="10"/>
  <c r="BQ32" i="10"/>
  <c r="BR32" i="10"/>
  <c r="BS32" i="10"/>
  <c r="BT32" i="10"/>
  <c r="BV32" i="10"/>
  <c r="BW32" i="10"/>
  <c r="BX32" i="10"/>
  <c r="BY32" i="10"/>
  <c r="BZ32" i="10"/>
  <c r="CA32" i="10"/>
  <c r="CB32" i="10"/>
  <c r="CC32" i="10"/>
  <c r="CD32" i="10"/>
  <c r="CE32" i="10"/>
  <c r="CF32" i="10"/>
  <c r="CG32" i="10"/>
  <c r="CH32" i="10"/>
  <c r="CI32" i="10"/>
  <c r="CJ32" i="10"/>
  <c r="CK32" i="10"/>
  <c r="CL32" i="10"/>
  <c r="CM32" i="10"/>
  <c r="CN32" i="10"/>
  <c r="CO32" i="10"/>
  <c r="CP32" i="10"/>
  <c r="CQ32" i="10"/>
  <c r="CR32" i="10"/>
  <c r="CS32" i="10"/>
  <c r="CT32" i="10"/>
  <c r="CU32" i="10"/>
  <c r="CV32" i="10"/>
  <c r="CW32" i="10"/>
  <c r="CX32" i="10"/>
  <c r="CY32" i="10"/>
  <c r="CZ32" i="10"/>
  <c r="DA32" i="10"/>
  <c r="DB32" i="10"/>
  <c r="DC32" i="10"/>
  <c r="DD32" i="10"/>
  <c r="DE32" i="10"/>
  <c r="DF32" i="10"/>
  <c r="DG32" i="10"/>
  <c r="DH32" i="10"/>
  <c r="DI32"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BK33" i="10"/>
  <c r="BL33" i="10"/>
  <c r="BM33" i="10"/>
  <c r="BN33" i="10"/>
  <c r="BO33" i="10"/>
  <c r="BP33" i="10"/>
  <c r="BQ33" i="10"/>
  <c r="BR33" i="10"/>
  <c r="BS33" i="10"/>
  <c r="BT33" i="10"/>
  <c r="BV33" i="10"/>
  <c r="BW33" i="10"/>
  <c r="BX33" i="10"/>
  <c r="BY33" i="10"/>
  <c r="BZ33" i="10"/>
  <c r="CA33" i="10"/>
  <c r="CB33" i="10"/>
  <c r="CC33" i="10"/>
  <c r="CD33" i="10"/>
  <c r="CE33" i="10"/>
  <c r="CF33" i="10"/>
  <c r="CG33" i="10"/>
  <c r="CH33" i="10"/>
  <c r="CI33" i="10"/>
  <c r="CJ33" i="10"/>
  <c r="CK33" i="10"/>
  <c r="CL33" i="10"/>
  <c r="CM33" i="10"/>
  <c r="CN33" i="10"/>
  <c r="CO33" i="10"/>
  <c r="CP33" i="10"/>
  <c r="CQ33" i="10"/>
  <c r="CR33" i="10"/>
  <c r="CS33" i="10"/>
  <c r="CT33" i="10"/>
  <c r="CU33" i="10"/>
  <c r="CV33" i="10"/>
  <c r="CW33" i="10"/>
  <c r="CX33" i="10"/>
  <c r="CY33" i="10"/>
  <c r="CZ33" i="10"/>
  <c r="DA33" i="10"/>
  <c r="DB33" i="10"/>
  <c r="DC33" i="10"/>
  <c r="DD33" i="10"/>
  <c r="DE33" i="10"/>
  <c r="DF33" i="10"/>
  <c r="DG33" i="10"/>
  <c r="DH33" i="10"/>
  <c r="DI33" i="10"/>
  <c r="AG34" i="10"/>
  <c r="AH34" i="10"/>
  <c r="AI34" i="10"/>
  <c r="AJ34" i="10"/>
  <c r="AK34" i="10"/>
  <c r="AL34" i="10"/>
  <c r="AM34" i="10"/>
  <c r="AN34" i="10"/>
  <c r="AO34" i="10"/>
  <c r="AP34" i="10"/>
  <c r="AQ34" i="10"/>
  <c r="AR34" i="10"/>
  <c r="AS34" i="10"/>
  <c r="AT34" i="10"/>
  <c r="AU34" i="10"/>
  <c r="AV34" i="10"/>
  <c r="AW34" i="10"/>
  <c r="AX34" i="10"/>
  <c r="AY34" i="10"/>
  <c r="AZ34" i="10"/>
  <c r="BA34" i="10"/>
  <c r="BB34" i="10"/>
  <c r="BC34" i="10"/>
  <c r="BD34" i="10"/>
  <c r="BE34" i="10"/>
  <c r="BF34" i="10"/>
  <c r="BG34" i="10"/>
  <c r="BH34" i="10"/>
  <c r="BI34" i="10"/>
  <c r="BJ34" i="10"/>
  <c r="BK34" i="10"/>
  <c r="BL34" i="10"/>
  <c r="BM34" i="10"/>
  <c r="BN34" i="10"/>
  <c r="BO34" i="10"/>
  <c r="BP34" i="10"/>
  <c r="BQ34" i="10"/>
  <c r="BR34" i="10"/>
  <c r="BS34" i="10"/>
  <c r="BT34" i="10"/>
  <c r="BV34" i="10"/>
  <c r="BW34" i="10"/>
  <c r="BX34" i="10"/>
  <c r="BY34" i="10"/>
  <c r="BZ34" i="10"/>
  <c r="CA34" i="10"/>
  <c r="CB34" i="10"/>
  <c r="CC34" i="10"/>
  <c r="CD34" i="10"/>
  <c r="CE34" i="10"/>
  <c r="CF34" i="10"/>
  <c r="CG34" i="10"/>
  <c r="CH34" i="10"/>
  <c r="CI34" i="10"/>
  <c r="CJ34" i="10"/>
  <c r="CK34" i="10"/>
  <c r="CL34" i="10"/>
  <c r="CM34" i="10"/>
  <c r="CN34" i="10"/>
  <c r="CO34" i="10"/>
  <c r="CP34" i="10"/>
  <c r="CQ34" i="10"/>
  <c r="CR34" i="10"/>
  <c r="CS34" i="10"/>
  <c r="CT34" i="10"/>
  <c r="CU34" i="10"/>
  <c r="CV34" i="10"/>
  <c r="CW34" i="10"/>
  <c r="CX34" i="10"/>
  <c r="CY34" i="10"/>
  <c r="CZ34" i="10"/>
  <c r="DA34" i="10"/>
  <c r="DB34" i="10"/>
  <c r="DC34" i="10"/>
  <c r="DD34" i="10"/>
  <c r="DE34" i="10"/>
  <c r="DF34" i="10"/>
  <c r="DG34" i="10"/>
  <c r="DH34" i="10"/>
  <c r="DI34" i="10"/>
  <c r="AG35" i="10"/>
  <c r="AH35" i="10"/>
  <c r="AI35" i="10"/>
  <c r="AJ35" i="10"/>
  <c r="AK35" i="10"/>
  <c r="AL35" i="10"/>
  <c r="AM35" i="10"/>
  <c r="AN35" i="10"/>
  <c r="AO35" i="10"/>
  <c r="AP35" i="10"/>
  <c r="AQ35" i="10"/>
  <c r="AR35" i="10"/>
  <c r="AS35" i="10"/>
  <c r="AT35" i="10"/>
  <c r="AU35" i="10"/>
  <c r="AV35" i="10"/>
  <c r="AW35" i="10"/>
  <c r="AX35" i="10"/>
  <c r="AY35" i="10"/>
  <c r="AZ35" i="10"/>
  <c r="BA35" i="10"/>
  <c r="BB35" i="10"/>
  <c r="BC35" i="10"/>
  <c r="BD35" i="10"/>
  <c r="BE35" i="10"/>
  <c r="BF35" i="10"/>
  <c r="BG35" i="10"/>
  <c r="BH35" i="10"/>
  <c r="BI35" i="10"/>
  <c r="BJ35" i="10"/>
  <c r="BK35" i="10"/>
  <c r="BL35" i="10"/>
  <c r="BM35" i="10"/>
  <c r="BN35" i="10"/>
  <c r="BO35" i="10"/>
  <c r="BP35" i="10"/>
  <c r="BQ35" i="10"/>
  <c r="BR35" i="10"/>
  <c r="BS35" i="10"/>
  <c r="BT35" i="10"/>
  <c r="BV35" i="10"/>
  <c r="BW35" i="10"/>
  <c r="BX35" i="10"/>
  <c r="BY35" i="10"/>
  <c r="BZ35" i="10"/>
  <c r="CA35" i="10"/>
  <c r="CB35" i="10"/>
  <c r="CC35" i="10"/>
  <c r="CD35" i="10"/>
  <c r="CE35" i="10"/>
  <c r="CF35" i="10"/>
  <c r="CG35" i="10"/>
  <c r="CH35" i="10"/>
  <c r="CI35" i="10"/>
  <c r="CJ35" i="10"/>
  <c r="CK35" i="10"/>
  <c r="CL35" i="10"/>
  <c r="CM35" i="10"/>
  <c r="CN35" i="10"/>
  <c r="CO35" i="10"/>
  <c r="CP35" i="10"/>
  <c r="CQ35" i="10"/>
  <c r="CR35" i="10"/>
  <c r="CS35" i="10"/>
  <c r="CT35" i="10"/>
  <c r="CU35" i="10"/>
  <c r="CV35" i="10"/>
  <c r="CW35" i="10"/>
  <c r="CX35" i="10"/>
  <c r="CY35" i="10"/>
  <c r="CZ35" i="10"/>
  <c r="DA35" i="10"/>
  <c r="DB35" i="10"/>
  <c r="DC35" i="10"/>
  <c r="DD35" i="10"/>
  <c r="DE35" i="10"/>
  <c r="DF35" i="10"/>
  <c r="DG35" i="10"/>
  <c r="DH35" i="10"/>
  <c r="DI35" i="10"/>
  <c r="AG36" i="10"/>
  <c r="AH36" i="10"/>
  <c r="AI36" i="10"/>
  <c r="AJ36" i="10"/>
  <c r="AK36" i="10"/>
  <c r="AL36" i="10"/>
  <c r="AM36" i="10"/>
  <c r="AN36" i="10"/>
  <c r="AO36" i="10"/>
  <c r="AP36" i="10"/>
  <c r="AQ36" i="10"/>
  <c r="AR36" i="10"/>
  <c r="AS36" i="10"/>
  <c r="AT36" i="10"/>
  <c r="AU36" i="10"/>
  <c r="AV36" i="10"/>
  <c r="AW36" i="10"/>
  <c r="AX36" i="10"/>
  <c r="AY36" i="10"/>
  <c r="AZ36" i="10"/>
  <c r="BA36" i="10"/>
  <c r="BB36" i="10"/>
  <c r="BC36" i="10"/>
  <c r="BD36" i="10"/>
  <c r="BE36" i="10"/>
  <c r="BF36" i="10"/>
  <c r="BG36" i="10"/>
  <c r="BH36" i="10"/>
  <c r="BI36" i="10"/>
  <c r="BJ36" i="10"/>
  <c r="BK36" i="10"/>
  <c r="BL36" i="10"/>
  <c r="BM36" i="10"/>
  <c r="BN36" i="10"/>
  <c r="BO36" i="10"/>
  <c r="BP36" i="10"/>
  <c r="BQ36" i="10"/>
  <c r="BR36" i="10"/>
  <c r="BS36" i="10"/>
  <c r="BT36" i="10"/>
  <c r="BV36" i="10"/>
  <c r="BW36" i="10"/>
  <c r="BX36" i="10"/>
  <c r="BY36" i="10"/>
  <c r="BZ36" i="10"/>
  <c r="CA36" i="10"/>
  <c r="CB36" i="10"/>
  <c r="CC36" i="10"/>
  <c r="CD36" i="10"/>
  <c r="CE36" i="10"/>
  <c r="CF36" i="10"/>
  <c r="CG36" i="10"/>
  <c r="CH36" i="10"/>
  <c r="CI36" i="10"/>
  <c r="CJ36" i="10"/>
  <c r="CK36" i="10"/>
  <c r="CL36" i="10"/>
  <c r="CM36" i="10"/>
  <c r="CN36" i="10"/>
  <c r="CO36" i="10"/>
  <c r="CP36" i="10"/>
  <c r="CQ36" i="10"/>
  <c r="CR36" i="10"/>
  <c r="CS36" i="10"/>
  <c r="CT36" i="10"/>
  <c r="CU36" i="10"/>
  <c r="CV36" i="10"/>
  <c r="CW36" i="10"/>
  <c r="CX36" i="10"/>
  <c r="CY36" i="10"/>
  <c r="CZ36" i="10"/>
  <c r="DA36" i="10"/>
  <c r="DB36" i="10"/>
  <c r="DC36" i="10"/>
  <c r="DD36" i="10"/>
  <c r="DE36" i="10"/>
  <c r="DF36" i="10"/>
  <c r="DG36" i="10"/>
  <c r="DH36" i="10"/>
  <c r="DI36" i="10"/>
  <c r="AG37" i="10"/>
  <c r="AH37" i="10"/>
  <c r="AI37" i="10"/>
  <c r="AJ37" i="10"/>
  <c r="AK37" i="10"/>
  <c r="AL37" i="10"/>
  <c r="AM37" i="10"/>
  <c r="AN37" i="10"/>
  <c r="AO37" i="10"/>
  <c r="AP37" i="10"/>
  <c r="AQ37" i="10"/>
  <c r="AR37" i="10"/>
  <c r="AS37" i="10"/>
  <c r="AT37" i="10"/>
  <c r="AU37" i="10"/>
  <c r="AV37" i="10"/>
  <c r="AW37" i="10"/>
  <c r="AX37" i="10"/>
  <c r="AY37" i="10"/>
  <c r="AZ37" i="10"/>
  <c r="BA37" i="10"/>
  <c r="BB37" i="10"/>
  <c r="BC37" i="10"/>
  <c r="BD37" i="10"/>
  <c r="BE37" i="10"/>
  <c r="BF37" i="10"/>
  <c r="BG37" i="10"/>
  <c r="BH37" i="10"/>
  <c r="BI37" i="10"/>
  <c r="BJ37" i="10"/>
  <c r="BK37" i="10"/>
  <c r="BL37" i="10"/>
  <c r="BM37" i="10"/>
  <c r="BN37" i="10"/>
  <c r="BO37" i="10"/>
  <c r="BP37" i="10"/>
  <c r="BQ37" i="10"/>
  <c r="BR37" i="10"/>
  <c r="BS37" i="10"/>
  <c r="BT37" i="10"/>
  <c r="BV37" i="10"/>
  <c r="BW37" i="10"/>
  <c r="BX37" i="10"/>
  <c r="BY37" i="10"/>
  <c r="BZ37" i="10"/>
  <c r="CA37" i="10"/>
  <c r="CB37" i="10"/>
  <c r="CC37" i="10"/>
  <c r="CD37" i="10"/>
  <c r="CE37" i="10"/>
  <c r="CF37" i="10"/>
  <c r="CG37" i="10"/>
  <c r="CH37" i="10"/>
  <c r="CI37" i="10"/>
  <c r="CJ37" i="10"/>
  <c r="CK37" i="10"/>
  <c r="CL37" i="10"/>
  <c r="CM37" i="10"/>
  <c r="CN37" i="10"/>
  <c r="CO37" i="10"/>
  <c r="CP37" i="10"/>
  <c r="CQ37" i="10"/>
  <c r="CR37" i="10"/>
  <c r="CS37" i="10"/>
  <c r="CT37" i="10"/>
  <c r="CU37" i="10"/>
  <c r="CV37" i="10"/>
  <c r="CW37" i="10"/>
  <c r="CX37" i="10"/>
  <c r="CY37" i="10"/>
  <c r="CZ37" i="10"/>
  <c r="DA37" i="10"/>
  <c r="DB37" i="10"/>
  <c r="DC37" i="10"/>
  <c r="DD37" i="10"/>
  <c r="DE37" i="10"/>
  <c r="DF37" i="10"/>
  <c r="DG37" i="10"/>
  <c r="DH37" i="10"/>
  <c r="DI37" i="10"/>
  <c r="AG38" i="10"/>
  <c r="AH38" i="10"/>
  <c r="AI38" i="10"/>
  <c r="AJ38" i="10"/>
  <c r="AK38" i="10"/>
  <c r="AL38" i="10"/>
  <c r="AM38" i="10"/>
  <c r="AN38" i="10"/>
  <c r="AO38" i="10"/>
  <c r="AP38" i="10"/>
  <c r="AQ38" i="10"/>
  <c r="AR38" i="10"/>
  <c r="AS38" i="10"/>
  <c r="AT38" i="10"/>
  <c r="AU38" i="10"/>
  <c r="AV38" i="10"/>
  <c r="AW38" i="10"/>
  <c r="AX38" i="10"/>
  <c r="AY38" i="10"/>
  <c r="AZ38" i="10"/>
  <c r="BA38" i="10"/>
  <c r="BB38" i="10"/>
  <c r="BC38" i="10"/>
  <c r="BD38" i="10"/>
  <c r="BE38" i="10"/>
  <c r="BF38" i="10"/>
  <c r="BG38" i="10"/>
  <c r="BH38" i="10"/>
  <c r="BI38" i="10"/>
  <c r="BJ38" i="10"/>
  <c r="BK38" i="10"/>
  <c r="BL38" i="10"/>
  <c r="BM38" i="10"/>
  <c r="BN38" i="10"/>
  <c r="BO38" i="10"/>
  <c r="BP38" i="10"/>
  <c r="BQ38" i="10"/>
  <c r="BR38" i="10"/>
  <c r="BS38" i="10"/>
  <c r="BT38" i="10"/>
  <c r="BV38" i="10"/>
  <c r="BW38" i="10"/>
  <c r="BX38" i="10"/>
  <c r="BY38" i="10"/>
  <c r="BZ38" i="10"/>
  <c r="CA38" i="10"/>
  <c r="CB38" i="10"/>
  <c r="CC38" i="10"/>
  <c r="CD38" i="10"/>
  <c r="CE38" i="10"/>
  <c r="CF38" i="10"/>
  <c r="CG38" i="10"/>
  <c r="CH38" i="10"/>
  <c r="CI38" i="10"/>
  <c r="CJ38" i="10"/>
  <c r="CK38" i="10"/>
  <c r="CL38" i="10"/>
  <c r="CM38" i="10"/>
  <c r="CN38" i="10"/>
  <c r="CO38" i="10"/>
  <c r="CP38" i="10"/>
  <c r="CQ38" i="10"/>
  <c r="CR38" i="10"/>
  <c r="CS38" i="10"/>
  <c r="CT38" i="10"/>
  <c r="CU38" i="10"/>
  <c r="CV38" i="10"/>
  <c r="CW38" i="10"/>
  <c r="CX38" i="10"/>
  <c r="CY38" i="10"/>
  <c r="CZ38" i="10"/>
  <c r="DA38" i="10"/>
  <c r="DB38" i="10"/>
  <c r="DC38" i="10"/>
  <c r="DD38" i="10"/>
  <c r="DE38" i="10"/>
  <c r="DF38" i="10"/>
  <c r="DG38" i="10"/>
  <c r="DH38" i="10"/>
  <c r="DI38" i="10"/>
  <c r="AG39" i="10"/>
  <c r="AH39" i="10"/>
  <c r="AI39" i="10"/>
  <c r="AJ39" i="10"/>
  <c r="AK39" i="10"/>
  <c r="AL39" i="10"/>
  <c r="AM39" i="10"/>
  <c r="AN39" i="10"/>
  <c r="AO39" i="10"/>
  <c r="AP39" i="10"/>
  <c r="AQ39" i="10"/>
  <c r="AR39" i="10"/>
  <c r="AS39" i="10"/>
  <c r="AT39" i="10"/>
  <c r="AU39" i="10"/>
  <c r="AV39" i="10"/>
  <c r="AW39" i="10"/>
  <c r="AX39" i="10"/>
  <c r="AY39" i="10"/>
  <c r="AZ39" i="10"/>
  <c r="BA39" i="10"/>
  <c r="BB39" i="10"/>
  <c r="BC39" i="10"/>
  <c r="BD39" i="10"/>
  <c r="BE39" i="10"/>
  <c r="BF39" i="10"/>
  <c r="BG39" i="10"/>
  <c r="BH39" i="10"/>
  <c r="BI39" i="10"/>
  <c r="BJ39" i="10"/>
  <c r="BK39" i="10"/>
  <c r="BL39" i="10"/>
  <c r="BM39" i="10"/>
  <c r="BN39" i="10"/>
  <c r="BO39" i="10"/>
  <c r="BP39" i="10"/>
  <c r="BQ39" i="10"/>
  <c r="BR39" i="10"/>
  <c r="BS39" i="10"/>
  <c r="BT39" i="10"/>
  <c r="BV39" i="10"/>
  <c r="BW39" i="10"/>
  <c r="BX39" i="10"/>
  <c r="BY39" i="10"/>
  <c r="BZ39" i="10"/>
  <c r="CA39" i="10"/>
  <c r="CB39" i="10"/>
  <c r="CC39" i="10"/>
  <c r="CD39" i="10"/>
  <c r="CE39" i="10"/>
  <c r="CF39" i="10"/>
  <c r="CG39" i="10"/>
  <c r="CH39" i="10"/>
  <c r="CI39" i="10"/>
  <c r="CJ39" i="10"/>
  <c r="CK39" i="10"/>
  <c r="CL39" i="10"/>
  <c r="CM39" i="10"/>
  <c r="CN39" i="10"/>
  <c r="CO39" i="10"/>
  <c r="CP39" i="10"/>
  <c r="CQ39" i="10"/>
  <c r="CR39" i="10"/>
  <c r="CS39" i="10"/>
  <c r="CT39" i="10"/>
  <c r="CU39" i="10"/>
  <c r="CV39" i="10"/>
  <c r="CW39" i="10"/>
  <c r="CX39" i="10"/>
  <c r="CY39" i="10"/>
  <c r="CZ39" i="10"/>
  <c r="DA39" i="10"/>
  <c r="DB39" i="10"/>
  <c r="DC39" i="10"/>
  <c r="DD39" i="10"/>
  <c r="DE39" i="10"/>
  <c r="DF39" i="10"/>
  <c r="DG39" i="10"/>
  <c r="DH39" i="10"/>
  <c r="DI39" i="10"/>
  <c r="AG40" i="10"/>
  <c r="AH40" i="10"/>
  <c r="AI40" i="10"/>
  <c r="AJ40" i="10"/>
  <c r="AK40" i="10"/>
  <c r="AL40" i="10"/>
  <c r="AM40" i="10"/>
  <c r="AN40" i="10"/>
  <c r="AO40" i="10"/>
  <c r="AP40" i="10"/>
  <c r="AQ40" i="10"/>
  <c r="AR40" i="10"/>
  <c r="AS40" i="10"/>
  <c r="AT40" i="10"/>
  <c r="AU40" i="10"/>
  <c r="AV40" i="10"/>
  <c r="AW40" i="10"/>
  <c r="AX40" i="10"/>
  <c r="AY40" i="10"/>
  <c r="AZ40" i="10"/>
  <c r="BA40" i="10"/>
  <c r="BB40" i="10"/>
  <c r="BC40" i="10"/>
  <c r="BD40" i="10"/>
  <c r="BE40" i="10"/>
  <c r="BF40" i="10"/>
  <c r="BG40" i="10"/>
  <c r="BH40" i="10"/>
  <c r="BI40" i="10"/>
  <c r="BJ40" i="10"/>
  <c r="BK40" i="10"/>
  <c r="BL40" i="10"/>
  <c r="BM40" i="10"/>
  <c r="BN40" i="10"/>
  <c r="BO40" i="10"/>
  <c r="BP40" i="10"/>
  <c r="BQ40" i="10"/>
  <c r="BR40" i="10"/>
  <c r="BS40" i="10"/>
  <c r="BT40" i="10"/>
  <c r="BV40" i="10"/>
  <c r="BW40" i="10"/>
  <c r="BX40" i="10"/>
  <c r="BY40" i="10"/>
  <c r="BZ40" i="10"/>
  <c r="CA40" i="10"/>
  <c r="CB40" i="10"/>
  <c r="CC40" i="10"/>
  <c r="CD40" i="10"/>
  <c r="CE40" i="10"/>
  <c r="CF40" i="10"/>
  <c r="CG40" i="10"/>
  <c r="CH40" i="10"/>
  <c r="CI40" i="10"/>
  <c r="CJ40" i="10"/>
  <c r="CK40" i="10"/>
  <c r="CL40" i="10"/>
  <c r="CM40" i="10"/>
  <c r="CN40" i="10"/>
  <c r="CO40" i="10"/>
  <c r="CP40" i="10"/>
  <c r="CQ40" i="10"/>
  <c r="CR40" i="10"/>
  <c r="CS40" i="10"/>
  <c r="CT40" i="10"/>
  <c r="CU40" i="10"/>
  <c r="CV40" i="10"/>
  <c r="CW40" i="10"/>
  <c r="CX40" i="10"/>
  <c r="CY40" i="10"/>
  <c r="CZ40" i="10"/>
  <c r="DA40" i="10"/>
  <c r="DB40" i="10"/>
  <c r="DC40" i="10"/>
  <c r="DD40" i="10"/>
  <c r="DE40" i="10"/>
  <c r="DF40" i="10"/>
  <c r="DG40" i="10"/>
  <c r="DH40" i="10"/>
  <c r="DI40" i="10"/>
  <c r="AG41" i="10"/>
  <c r="AH41" i="10"/>
  <c r="AI41" i="10"/>
  <c r="AJ41" i="10"/>
  <c r="AK41" i="10"/>
  <c r="AL41" i="10"/>
  <c r="AM41" i="10"/>
  <c r="AN41" i="10"/>
  <c r="AO41" i="10"/>
  <c r="AP41" i="10"/>
  <c r="AQ41" i="10"/>
  <c r="AR41" i="10"/>
  <c r="AS41" i="10"/>
  <c r="AT41" i="10"/>
  <c r="AU41" i="10"/>
  <c r="AV41" i="10"/>
  <c r="AW41" i="10"/>
  <c r="AX41" i="10"/>
  <c r="AY41" i="10"/>
  <c r="AZ41" i="10"/>
  <c r="BA41" i="10"/>
  <c r="BB41" i="10"/>
  <c r="BC41" i="10"/>
  <c r="BD41" i="10"/>
  <c r="BE41" i="10"/>
  <c r="BF41" i="10"/>
  <c r="BG41" i="10"/>
  <c r="BH41" i="10"/>
  <c r="BI41" i="10"/>
  <c r="BJ41" i="10"/>
  <c r="BK41" i="10"/>
  <c r="BL41" i="10"/>
  <c r="BM41" i="10"/>
  <c r="BN41" i="10"/>
  <c r="BO41" i="10"/>
  <c r="BP41" i="10"/>
  <c r="BQ41" i="10"/>
  <c r="BR41" i="10"/>
  <c r="BS41" i="10"/>
  <c r="BT41" i="10"/>
  <c r="BV41" i="10"/>
  <c r="BW41" i="10"/>
  <c r="BX41" i="10"/>
  <c r="BY41" i="10"/>
  <c r="BZ41" i="10"/>
  <c r="CA41" i="10"/>
  <c r="CB41" i="10"/>
  <c r="CC41" i="10"/>
  <c r="CD41" i="10"/>
  <c r="CE41" i="10"/>
  <c r="CF41" i="10"/>
  <c r="CG41" i="10"/>
  <c r="CH41" i="10"/>
  <c r="CI41" i="10"/>
  <c r="CJ41" i="10"/>
  <c r="CK41" i="10"/>
  <c r="CL41" i="10"/>
  <c r="CM41" i="10"/>
  <c r="CN41" i="10"/>
  <c r="CO41" i="10"/>
  <c r="CP41" i="10"/>
  <c r="CQ41" i="10"/>
  <c r="CR41" i="10"/>
  <c r="CS41" i="10"/>
  <c r="CT41" i="10"/>
  <c r="CU41" i="10"/>
  <c r="CV41" i="10"/>
  <c r="CW41" i="10"/>
  <c r="CX41" i="10"/>
  <c r="CY41" i="10"/>
  <c r="CZ41" i="10"/>
  <c r="DA41" i="10"/>
  <c r="DB41" i="10"/>
  <c r="DC41" i="10"/>
  <c r="DD41" i="10"/>
  <c r="DE41" i="10"/>
  <c r="DF41" i="10"/>
  <c r="DG41" i="10"/>
  <c r="DH41" i="10"/>
  <c r="DI41" i="10"/>
  <c r="AG42" i="10"/>
  <c r="AH42" i="10"/>
  <c r="AI42" i="10"/>
  <c r="AJ42" i="10"/>
  <c r="AK42" i="10"/>
  <c r="AL42" i="10"/>
  <c r="AM42" i="10"/>
  <c r="AN42" i="10"/>
  <c r="AO42" i="10"/>
  <c r="AP42" i="10"/>
  <c r="AQ42" i="10"/>
  <c r="AR42" i="10"/>
  <c r="AS42" i="10"/>
  <c r="AT42" i="10"/>
  <c r="AU42" i="10"/>
  <c r="AV42" i="10"/>
  <c r="AW42" i="10"/>
  <c r="AX42" i="10"/>
  <c r="AY42" i="10"/>
  <c r="AZ42" i="10"/>
  <c r="BA42" i="10"/>
  <c r="BB42" i="10"/>
  <c r="BC42" i="10"/>
  <c r="BD42" i="10"/>
  <c r="BE42" i="10"/>
  <c r="BF42" i="10"/>
  <c r="BG42" i="10"/>
  <c r="BH42" i="10"/>
  <c r="BI42" i="10"/>
  <c r="BJ42" i="10"/>
  <c r="BK42" i="10"/>
  <c r="BL42" i="10"/>
  <c r="BM42" i="10"/>
  <c r="BN42" i="10"/>
  <c r="BO42" i="10"/>
  <c r="BP42" i="10"/>
  <c r="BQ42" i="10"/>
  <c r="BR42" i="10"/>
  <c r="BS42" i="10"/>
  <c r="BT42" i="10"/>
  <c r="BV42" i="10"/>
  <c r="BW42" i="10"/>
  <c r="BX42" i="10"/>
  <c r="BY42" i="10"/>
  <c r="BZ42" i="10"/>
  <c r="CA42" i="10"/>
  <c r="CB42" i="10"/>
  <c r="CC42" i="10"/>
  <c r="CD42" i="10"/>
  <c r="CE42" i="10"/>
  <c r="CF42" i="10"/>
  <c r="CG42" i="10"/>
  <c r="CH42" i="10"/>
  <c r="CI42" i="10"/>
  <c r="CJ42" i="10"/>
  <c r="CK42" i="10"/>
  <c r="CL42" i="10"/>
  <c r="CM42" i="10"/>
  <c r="CN42" i="10"/>
  <c r="CO42" i="10"/>
  <c r="CP42" i="10"/>
  <c r="CQ42" i="10"/>
  <c r="CR42" i="10"/>
  <c r="CS42" i="10"/>
  <c r="CT42" i="10"/>
  <c r="CU42" i="10"/>
  <c r="CV42" i="10"/>
  <c r="CW42" i="10"/>
  <c r="CX42" i="10"/>
  <c r="CY42" i="10"/>
  <c r="CZ42" i="10"/>
  <c r="DA42" i="10"/>
  <c r="DB42" i="10"/>
  <c r="DC42" i="10"/>
  <c r="DD42" i="10"/>
  <c r="DE42" i="10"/>
  <c r="DF42" i="10"/>
  <c r="DG42" i="10"/>
  <c r="DH42" i="10"/>
  <c r="DI42" i="10"/>
  <c r="AG43" i="10"/>
  <c r="AH43" i="10"/>
  <c r="AI43" i="10"/>
  <c r="AJ43" i="10"/>
  <c r="AK43" i="10"/>
  <c r="AL43" i="10"/>
  <c r="AM43" i="10"/>
  <c r="AN43" i="10"/>
  <c r="AO43" i="10"/>
  <c r="AP43" i="10"/>
  <c r="AQ43" i="10"/>
  <c r="AR43" i="10"/>
  <c r="AS43" i="10"/>
  <c r="AT43" i="10"/>
  <c r="AU43" i="10"/>
  <c r="AV43" i="10"/>
  <c r="AW43" i="10"/>
  <c r="AX43" i="10"/>
  <c r="AY43" i="10"/>
  <c r="AZ43" i="10"/>
  <c r="BA43" i="10"/>
  <c r="BB43" i="10"/>
  <c r="BC43" i="10"/>
  <c r="BD43" i="10"/>
  <c r="BE43" i="10"/>
  <c r="BF43" i="10"/>
  <c r="BG43" i="10"/>
  <c r="BH43" i="10"/>
  <c r="BI43" i="10"/>
  <c r="BJ43" i="10"/>
  <c r="BK43" i="10"/>
  <c r="BL43" i="10"/>
  <c r="BM43" i="10"/>
  <c r="BN43" i="10"/>
  <c r="BO43" i="10"/>
  <c r="BP43" i="10"/>
  <c r="BQ43" i="10"/>
  <c r="BR43" i="10"/>
  <c r="BS43" i="10"/>
  <c r="BT43" i="10"/>
  <c r="BV43" i="10"/>
  <c r="BW43" i="10"/>
  <c r="BX43" i="10"/>
  <c r="BY43" i="10"/>
  <c r="BZ43" i="10"/>
  <c r="CA43" i="10"/>
  <c r="CB43" i="10"/>
  <c r="CC43" i="10"/>
  <c r="CD43" i="10"/>
  <c r="CE43" i="10"/>
  <c r="CF43" i="10"/>
  <c r="CG43" i="10"/>
  <c r="CH43" i="10"/>
  <c r="CI43" i="10"/>
  <c r="CJ43" i="10"/>
  <c r="CK43" i="10"/>
  <c r="CL43" i="10"/>
  <c r="CM43" i="10"/>
  <c r="CN43" i="10"/>
  <c r="CO43" i="10"/>
  <c r="CP43" i="10"/>
  <c r="CQ43" i="10"/>
  <c r="CR43" i="10"/>
  <c r="CS43" i="10"/>
  <c r="CT43" i="10"/>
  <c r="CU43" i="10"/>
  <c r="CV43" i="10"/>
  <c r="CW43" i="10"/>
  <c r="CX43" i="10"/>
  <c r="CY43" i="10"/>
  <c r="CZ43" i="10"/>
  <c r="DA43" i="10"/>
  <c r="DB43" i="10"/>
  <c r="DC43" i="10"/>
  <c r="DD43" i="10"/>
  <c r="DE43" i="10"/>
  <c r="DF43" i="10"/>
  <c r="DG43" i="10"/>
  <c r="DH43" i="10"/>
  <c r="DI43" i="10"/>
  <c r="AG44" i="10"/>
  <c r="AH44" i="10"/>
  <c r="AI44" i="10"/>
  <c r="AJ44" i="10"/>
  <c r="AK44" i="10"/>
  <c r="AL44" i="10"/>
  <c r="AM44" i="10"/>
  <c r="AN44" i="10"/>
  <c r="AO44" i="10"/>
  <c r="AP44" i="10"/>
  <c r="AQ44" i="10"/>
  <c r="AR44" i="10"/>
  <c r="AS44" i="10"/>
  <c r="AT44" i="10"/>
  <c r="AU44" i="10"/>
  <c r="AV44" i="10"/>
  <c r="AW44" i="10"/>
  <c r="AX44" i="10"/>
  <c r="AY44" i="10"/>
  <c r="AZ44" i="10"/>
  <c r="BA44" i="10"/>
  <c r="BB44" i="10"/>
  <c r="BC44" i="10"/>
  <c r="BD44" i="10"/>
  <c r="BE44" i="10"/>
  <c r="BF44" i="10"/>
  <c r="BG44" i="10"/>
  <c r="BH44" i="10"/>
  <c r="BI44" i="10"/>
  <c r="BJ44" i="10"/>
  <c r="BK44" i="10"/>
  <c r="BL44" i="10"/>
  <c r="BM44" i="10"/>
  <c r="BN44" i="10"/>
  <c r="BO44" i="10"/>
  <c r="BP44" i="10"/>
  <c r="BQ44" i="10"/>
  <c r="BR44" i="10"/>
  <c r="BS44" i="10"/>
  <c r="BT44" i="10"/>
  <c r="BV44" i="10"/>
  <c r="BW44" i="10"/>
  <c r="BX44" i="10"/>
  <c r="BY44" i="10"/>
  <c r="BZ44" i="10"/>
  <c r="CA44" i="10"/>
  <c r="CB44" i="10"/>
  <c r="CC44" i="10"/>
  <c r="CD44" i="10"/>
  <c r="CE44" i="10"/>
  <c r="CF44" i="10"/>
  <c r="CG44" i="10"/>
  <c r="CH44" i="10"/>
  <c r="CI44" i="10"/>
  <c r="CJ44" i="10"/>
  <c r="CK44" i="10"/>
  <c r="CL44" i="10"/>
  <c r="CM44" i="10"/>
  <c r="CN44" i="10"/>
  <c r="CO44" i="10"/>
  <c r="CP44" i="10"/>
  <c r="CQ44" i="10"/>
  <c r="CR44" i="10"/>
  <c r="CS44" i="10"/>
  <c r="CT44" i="10"/>
  <c r="CU44" i="10"/>
  <c r="CV44" i="10"/>
  <c r="CW44" i="10"/>
  <c r="CX44" i="10"/>
  <c r="CY44" i="10"/>
  <c r="CZ44" i="10"/>
  <c r="DA44" i="10"/>
  <c r="DB44" i="10"/>
  <c r="DC44" i="10"/>
  <c r="DD44" i="10"/>
  <c r="DE44" i="10"/>
  <c r="DF44" i="10"/>
  <c r="DG44" i="10"/>
  <c r="DH44" i="10"/>
  <c r="DI44" i="10"/>
  <c r="AG45" i="10"/>
  <c r="AH45" i="10"/>
  <c r="AI45" i="10"/>
  <c r="AJ45" i="10"/>
  <c r="AK45" i="10"/>
  <c r="AL45" i="10"/>
  <c r="AM45" i="10"/>
  <c r="AN45" i="10"/>
  <c r="AO45" i="10"/>
  <c r="AP45" i="10"/>
  <c r="AQ45" i="10"/>
  <c r="AR45" i="10"/>
  <c r="AS45" i="10"/>
  <c r="AT45" i="10"/>
  <c r="AU45" i="10"/>
  <c r="AV45" i="10"/>
  <c r="AW45" i="10"/>
  <c r="AX45" i="10"/>
  <c r="AY45" i="10"/>
  <c r="AZ45" i="10"/>
  <c r="BA45" i="10"/>
  <c r="BB45" i="10"/>
  <c r="BC45" i="10"/>
  <c r="BD45" i="10"/>
  <c r="BE45" i="10"/>
  <c r="BF45" i="10"/>
  <c r="BG45" i="10"/>
  <c r="BH45" i="10"/>
  <c r="BI45" i="10"/>
  <c r="BJ45" i="10"/>
  <c r="BK45" i="10"/>
  <c r="BL45" i="10"/>
  <c r="BM45" i="10"/>
  <c r="BN45" i="10"/>
  <c r="BO45" i="10"/>
  <c r="BP45" i="10"/>
  <c r="BQ45" i="10"/>
  <c r="BR45" i="10"/>
  <c r="BS45" i="10"/>
  <c r="BT45" i="10"/>
  <c r="BV45" i="10"/>
  <c r="BW45" i="10"/>
  <c r="BX45" i="10"/>
  <c r="BY45" i="10"/>
  <c r="BZ45" i="10"/>
  <c r="CA45" i="10"/>
  <c r="CB45" i="10"/>
  <c r="CC45" i="10"/>
  <c r="CD45" i="10"/>
  <c r="CE45" i="10"/>
  <c r="CF45" i="10"/>
  <c r="CG45" i="10"/>
  <c r="CH45" i="10"/>
  <c r="CI45" i="10"/>
  <c r="CJ45" i="10"/>
  <c r="CK45" i="10"/>
  <c r="CL45" i="10"/>
  <c r="CM45" i="10"/>
  <c r="CN45" i="10"/>
  <c r="CO45" i="10"/>
  <c r="CP45" i="10"/>
  <c r="CQ45" i="10"/>
  <c r="CR45" i="10"/>
  <c r="CS45" i="10"/>
  <c r="CT45" i="10"/>
  <c r="CU45" i="10"/>
  <c r="CV45" i="10"/>
  <c r="CW45" i="10"/>
  <c r="CX45" i="10"/>
  <c r="CY45" i="10"/>
  <c r="CZ45" i="10"/>
  <c r="DA45" i="10"/>
  <c r="DB45" i="10"/>
  <c r="DC45" i="10"/>
  <c r="DD45" i="10"/>
  <c r="DE45" i="10"/>
  <c r="DF45" i="10"/>
  <c r="DG45" i="10"/>
  <c r="DH45" i="10"/>
  <c r="DI45" i="10"/>
  <c r="AG46" i="10"/>
  <c r="AH46" i="10"/>
  <c r="AI46" i="10"/>
  <c r="AJ46" i="10"/>
  <c r="AK46" i="10"/>
  <c r="AL46" i="10"/>
  <c r="AM46" i="10"/>
  <c r="AN46" i="10"/>
  <c r="AO46" i="10"/>
  <c r="AP46" i="10"/>
  <c r="AQ46" i="10"/>
  <c r="AR46" i="10"/>
  <c r="AS46" i="10"/>
  <c r="AT46" i="10"/>
  <c r="AU46" i="10"/>
  <c r="AV46" i="10"/>
  <c r="AW46" i="10"/>
  <c r="AX46" i="10"/>
  <c r="AY46" i="10"/>
  <c r="AZ46" i="10"/>
  <c r="BA46" i="10"/>
  <c r="BB46" i="10"/>
  <c r="BC46" i="10"/>
  <c r="BD46" i="10"/>
  <c r="BE46" i="10"/>
  <c r="BF46" i="10"/>
  <c r="BG46" i="10"/>
  <c r="BH46" i="10"/>
  <c r="BI46" i="10"/>
  <c r="BJ46" i="10"/>
  <c r="BK46" i="10"/>
  <c r="BL46" i="10"/>
  <c r="BM46" i="10"/>
  <c r="BN46" i="10"/>
  <c r="BO46" i="10"/>
  <c r="BP46" i="10"/>
  <c r="BQ46" i="10"/>
  <c r="BR46" i="10"/>
  <c r="BS46" i="10"/>
  <c r="BT46" i="10"/>
  <c r="BV46" i="10"/>
  <c r="BW46" i="10"/>
  <c r="BX46" i="10"/>
  <c r="BY46" i="10"/>
  <c r="BZ46" i="10"/>
  <c r="CA46" i="10"/>
  <c r="CB46" i="10"/>
  <c r="CC46" i="10"/>
  <c r="CD46" i="10"/>
  <c r="CE46" i="10"/>
  <c r="CF46" i="10"/>
  <c r="CG46" i="10"/>
  <c r="CH46" i="10"/>
  <c r="CI46" i="10"/>
  <c r="CJ46" i="10"/>
  <c r="CK46" i="10"/>
  <c r="CL46" i="10"/>
  <c r="CM46" i="10"/>
  <c r="CN46" i="10"/>
  <c r="CO46" i="10"/>
  <c r="CP46" i="10"/>
  <c r="CQ46" i="10"/>
  <c r="CR46" i="10"/>
  <c r="CS46" i="10"/>
  <c r="CT46" i="10"/>
  <c r="CU46" i="10"/>
  <c r="CV46" i="10"/>
  <c r="CW46" i="10"/>
  <c r="CX46" i="10"/>
  <c r="CY46" i="10"/>
  <c r="CZ46" i="10"/>
  <c r="DA46" i="10"/>
  <c r="DB46" i="10"/>
  <c r="DC46" i="10"/>
  <c r="DD46" i="10"/>
  <c r="DE46" i="10"/>
  <c r="DF46" i="10"/>
  <c r="DG46" i="10"/>
  <c r="DH46" i="10"/>
  <c r="DI46" i="10"/>
  <c r="AG47" i="10"/>
  <c r="AH47" i="10"/>
  <c r="AI47" i="10"/>
  <c r="AJ47" i="10"/>
  <c r="AK47" i="10"/>
  <c r="AL47" i="10"/>
  <c r="AM47" i="10"/>
  <c r="AN47" i="10"/>
  <c r="AO47" i="10"/>
  <c r="AP47" i="10"/>
  <c r="AQ47" i="10"/>
  <c r="AR47" i="10"/>
  <c r="AS47" i="10"/>
  <c r="AT47" i="10"/>
  <c r="AU47" i="10"/>
  <c r="AV47" i="10"/>
  <c r="AW47" i="10"/>
  <c r="AX47" i="10"/>
  <c r="AY47" i="10"/>
  <c r="AZ47" i="10"/>
  <c r="BA47" i="10"/>
  <c r="BB47" i="10"/>
  <c r="BC47" i="10"/>
  <c r="BD47" i="10"/>
  <c r="BE47" i="10"/>
  <c r="BF47" i="10"/>
  <c r="BG47" i="10"/>
  <c r="BH47" i="10"/>
  <c r="BI47" i="10"/>
  <c r="BJ47" i="10"/>
  <c r="BK47" i="10"/>
  <c r="BL47" i="10"/>
  <c r="BM47" i="10"/>
  <c r="BN47" i="10"/>
  <c r="BO47" i="10"/>
  <c r="BP47" i="10"/>
  <c r="BQ47" i="10"/>
  <c r="BR47" i="10"/>
  <c r="BS47" i="10"/>
  <c r="BT47" i="10"/>
  <c r="BV47" i="10"/>
  <c r="BW47" i="10"/>
  <c r="BX47" i="10"/>
  <c r="BY47" i="10"/>
  <c r="BZ47" i="10"/>
  <c r="CA47" i="10"/>
  <c r="CB47" i="10"/>
  <c r="CC47" i="10"/>
  <c r="CD47" i="10"/>
  <c r="CE47" i="10"/>
  <c r="CF47" i="10"/>
  <c r="CG47" i="10"/>
  <c r="CH47" i="10"/>
  <c r="CI47" i="10"/>
  <c r="CJ47" i="10"/>
  <c r="CK47" i="10"/>
  <c r="CL47" i="10"/>
  <c r="CM47" i="10"/>
  <c r="CN47" i="10"/>
  <c r="CO47" i="10"/>
  <c r="CP47" i="10"/>
  <c r="CQ47" i="10"/>
  <c r="CR47" i="10"/>
  <c r="CS47" i="10"/>
  <c r="CT47" i="10"/>
  <c r="CU47" i="10"/>
  <c r="CV47" i="10"/>
  <c r="CW47" i="10"/>
  <c r="CX47" i="10"/>
  <c r="CY47" i="10"/>
  <c r="CZ47" i="10"/>
  <c r="DA47" i="10"/>
  <c r="DB47" i="10"/>
  <c r="DC47" i="10"/>
  <c r="DD47" i="10"/>
  <c r="DE47" i="10"/>
  <c r="DF47" i="10"/>
  <c r="DG47" i="10"/>
  <c r="DH47" i="10"/>
  <c r="DI47" i="10"/>
  <c r="AG48" i="10"/>
  <c r="AH48" i="10"/>
  <c r="AI48" i="10"/>
  <c r="AJ48" i="10"/>
  <c r="AK48" i="10"/>
  <c r="AL48" i="10"/>
  <c r="AM48" i="10"/>
  <c r="AN48" i="10"/>
  <c r="AO48" i="10"/>
  <c r="AP48" i="10"/>
  <c r="AQ48" i="10"/>
  <c r="AR48" i="10"/>
  <c r="AS48" i="10"/>
  <c r="AT48" i="10"/>
  <c r="AU48" i="10"/>
  <c r="AV48" i="10"/>
  <c r="AW48" i="10"/>
  <c r="AX48" i="10"/>
  <c r="AY48" i="10"/>
  <c r="AZ48" i="10"/>
  <c r="BA48" i="10"/>
  <c r="BB48" i="10"/>
  <c r="BC48" i="10"/>
  <c r="BD48" i="10"/>
  <c r="BE48" i="10"/>
  <c r="BF48" i="10"/>
  <c r="BG48" i="10"/>
  <c r="BH48" i="10"/>
  <c r="BI48" i="10"/>
  <c r="BJ48" i="10"/>
  <c r="BK48" i="10"/>
  <c r="BL48" i="10"/>
  <c r="BM48" i="10"/>
  <c r="BN48" i="10"/>
  <c r="BO48" i="10"/>
  <c r="BP48" i="10"/>
  <c r="BQ48" i="10"/>
  <c r="BR48" i="10"/>
  <c r="BS48" i="10"/>
  <c r="BT48" i="10"/>
  <c r="BV48" i="10"/>
  <c r="BW48" i="10"/>
  <c r="BX48" i="10"/>
  <c r="BY48" i="10"/>
  <c r="BZ48" i="10"/>
  <c r="CA48" i="10"/>
  <c r="CB48" i="10"/>
  <c r="CC48" i="10"/>
  <c r="CD48" i="10"/>
  <c r="CE48" i="10"/>
  <c r="CF48" i="10"/>
  <c r="CG48" i="10"/>
  <c r="CH48" i="10"/>
  <c r="CI48" i="10"/>
  <c r="CJ48" i="10"/>
  <c r="CK48" i="10"/>
  <c r="CL48" i="10"/>
  <c r="CM48" i="10"/>
  <c r="CN48" i="10"/>
  <c r="CO48" i="10"/>
  <c r="CP48" i="10"/>
  <c r="CQ48" i="10"/>
  <c r="CR48" i="10"/>
  <c r="CS48" i="10"/>
  <c r="CT48" i="10"/>
  <c r="CU48" i="10"/>
  <c r="CV48" i="10"/>
  <c r="CW48" i="10"/>
  <c r="CX48" i="10"/>
  <c r="CY48" i="10"/>
  <c r="CZ48" i="10"/>
  <c r="DA48" i="10"/>
  <c r="DB48" i="10"/>
  <c r="DC48" i="10"/>
  <c r="DD48" i="10"/>
  <c r="DE48" i="10"/>
  <c r="DF48" i="10"/>
  <c r="DG48" i="10"/>
  <c r="DH48" i="10"/>
  <c r="DI48" i="10"/>
  <c r="AG49" i="10"/>
  <c r="AH49" i="10"/>
  <c r="AI49" i="10"/>
  <c r="AJ49" i="10"/>
  <c r="AK49" i="10"/>
  <c r="AL49" i="10"/>
  <c r="AM49" i="10"/>
  <c r="AN49" i="10"/>
  <c r="AO49" i="10"/>
  <c r="AP49" i="10"/>
  <c r="AQ49" i="10"/>
  <c r="AR49" i="10"/>
  <c r="AS49" i="10"/>
  <c r="AT49" i="10"/>
  <c r="AU49" i="10"/>
  <c r="AV49" i="10"/>
  <c r="AW49" i="10"/>
  <c r="AX49" i="10"/>
  <c r="AY49" i="10"/>
  <c r="AZ49" i="10"/>
  <c r="BA49" i="10"/>
  <c r="BB49" i="10"/>
  <c r="BC49" i="10"/>
  <c r="BD49" i="10"/>
  <c r="BE49" i="10"/>
  <c r="BF49" i="10"/>
  <c r="BG49" i="10"/>
  <c r="BH49" i="10"/>
  <c r="BI49" i="10"/>
  <c r="BJ49" i="10"/>
  <c r="BK49" i="10"/>
  <c r="BL49" i="10"/>
  <c r="BM49" i="10"/>
  <c r="BN49" i="10"/>
  <c r="BO49" i="10"/>
  <c r="BP49" i="10"/>
  <c r="BQ49" i="10"/>
  <c r="BR49" i="10"/>
  <c r="BS49" i="10"/>
  <c r="BT49" i="10"/>
  <c r="BV49" i="10"/>
  <c r="BW49" i="10"/>
  <c r="BX49" i="10"/>
  <c r="BY49" i="10"/>
  <c r="BZ49" i="10"/>
  <c r="CA49" i="10"/>
  <c r="CB49" i="10"/>
  <c r="CC49" i="10"/>
  <c r="CD49" i="10"/>
  <c r="CE49" i="10"/>
  <c r="CF49" i="10"/>
  <c r="CG49" i="10"/>
  <c r="CH49" i="10"/>
  <c r="CI49" i="10"/>
  <c r="CJ49" i="10"/>
  <c r="CK49" i="10"/>
  <c r="CL49" i="10"/>
  <c r="CM49" i="10"/>
  <c r="CN49" i="10"/>
  <c r="CO49" i="10"/>
  <c r="CP49" i="10"/>
  <c r="CQ49" i="10"/>
  <c r="CR49" i="10"/>
  <c r="CS49" i="10"/>
  <c r="CT49" i="10"/>
  <c r="CU49" i="10"/>
  <c r="CV49" i="10"/>
  <c r="CW49" i="10"/>
  <c r="CX49" i="10"/>
  <c r="CY49" i="10"/>
  <c r="CZ49" i="10"/>
  <c r="DA49" i="10"/>
  <c r="DB49" i="10"/>
  <c r="DC49" i="10"/>
  <c r="DD49" i="10"/>
  <c r="DE49" i="10"/>
  <c r="DF49" i="10"/>
  <c r="DG49" i="10"/>
  <c r="DH49" i="10"/>
  <c r="DI49" i="10"/>
  <c r="AG50" i="10"/>
  <c r="AH50" i="10"/>
  <c r="AI50" i="10"/>
  <c r="AJ50" i="10"/>
  <c r="AK50" i="10"/>
  <c r="AL50" i="10"/>
  <c r="AM50" i="10"/>
  <c r="AN50" i="10"/>
  <c r="AO50" i="10"/>
  <c r="AP50" i="10"/>
  <c r="AQ50" i="10"/>
  <c r="AR50" i="10"/>
  <c r="AS50" i="10"/>
  <c r="AT50" i="10"/>
  <c r="AU50" i="10"/>
  <c r="AV50" i="10"/>
  <c r="AW50" i="10"/>
  <c r="AX50" i="10"/>
  <c r="AY50" i="10"/>
  <c r="AZ50" i="10"/>
  <c r="BA50" i="10"/>
  <c r="BB50" i="10"/>
  <c r="BC50" i="10"/>
  <c r="BD50" i="10"/>
  <c r="BE50" i="10"/>
  <c r="BF50" i="10"/>
  <c r="BG50" i="10"/>
  <c r="BH50" i="10"/>
  <c r="BI50" i="10"/>
  <c r="BJ50" i="10"/>
  <c r="BK50" i="10"/>
  <c r="BL50" i="10"/>
  <c r="BM50" i="10"/>
  <c r="BN50" i="10"/>
  <c r="BO50" i="10"/>
  <c r="BP50" i="10"/>
  <c r="BQ50" i="10"/>
  <c r="BR50" i="10"/>
  <c r="BS50" i="10"/>
  <c r="BT50" i="10"/>
  <c r="BV50" i="10"/>
  <c r="BW50" i="10"/>
  <c r="BX50" i="10"/>
  <c r="BY50" i="10"/>
  <c r="BZ50" i="10"/>
  <c r="CA50" i="10"/>
  <c r="CB50" i="10"/>
  <c r="CC50" i="10"/>
  <c r="CD50" i="10"/>
  <c r="CE50" i="10"/>
  <c r="CF50" i="10"/>
  <c r="CG50" i="10"/>
  <c r="CH50" i="10"/>
  <c r="CI50" i="10"/>
  <c r="CJ50" i="10"/>
  <c r="CK50" i="10"/>
  <c r="CL50" i="10"/>
  <c r="CM50" i="10"/>
  <c r="CN50" i="10"/>
  <c r="CO50" i="10"/>
  <c r="CP50" i="10"/>
  <c r="CQ50" i="10"/>
  <c r="CR50" i="10"/>
  <c r="CS50" i="10"/>
  <c r="CT50" i="10"/>
  <c r="CU50" i="10"/>
  <c r="CV50" i="10"/>
  <c r="CW50" i="10"/>
  <c r="CX50" i="10"/>
  <c r="CY50" i="10"/>
  <c r="CZ50" i="10"/>
  <c r="DA50" i="10"/>
  <c r="DB50" i="10"/>
  <c r="DC50" i="10"/>
  <c r="DD50" i="10"/>
  <c r="DE50" i="10"/>
  <c r="DF50" i="10"/>
  <c r="DG50" i="10"/>
  <c r="DH50" i="10"/>
  <c r="DI50" i="10"/>
  <c r="AG51" i="10"/>
  <c r="AH51" i="10"/>
  <c r="AI51" i="10"/>
  <c r="AJ51" i="10"/>
  <c r="AK51" i="10"/>
  <c r="AL51" i="10"/>
  <c r="AM51" i="10"/>
  <c r="AN51" i="10"/>
  <c r="AO51" i="10"/>
  <c r="AP51" i="10"/>
  <c r="AQ51" i="10"/>
  <c r="AR51" i="10"/>
  <c r="AS51" i="10"/>
  <c r="AT51" i="10"/>
  <c r="AU51" i="10"/>
  <c r="AV51" i="10"/>
  <c r="AW51" i="10"/>
  <c r="AX51" i="10"/>
  <c r="AY51" i="10"/>
  <c r="AZ51" i="10"/>
  <c r="BA51" i="10"/>
  <c r="BB51" i="10"/>
  <c r="BC51" i="10"/>
  <c r="BD51" i="10"/>
  <c r="BE51" i="10"/>
  <c r="BF51" i="10"/>
  <c r="BG51" i="10"/>
  <c r="BH51" i="10"/>
  <c r="BI51" i="10"/>
  <c r="BJ51" i="10"/>
  <c r="BK51" i="10"/>
  <c r="BL51" i="10"/>
  <c r="BM51" i="10"/>
  <c r="BN51" i="10"/>
  <c r="BO51" i="10"/>
  <c r="BP51" i="10"/>
  <c r="BQ51" i="10"/>
  <c r="BR51" i="10"/>
  <c r="BS51" i="10"/>
  <c r="BT51" i="10"/>
  <c r="BV51" i="10"/>
  <c r="BW51" i="10"/>
  <c r="BX51" i="10"/>
  <c r="BY51" i="10"/>
  <c r="BZ51" i="10"/>
  <c r="CA51" i="10"/>
  <c r="CB51" i="10"/>
  <c r="CC51" i="10"/>
  <c r="CD51" i="10"/>
  <c r="CE51" i="10"/>
  <c r="CF51" i="10"/>
  <c r="CG51" i="10"/>
  <c r="CH51" i="10"/>
  <c r="CI51" i="10"/>
  <c r="CJ51" i="10"/>
  <c r="CK51" i="10"/>
  <c r="CL51" i="10"/>
  <c r="CM51" i="10"/>
  <c r="CN51" i="10"/>
  <c r="CO51" i="10"/>
  <c r="CP51" i="10"/>
  <c r="CQ51" i="10"/>
  <c r="CR51" i="10"/>
  <c r="CS51" i="10"/>
  <c r="CT51" i="10"/>
  <c r="CU51" i="10"/>
  <c r="CV51" i="10"/>
  <c r="CW51" i="10"/>
  <c r="CX51" i="10"/>
  <c r="CY51" i="10"/>
  <c r="CZ51" i="10"/>
  <c r="DA51" i="10"/>
  <c r="DB51" i="10"/>
  <c r="DC51" i="10"/>
  <c r="DD51" i="10"/>
  <c r="DE51" i="10"/>
  <c r="DF51" i="10"/>
  <c r="DG51" i="10"/>
  <c r="DH51" i="10"/>
  <c r="DI51" i="10"/>
  <c r="AG52" i="10"/>
  <c r="AH52" i="10"/>
  <c r="AI52" i="10"/>
  <c r="AJ52" i="10"/>
  <c r="AK52" i="10"/>
  <c r="AL52" i="10"/>
  <c r="AM52" i="10"/>
  <c r="AN52" i="10"/>
  <c r="AO52" i="10"/>
  <c r="AP52" i="10"/>
  <c r="AQ52" i="10"/>
  <c r="AR52" i="10"/>
  <c r="AS52" i="10"/>
  <c r="AT52" i="10"/>
  <c r="AU52" i="10"/>
  <c r="AV52" i="10"/>
  <c r="AW52" i="10"/>
  <c r="AX52" i="10"/>
  <c r="AY52" i="10"/>
  <c r="AZ52" i="10"/>
  <c r="BA52" i="10"/>
  <c r="BB52" i="10"/>
  <c r="BC52" i="10"/>
  <c r="BD52" i="10"/>
  <c r="BE52" i="10"/>
  <c r="BF52" i="10"/>
  <c r="BG52" i="10"/>
  <c r="BH52" i="10"/>
  <c r="BI52" i="10"/>
  <c r="BJ52" i="10"/>
  <c r="BK52" i="10"/>
  <c r="BL52" i="10"/>
  <c r="BM52" i="10"/>
  <c r="BN52" i="10"/>
  <c r="BO52" i="10"/>
  <c r="BP52" i="10"/>
  <c r="BQ52" i="10"/>
  <c r="BR52" i="10"/>
  <c r="BS52" i="10"/>
  <c r="BT52" i="10"/>
  <c r="BV52" i="10"/>
  <c r="BW52" i="10"/>
  <c r="BX52" i="10"/>
  <c r="BY52" i="10"/>
  <c r="BZ52" i="10"/>
  <c r="CA52" i="10"/>
  <c r="CB52" i="10"/>
  <c r="CC52" i="10"/>
  <c r="CD52" i="10"/>
  <c r="CE52" i="10"/>
  <c r="CF52" i="10"/>
  <c r="CG52" i="10"/>
  <c r="CH52" i="10"/>
  <c r="CI52" i="10"/>
  <c r="CJ52" i="10"/>
  <c r="CK52" i="10"/>
  <c r="CL52" i="10"/>
  <c r="CM52" i="10"/>
  <c r="CN52" i="10"/>
  <c r="CO52" i="10"/>
  <c r="CP52" i="10"/>
  <c r="CQ52" i="10"/>
  <c r="CR52" i="10"/>
  <c r="CS52" i="10"/>
  <c r="CT52" i="10"/>
  <c r="CU52" i="10"/>
  <c r="CV52" i="10"/>
  <c r="CW52" i="10"/>
  <c r="CX52" i="10"/>
  <c r="CY52" i="10"/>
  <c r="CZ52" i="10"/>
  <c r="DA52" i="10"/>
  <c r="DB52" i="10"/>
  <c r="DC52" i="10"/>
  <c r="DD52" i="10"/>
  <c r="DE52" i="10"/>
  <c r="DF52" i="10"/>
  <c r="DG52" i="10"/>
  <c r="DH52" i="10"/>
  <c r="DI52" i="10"/>
  <c r="AG53" i="10"/>
  <c r="AH53" i="10"/>
  <c r="AI53" i="10"/>
  <c r="AJ53" i="10"/>
  <c r="AK53" i="10"/>
  <c r="AL53" i="10"/>
  <c r="AM53" i="10"/>
  <c r="AN53" i="10"/>
  <c r="AO53" i="10"/>
  <c r="AP53" i="10"/>
  <c r="AQ53" i="10"/>
  <c r="AR53" i="10"/>
  <c r="AS53" i="10"/>
  <c r="AT53" i="10"/>
  <c r="AU53" i="10"/>
  <c r="AV53" i="10"/>
  <c r="AW53" i="10"/>
  <c r="AX53" i="10"/>
  <c r="AY53" i="10"/>
  <c r="AZ53" i="10"/>
  <c r="BA53" i="10"/>
  <c r="BB53" i="10"/>
  <c r="BC53" i="10"/>
  <c r="BD53" i="10"/>
  <c r="BE53" i="10"/>
  <c r="BF53" i="10"/>
  <c r="BG53" i="10"/>
  <c r="BH53" i="10"/>
  <c r="BI53" i="10"/>
  <c r="BJ53" i="10"/>
  <c r="BK53" i="10"/>
  <c r="BL53" i="10"/>
  <c r="BM53" i="10"/>
  <c r="BN53" i="10"/>
  <c r="BO53" i="10"/>
  <c r="BP53" i="10"/>
  <c r="BQ53" i="10"/>
  <c r="BR53" i="10"/>
  <c r="BS53" i="10"/>
  <c r="BT53" i="10"/>
  <c r="BV53" i="10"/>
  <c r="BW53" i="10"/>
  <c r="BX53" i="10"/>
  <c r="BY53" i="10"/>
  <c r="BZ53" i="10"/>
  <c r="CA53" i="10"/>
  <c r="CB53" i="10"/>
  <c r="CC53" i="10"/>
  <c r="CD53" i="10"/>
  <c r="CE53" i="10"/>
  <c r="CF53" i="10"/>
  <c r="CG53" i="10"/>
  <c r="CH53" i="10"/>
  <c r="CI53" i="10"/>
  <c r="CJ53" i="10"/>
  <c r="CK53" i="10"/>
  <c r="CL53" i="10"/>
  <c r="CM53" i="10"/>
  <c r="CN53" i="10"/>
  <c r="CO53" i="10"/>
  <c r="CP53" i="10"/>
  <c r="CQ53" i="10"/>
  <c r="CR53" i="10"/>
  <c r="CS53" i="10"/>
  <c r="CT53" i="10"/>
  <c r="CU53" i="10"/>
  <c r="CV53" i="10"/>
  <c r="CW53" i="10"/>
  <c r="CX53" i="10"/>
  <c r="CY53" i="10"/>
  <c r="CZ53" i="10"/>
  <c r="DA53" i="10"/>
  <c r="DB53" i="10"/>
  <c r="DC53" i="10"/>
  <c r="DD53" i="10"/>
  <c r="DE53" i="10"/>
  <c r="DF53" i="10"/>
  <c r="DG53" i="10"/>
  <c r="DH53" i="10"/>
  <c r="DI53" i="10"/>
  <c r="AG54" i="10"/>
  <c r="AH54" i="10"/>
  <c r="AI54" i="10"/>
  <c r="AJ54" i="10"/>
  <c r="AK54" i="10"/>
  <c r="AL54" i="10"/>
  <c r="AM54" i="10"/>
  <c r="AN54" i="10"/>
  <c r="AO54" i="10"/>
  <c r="AP54" i="10"/>
  <c r="AQ54" i="10"/>
  <c r="AR54" i="10"/>
  <c r="AS54" i="10"/>
  <c r="AT54" i="10"/>
  <c r="AU54" i="10"/>
  <c r="AV54" i="10"/>
  <c r="AW54" i="10"/>
  <c r="AX54" i="10"/>
  <c r="AY54" i="10"/>
  <c r="AZ54" i="10"/>
  <c r="BA54" i="10"/>
  <c r="BB54" i="10"/>
  <c r="BC54" i="10"/>
  <c r="BD54" i="10"/>
  <c r="BE54" i="10"/>
  <c r="BF54" i="10"/>
  <c r="BG54" i="10"/>
  <c r="BH54" i="10"/>
  <c r="BI54" i="10"/>
  <c r="BJ54" i="10"/>
  <c r="BK54" i="10"/>
  <c r="BL54" i="10"/>
  <c r="BM54" i="10"/>
  <c r="BN54" i="10"/>
  <c r="BO54" i="10"/>
  <c r="BP54" i="10"/>
  <c r="BQ54" i="10"/>
  <c r="BR54" i="10"/>
  <c r="BS54" i="10"/>
  <c r="BT54" i="10"/>
  <c r="BV54" i="10"/>
  <c r="BW54" i="10"/>
  <c r="BX54" i="10"/>
  <c r="BY54" i="10"/>
  <c r="BZ54" i="10"/>
  <c r="CA54" i="10"/>
  <c r="CB54" i="10"/>
  <c r="CC54" i="10"/>
  <c r="CD54" i="10"/>
  <c r="CE54" i="10"/>
  <c r="CF54" i="10"/>
  <c r="CG54" i="10"/>
  <c r="CH54" i="10"/>
  <c r="CI54" i="10"/>
  <c r="CJ54" i="10"/>
  <c r="CK54" i="10"/>
  <c r="CL54" i="10"/>
  <c r="CM54" i="10"/>
  <c r="CN54" i="10"/>
  <c r="CO54" i="10"/>
  <c r="CP54" i="10"/>
  <c r="CQ54" i="10"/>
  <c r="CR54" i="10"/>
  <c r="CS54" i="10"/>
  <c r="CT54" i="10"/>
  <c r="CU54" i="10"/>
  <c r="CV54" i="10"/>
  <c r="CW54" i="10"/>
  <c r="CX54" i="10"/>
  <c r="CY54" i="10"/>
  <c r="CZ54" i="10"/>
  <c r="DA54" i="10"/>
  <c r="DB54" i="10"/>
  <c r="DC54" i="10"/>
  <c r="DD54" i="10"/>
  <c r="DE54" i="10"/>
  <c r="DF54" i="10"/>
  <c r="DG54" i="10"/>
  <c r="DH54" i="10"/>
  <c r="DI54" i="10"/>
  <c r="AG55" i="10"/>
  <c r="AH55" i="10"/>
  <c r="AI55" i="10"/>
  <c r="AJ55" i="10"/>
  <c r="AK55" i="10"/>
  <c r="AL55" i="10"/>
  <c r="AM55" i="10"/>
  <c r="AN55" i="10"/>
  <c r="AO55" i="10"/>
  <c r="AP55" i="10"/>
  <c r="AQ55" i="10"/>
  <c r="AR55" i="10"/>
  <c r="AS55" i="10"/>
  <c r="AT55" i="10"/>
  <c r="AU55" i="10"/>
  <c r="AV55" i="10"/>
  <c r="AW55" i="10"/>
  <c r="AX55" i="10"/>
  <c r="AY55" i="10"/>
  <c r="AZ55" i="10"/>
  <c r="BA55" i="10"/>
  <c r="BB55" i="10"/>
  <c r="BC55" i="10"/>
  <c r="BD55" i="10"/>
  <c r="BE55" i="10"/>
  <c r="BF55" i="10"/>
  <c r="BG55" i="10"/>
  <c r="BH55" i="10"/>
  <c r="BI55" i="10"/>
  <c r="BJ55" i="10"/>
  <c r="BK55" i="10"/>
  <c r="BL55" i="10"/>
  <c r="BM55" i="10"/>
  <c r="BN55" i="10"/>
  <c r="BO55" i="10"/>
  <c r="BP55" i="10"/>
  <c r="BQ55" i="10"/>
  <c r="BR55" i="10"/>
  <c r="BS55" i="10"/>
  <c r="BT55" i="10"/>
  <c r="BV55" i="10"/>
  <c r="BW55" i="10"/>
  <c r="BX55" i="10"/>
  <c r="BY55" i="10"/>
  <c r="BZ55" i="10"/>
  <c r="CA55" i="10"/>
  <c r="CB55" i="10"/>
  <c r="CC55" i="10"/>
  <c r="CD55" i="10"/>
  <c r="CE55" i="10"/>
  <c r="CF55" i="10"/>
  <c r="CG55" i="10"/>
  <c r="CH55" i="10"/>
  <c r="CI55" i="10"/>
  <c r="CJ55" i="10"/>
  <c r="CK55" i="10"/>
  <c r="CL55" i="10"/>
  <c r="CM55" i="10"/>
  <c r="CN55" i="10"/>
  <c r="CO55" i="10"/>
  <c r="CP55" i="10"/>
  <c r="CQ55" i="10"/>
  <c r="CR55" i="10"/>
  <c r="CS55" i="10"/>
  <c r="CT55" i="10"/>
  <c r="CU55" i="10"/>
  <c r="CV55" i="10"/>
  <c r="CW55" i="10"/>
  <c r="CX55" i="10"/>
  <c r="CY55" i="10"/>
  <c r="CZ55" i="10"/>
  <c r="DA55" i="10"/>
  <c r="DB55" i="10"/>
  <c r="DC55" i="10"/>
  <c r="DD55" i="10"/>
  <c r="DE55" i="10"/>
  <c r="DF55" i="10"/>
  <c r="DG55" i="10"/>
  <c r="DH55" i="10"/>
  <c r="DI55" i="10"/>
  <c r="AG56" i="10"/>
  <c r="AH56" i="10"/>
  <c r="AI56" i="10"/>
  <c r="AJ56" i="10"/>
  <c r="AK56" i="10"/>
  <c r="AL56" i="10"/>
  <c r="AM56" i="10"/>
  <c r="AN56" i="10"/>
  <c r="AO56" i="10"/>
  <c r="AP56" i="10"/>
  <c r="AQ56" i="10"/>
  <c r="AR56" i="10"/>
  <c r="AS56" i="10"/>
  <c r="AT56" i="10"/>
  <c r="AU56" i="10"/>
  <c r="AV56" i="10"/>
  <c r="AW56" i="10"/>
  <c r="AX56" i="10"/>
  <c r="AY56" i="10"/>
  <c r="AZ56" i="10"/>
  <c r="BA56" i="10"/>
  <c r="BB56" i="10"/>
  <c r="BC56" i="10"/>
  <c r="BD56" i="10"/>
  <c r="BE56" i="10"/>
  <c r="BF56" i="10"/>
  <c r="BG56" i="10"/>
  <c r="BH56" i="10"/>
  <c r="BI56" i="10"/>
  <c r="BJ56" i="10"/>
  <c r="BK56" i="10"/>
  <c r="BL56" i="10"/>
  <c r="BM56" i="10"/>
  <c r="BN56" i="10"/>
  <c r="BO56" i="10"/>
  <c r="BP56" i="10"/>
  <c r="BQ56" i="10"/>
  <c r="BR56" i="10"/>
  <c r="BS56" i="10"/>
  <c r="BT56" i="10"/>
  <c r="BV56" i="10"/>
  <c r="BW56" i="10"/>
  <c r="BX56" i="10"/>
  <c r="BY56" i="10"/>
  <c r="BZ56" i="10"/>
  <c r="CA56" i="10"/>
  <c r="CB56" i="10"/>
  <c r="CC56" i="10"/>
  <c r="CD56" i="10"/>
  <c r="CE56" i="10"/>
  <c r="CF56" i="10"/>
  <c r="CG56" i="10"/>
  <c r="CH56" i="10"/>
  <c r="CI56" i="10"/>
  <c r="CJ56" i="10"/>
  <c r="CK56" i="10"/>
  <c r="CL56" i="10"/>
  <c r="CM56" i="10"/>
  <c r="CN56" i="10"/>
  <c r="CO56" i="10"/>
  <c r="CP56" i="10"/>
  <c r="CQ56" i="10"/>
  <c r="CR56" i="10"/>
  <c r="CS56" i="10"/>
  <c r="CT56" i="10"/>
  <c r="CU56" i="10"/>
  <c r="CV56" i="10"/>
  <c r="CW56" i="10"/>
  <c r="CX56" i="10"/>
  <c r="CY56" i="10"/>
  <c r="CZ56" i="10"/>
  <c r="DA56" i="10"/>
  <c r="DB56" i="10"/>
  <c r="DC56" i="10"/>
  <c r="DD56" i="10"/>
  <c r="DE56" i="10"/>
  <c r="DF56" i="10"/>
  <c r="DG56" i="10"/>
  <c r="DH56" i="10"/>
  <c r="DI56" i="10"/>
  <c r="AG57" i="10"/>
  <c r="AH57" i="10"/>
  <c r="AI57" i="10"/>
  <c r="AJ57" i="10"/>
  <c r="AK57" i="10"/>
  <c r="AL57" i="10"/>
  <c r="AM57" i="10"/>
  <c r="AN57" i="10"/>
  <c r="AO57" i="10"/>
  <c r="AP57" i="10"/>
  <c r="AQ57" i="10"/>
  <c r="AR57" i="10"/>
  <c r="AS57" i="10"/>
  <c r="AT57" i="10"/>
  <c r="AU57" i="10"/>
  <c r="AV57" i="10"/>
  <c r="AW57" i="10"/>
  <c r="AX57" i="10"/>
  <c r="AY57" i="10"/>
  <c r="AZ57" i="10"/>
  <c r="BA57" i="10"/>
  <c r="BB57" i="10"/>
  <c r="BC57" i="10"/>
  <c r="BD57" i="10"/>
  <c r="BE57" i="10"/>
  <c r="BF57" i="10"/>
  <c r="BG57" i="10"/>
  <c r="BH57" i="10"/>
  <c r="BI57" i="10"/>
  <c r="BJ57" i="10"/>
  <c r="BK57" i="10"/>
  <c r="BL57" i="10"/>
  <c r="BM57" i="10"/>
  <c r="BN57" i="10"/>
  <c r="BO57" i="10"/>
  <c r="BP57" i="10"/>
  <c r="BQ57" i="10"/>
  <c r="BR57" i="10"/>
  <c r="BS57" i="10"/>
  <c r="BT57" i="10"/>
  <c r="BV57" i="10"/>
  <c r="BW57" i="10"/>
  <c r="BX57" i="10"/>
  <c r="BY57" i="10"/>
  <c r="BZ57" i="10"/>
  <c r="CA57" i="10"/>
  <c r="CB57" i="10"/>
  <c r="CC57" i="10"/>
  <c r="CD57" i="10"/>
  <c r="CE57" i="10"/>
  <c r="CF57" i="10"/>
  <c r="CG57" i="10"/>
  <c r="CH57" i="10"/>
  <c r="CI57" i="10"/>
  <c r="CJ57" i="10"/>
  <c r="CK57" i="10"/>
  <c r="CL57" i="10"/>
  <c r="CM57" i="10"/>
  <c r="CN57" i="10"/>
  <c r="CO57" i="10"/>
  <c r="CP57" i="10"/>
  <c r="CQ57" i="10"/>
  <c r="CR57" i="10"/>
  <c r="CS57" i="10"/>
  <c r="CT57" i="10"/>
  <c r="CU57" i="10"/>
  <c r="CV57" i="10"/>
  <c r="CW57" i="10"/>
  <c r="CX57" i="10"/>
  <c r="CY57" i="10"/>
  <c r="CZ57" i="10"/>
  <c r="DA57" i="10"/>
  <c r="DB57" i="10"/>
  <c r="DC57" i="10"/>
  <c r="DD57" i="10"/>
  <c r="DE57" i="10"/>
  <c r="DF57" i="10"/>
  <c r="DG57" i="10"/>
  <c r="DH57" i="10"/>
  <c r="DI57" i="10"/>
  <c r="AG58" i="10"/>
  <c r="AH58" i="10"/>
  <c r="AI58" i="10"/>
  <c r="AJ58" i="10"/>
  <c r="AK58" i="10"/>
  <c r="AL58" i="10"/>
  <c r="AM58" i="10"/>
  <c r="AN58" i="10"/>
  <c r="AO58" i="10"/>
  <c r="AP58" i="10"/>
  <c r="AQ58" i="10"/>
  <c r="AR58" i="10"/>
  <c r="AS58" i="10"/>
  <c r="AT58" i="10"/>
  <c r="AU58" i="10"/>
  <c r="AV58" i="10"/>
  <c r="AW58" i="10"/>
  <c r="AX58" i="10"/>
  <c r="AY58" i="10"/>
  <c r="AZ58" i="10"/>
  <c r="BA58" i="10"/>
  <c r="BB58" i="10"/>
  <c r="BC58" i="10"/>
  <c r="BD58" i="10"/>
  <c r="BE58" i="10"/>
  <c r="BF58" i="10"/>
  <c r="BG58" i="10"/>
  <c r="BH58" i="10"/>
  <c r="BI58" i="10"/>
  <c r="BJ58" i="10"/>
  <c r="BK58" i="10"/>
  <c r="BL58" i="10"/>
  <c r="BM58" i="10"/>
  <c r="BN58" i="10"/>
  <c r="BO58" i="10"/>
  <c r="BP58" i="10"/>
  <c r="BQ58" i="10"/>
  <c r="BR58" i="10"/>
  <c r="BS58" i="10"/>
  <c r="BT58" i="10"/>
  <c r="BV58" i="10"/>
  <c r="BW58" i="10"/>
  <c r="BX58" i="10"/>
  <c r="BY58" i="10"/>
  <c r="BZ58" i="10"/>
  <c r="CA58" i="10"/>
  <c r="CB58" i="10"/>
  <c r="CC58" i="10"/>
  <c r="CD58" i="10"/>
  <c r="CE58" i="10"/>
  <c r="CF58" i="10"/>
  <c r="CG58" i="10"/>
  <c r="CH58" i="10"/>
  <c r="CI58" i="10"/>
  <c r="CJ58" i="10"/>
  <c r="CK58" i="10"/>
  <c r="CL58" i="10"/>
  <c r="CM58" i="10"/>
  <c r="CN58" i="10"/>
  <c r="CO58" i="10"/>
  <c r="CP58" i="10"/>
  <c r="CQ58" i="10"/>
  <c r="CR58" i="10"/>
  <c r="CS58" i="10"/>
  <c r="CT58" i="10"/>
  <c r="CU58" i="10"/>
  <c r="CV58" i="10"/>
  <c r="CW58" i="10"/>
  <c r="CX58" i="10"/>
  <c r="CY58" i="10"/>
  <c r="CZ58" i="10"/>
  <c r="DA58" i="10"/>
  <c r="DB58" i="10"/>
  <c r="DC58" i="10"/>
  <c r="DD58" i="10"/>
  <c r="DE58" i="10"/>
  <c r="DF58" i="10"/>
  <c r="DG58" i="10"/>
  <c r="DH58" i="10"/>
  <c r="DI58" i="10"/>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13" i="5"/>
  <c r="C13" i="6"/>
  <c r="B10" i="6"/>
  <c r="EC10" i="6" s="1"/>
  <c r="ED10" i="6" s="1"/>
  <c r="B9" i="6"/>
  <c r="C11" i="10"/>
  <c r="C9" i="6"/>
  <c r="E9" i="6"/>
  <c r="AE9" i="6" s="1"/>
  <c r="G9" i="6"/>
  <c r="C12" i="8"/>
  <c r="C10" i="6"/>
  <c r="E10" i="6"/>
  <c r="G10" i="6"/>
  <c r="H10" i="6"/>
  <c r="I10" i="6"/>
  <c r="J10" i="6"/>
  <c r="K10" i="6"/>
  <c r="L10" i="6"/>
  <c r="M10" i="6"/>
  <c r="N10" i="6"/>
  <c r="O10" i="6"/>
  <c r="P10" i="6"/>
  <c r="Q10" i="6"/>
  <c r="R10" i="6"/>
  <c r="F10" i="6"/>
  <c r="S10" i="6"/>
  <c r="T10" i="6"/>
  <c r="U10" i="6"/>
  <c r="V10" i="6"/>
  <c r="W10" i="6"/>
  <c r="X10" i="6"/>
  <c r="Y10" i="6"/>
  <c r="Z10" i="6"/>
  <c r="AA10" i="6"/>
  <c r="AB10" i="6"/>
  <c r="D11" i="10"/>
  <c r="D9" i="6"/>
  <c r="A12" i="8"/>
  <c r="B12" i="8"/>
  <c r="D12" i="8"/>
  <c r="E12" i="8"/>
  <c r="F12" i="8"/>
  <c r="G12" i="8"/>
  <c r="H12" i="8"/>
  <c r="I12" i="8"/>
  <c r="J12" i="8"/>
  <c r="K12" i="8"/>
  <c r="L12" i="8"/>
  <c r="M12" i="8"/>
  <c r="N12" i="8"/>
  <c r="O12" i="8"/>
  <c r="P12" i="8"/>
  <c r="Q12" i="8"/>
  <c r="R12" i="8"/>
  <c r="S12" i="8"/>
  <c r="T12" i="8"/>
  <c r="U12" i="8"/>
  <c r="V12" i="8"/>
  <c r="W12" i="8"/>
  <c r="X12" i="8"/>
  <c r="Y12" i="8"/>
  <c r="Z12" i="8"/>
  <c r="AA12" i="8"/>
  <c r="AB12" i="8"/>
  <c r="AC12" i="8"/>
  <c r="A13" i="8"/>
  <c r="B13" i="8"/>
  <c r="C13" i="8"/>
  <c r="D13" i="8"/>
  <c r="F13" i="8"/>
  <c r="G13" i="8"/>
  <c r="R13" i="8"/>
  <c r="S13" i="8"/>
  <c r="T13" i="8"/>
  <c r="U13" i="8"/>
  <c r="V13" i="8"/>
  <c r="W13" i="8"/>
  <c r="X13" i="8"/>
  <c r="Y13" i="8"/>
  <c r="Z13" i="8"/>
  <c r="AA13" i="8"/>
  <c r="AB13" i="8"/>
  <c r="AC13" i="8"/>
  <c r="AC11" i="8"/>
  <c r="AB11" i="8"/>
  <c r="Q11" i="8"/>
  <c r="P11" i="8"/>
  <c r="O11" i="8"/>
  <c r="N11" i="8"/>
  <c r="M11" i="8"/>
  <c r="L11" i="8"/>
  <c r="K11" i="8"/>
  <c r="J11" i="8"/>
  <c r="I11" i="8"/>
  <c r="H11" i="8"/>
  <c r="G11" i="8"/>
  <c r="F11" i="8"/>
  <c r="E11" i="8"/>
  <c r="D11" i="8"/>
  <c r="C11" i="8"/>
  <c r="B11" i="8"/>
  <c r="A11" i="8"/>
  <c r="B11" i="10"/>
  <c r="R11" i="10"/>
  <c r="S11" i="10"/>
  <c r="T11" i="10"/>
  <c r="U11" i="10"/>
  <c r="V11" i="10"/>
  <c r="W11" i="10"/>
  <c r="X11" i="10"/>
  <c r="Y11" i="10"/>
  <c r="Z11" i="10"/>
  <c r="AA11" i="10"/>
  <c r="AB11" i="10"/>
  <c r="AC11" i="10"/>
  <c r="A11" i="10"/>
  <c r="H9" i="6"/>
  <c r="I9" i="6"/>
  <c r="J9" i="6"/>
  <c r="K9" i="6"/>
  <c r="L9" i="6"/>
  <c r="M9" i="6"/>
  <c r="N9" i="6"/>
  <c r="O9" i="6"/>
  <c r="P9" i="6"/>
  <c r="Q9" i="6"/>
  <c r="A10" i="6"/>
  <c r="D10" i="6"/>
  <c r="AB9" i="6"/>
  <c r="F9" i="6"/>
  <c r="A9" i="6"/>
  <c r="G2" i="7"/>
  <c r="AB41" i="10"/>
  <c r="AG1" i="10"/>
  <c r="C7" i="10"/>
  <c r="C7" i="6"/>
  <c r="S10" i="8"/>
  <c r="T10" i="8"/>
  <c r="U10" i="8"/>
  <c r="V10" i="8"/>
  <c r="W10" i="8"/>
  <c r="X10" i="8"/>
  <c r="Y10" i="8"/>
  <c r="Z10" i="8"/>
  <c r="AA10" i="8"/>
  <c r="I10" i="8"/>
  <c r="J10" i="8"/>
  <c r="K10" i="8"/>
  <c r="L10" i="8"/>
  <c r="M10" i="8"/>
  <c r="N10" i="8"/>
  <c r="O10" i="8"/>
  <c r="P10" i="8"/>
  <c r="Q10" i="8"/>
  <c r="S8" i="10"/>
  <c r="T8" i="10"/>
  <c r="U8" i="10"/>
  <c r="V8" i="10"/>
  <c r="W8" i="10"/>
  <c r="X8" i="10"/>
  <c r="Y8" i="10"/>
  <c r="Z8" i="10"/>
  <c r="AA8" i="10"/>
  <c r="I8" i="10"/>
  <c r="J8" i="10"/>
  <c r="K8" i="10"/>
  <c r="L8" i="10"/>
  <c r="M8" i="10"/>
  <c r="N8" i="10"/>
  <c r="O8" i="10"/>
  <c r="P8" i="10"/>
  <c r="Q8" i="10"/>
  <c r="S8" i="6"/>
  <c r="T8" i="6" s="1"/>
  <c r="U8" i="6" s="1"/>
  <c r="V8" i="6" s="1"/>
  <c r="W8" i="6" s="1"/>
  <c r="X8" i="6" s="1"/>
  <c r="Y8" i="6" s="1"/>
  <c r="Z8" i="6" s="1"/>
  <c r="AA8" i="6" s="1"/>
  <c r="I8" i="6"/>
  <c r="J8" i="6" s="1"/>
  <c r="K8" i="6" s="1"/>
  <c r="L8" i="6" s="1"/>
  <c r="M8" i="6" s="1"/>
  <c r="N8" i="6" s="1"/>
  <c r="O8" i="6" s="1"/>
  <c r="P8" i="6" s="1"/>
  <c r="Q8" i="6" s="1"/>
  <c r="S12" i="5"/>
  <c r="T12" i="5"/>
  <c r="U12" i="5"/>
  <c r="V12" i="5"/>
  <c r="W12" i="5"/>
  <c r="X12" i="5"/>
  <c r="Y12" i="5"/>
  <c r="Z12" i="5"/>
  <c r="AA12" i="5"/>
  <c r="I12" i="5"/>
  <c r="J12" i="5"/>
  <c r="K12" i="5"/>
  <c r="L12" i="5"/>
  <c r="M12" i="5"/>
  <c r="N12" i="5"/>
  <c r="O12" i="5"/>
  <c r="P12" i="5"/>
  <c r="Q12" i="5"/>
  <c r="A3" i="7"/>
  <c r="A4" i="7"/>
  <c r="A5" i="7"/>
  <c r="A6" i="7"/>
  <c r="A7" i="7"/>
  <c r="A8" i="7"/>
  <c r="A9" i="7"/>
  <c r="A10" i="7"/>
  <c r="A11" i="7"/>
  <c r="A12" i="7"/>
  <c r="A13" i="7"/>
  <c r="A14" i="7"/>
  <c r="GS9" i="6"/>
  <c r="GT9" i="6"/>
  <c r="GZ9" i="6"/>
  <c r="HA9" i="6"/>
  <c r="R9" i="6"/>
  <c r="T9" i="6"/>
  <c r="V9" i="6"/>
  <c r="X9" i="6"/>
  <c r="Z9" i="6"/>
  <c r="AC58" i="6"/>
  <c r="AA58" i="6"/>
  <c r="Y58" i="6"/>
  <c r="W58" i="6"/>
  <c r="U58" i="6"/>
  <c r="S58" i="6"/>
  <c r="Q58" i="6"/>
  <c r="O58" i="6"/>
  <c r="M58" i="6"/>
  <c r="K58" i="6"/>
  <c r="I58" i="6"/>
  <c r="G58" i="6"/>
  <c r="E58" i="6"/>
  <c r="A58" i="6"/>
  <c r="AB57" i="6"/>
  <c r="Z57" i="6"/>
  <c r="X57" i="6"/>
  <c r="V57" i="6"/>
  <c r="T57" i="6"/>
  <c r="R57" i="6"/>
  <c r="P57" i="6"/>
  <c r="N57" i="6"/>
  <c r="L57" i="6"/>
  <c r="J57" i="6"/>
  <c r="H57" i="6"/>
  <c r="F57" i="6"/>
  <c r="D57" i="6"/>
  <c r="AC56" i="6"/>
  <c r="AA56" i="6"/>
  <c r="Y56" i="6"/>
  <c r="W56" i="6"/>
  <c r="U56" i="6"/>
  <c r="S56" i="6"/>
  <c r="Q56" i="6"/>
  <c r="O56" i="6"/>
  <c r="M56" i="6"/>
  <c r="K56" i="6"/>
  <c r="I56" i="6"/>
  <c r="G56" i="6"/>
  <c r="E56" i="6"/>
  <c r="A56" i="6"/>
  <c r="AB55" i="6"/>
  <c r="Z55" i="6"/>
  <c r="X55" i="6"/>
  <c r="V55" i="6"/>
  <c r="T55" i="6"/>
  <c r="R55" i="6"/>
  <c r="P55" i="6"/>
  <c r="N55" i="6"/>
  <c r="L55" i="6"/>
  <c r="J55" i="6"/>
  <c r="H55" i="6"/>
  <c r="F55" i="6"/>
  <c r="D55" i="6"/>
  <c r="AC54" i="6"/>
  <c r="AA54" i="6"/>
  <c r="Y54" i="6"/>
  <c r="W54" i="6"/>
  <c r="U54" i="6"/>
  <c r="S54" i="6"/>
  <c r="Q54" i="6"/>
  <c r="O54" i="6"/>
  <c r="M54" i="6"/>
  <c r="K54" i="6"/>
  <c r="I54" i="6"/>
  <c r="G54" i="6"/>
  <c r="E54" i="6"/>
  <c r="A54" i="6"/>
  <c r="AB53" i="6"/>
  <c r="Z53" i="6"/>
  <c r="X53" i="6"/>
  <c r="V53" i="6"/>
  <c r="T53" i="6"/>
  <c r="R53" i="6"/>
  <c r="P53" i="6"/>
  <c r="N53" i="6"/>
  <c r="L53" i="6"/>
  <c r="J53" i="6"/>
  <c r="H53" i="6"/>
  <c r="F53" i="6"/>
  <c r="D53" i="6"/>
  <c r="AC52" i="6"/>
  <c r="AA52" i="6"/>
  <c r="Y52" i="6"/>
  <c r="W52" i="6"/>
  <c r="U52" i="6"/>
  <c r="S52" i="6"/>
  <c r="Q52" i="6"/>
  <c r="O52" i="6"/>
  <c r="M52" i="6"/>
  <c r="K52" i="6"/>
  <c r="I52" i="6"/>
  <c r="G52" i="6"/>
  <c r="E52" i="6"/>
  <c r="A52" i="6"/>
  <c r="AB51" i="6"/>
  <c r="Z51" i="6"/>
  <c r="X51" i="6"/>
  <c r="V51" i="6"/>
  <c r="T51" i="6"/>
  <c r="R51" i="6"/>
  <c r="P51" i="6"/>
  <c r="N51" i="6"/>
  <c r="L51" i="6"/>
  <c r="J51" i="6"/>
  <c r="H51" i="6"/>
  <c r="F51" i="6"/>
  <c r="D51" i="6"/>
  <c r="AC50" i="6"/>
  <c r="AA50" i="6"/>
  <c r="Y50" i="6"/>
  <c r="W50" i="6"/>
  <c r="U50" i="6"/>
  <c r="S50" i="6"/>
  <c r="Q50" i="6"/>
  <c r="O50" i="6"/>
  <c r="M50" i="6"/>
  <c r="K50" i="6"/>
  <c r="I50" i="6"/>
  <c r="G50" i="6"/>
  <c r="E50" i="6"/>
  <c r="A50" i="6"/>
  <c r="AB49" i="6"/>
  <c r="Z49" i="6"/>
  <c r="X49" i="6"/>
  <c r="V49" i="6"/>
  <c r="T49" i="6"/>
  <c r="R49" i="6"/>
  <c r="P49" i="6"/>
  <c r="N49" i="6"/>
  <c r="L49" i="6"/>
  <c r="J49" i="6"/>
  <c r="H49" i="6"/>
  <c r="F49" i="6"/>
  <c r="D49" i="6"/>
  <c r="AC48" i="6"/>
  <c r="AA48" i="6"/>
  <c r="Y48" i="6"/>
  <c r="W48" i="6"/>
  <c r="U48" i="6"/>
  <c r="S48" i="6"/>
  <c r="Q48" i="6"/>
  <c r="O48" i="6"/>
  <c r="M48" i="6"/>
  <c r="K48" i="6"/>
  <c r="I48" i="6"/>
  <c r="G48" i="6"/>
  <c r="E48" i="6"/>
  <c r="A48" i="6"/>
  <c r="AB47" i="6"/>
  <c r="Z47" i="6"/>
  <c r="X47" i="6"/>
  <c r="V47" i="6"/>
  <c r="T47" i="6"/>
  <c r="R47" i="6"/>
  <c r="P47" i="6"/>
  <c r="N47" i="6"/>
  <c r="L47" i="6"/>
  <c r="J47" i="6"/>
  <c r="H47" i="6"/>
  <c r="F47" i="6"/>
  <c r="D47" i="6"/>
  <c r="AC46" i="6"/>
  <c r="AA46" i="6"/>
  <c r="Y46" i="6"/>
  <c r="W46" i="6"/>
  <c r="U46" i="6"/>
  <c r="S46" i="6"/>
  <c r="Q46" i="6"/>
  <c r="O46" i="6"/>
  <c r="M46" i="6"/>
  <c r="K46" i="6"/>
  <c r="I46" i="6"/>
  <c r="G46" i="6"/>
  <c r="E46" i="6"/>
  <c r="A46" i="6"/>
  <c r="AB45" i="6"/>
  <c r="Z45" i="6"/>
  <c r="X45" i="6"/>
  <c r="V45" i="6"/>
  <c r="T45" i="6"/>
  <c r="R45" i="6"/>
  <c r="P45" i="6"/>
  <c r="N45" i="6"/>
  <c r="L45" i="6"/>
  <c r="J45" i="6"/>
  <c r="H45" i="6"/>
  <c r="F45" i="6"/>
  <c r="D45" i="6"/>
  <c r="AC44" i="6"/>
  <c r="AA44" i="6"/>
  <c r="Y44" i="6"/>
  <c r="W44" i="6"/>
  <c r="U44" i="6"/>
  <c r="S44" i="6"/>
  <c r="Q44" i="6"/>
  <c r="O44" i="6"/>
  <c r="M44" i="6"/>
  <c r="K44" i="6"/>
  <c r="I44" i="6"/>
  <c r="G44" i="6"/>
  <c r="E44" i="6"/>
  <c r="A44" i="6"/>
  <c r="AB43" i="6"/>
  <c r="Z43" i="6"/>
  <c r="X43" i="6"/>
  <c r="V43" i="6"/>
  <c r="T43" i="6"/>
  <c r="R43" i="6"/>
  <c r="P43" i="6"/>
  <c r="N43" i="6"/>
  <c r="L43" i="6"/>
  <c r="J43" i="6"/>
  <c r="H43" i="6"/>
  <c r="F43" i="6"/>
  <c r="D43" i="6"/>
  <c r="AC42" i="6"/>
  <c r="AA42" i="6"/>
  <c r="Y42" i="6"/>
  <c r="W42" i="6"/>
  <c r="U42" i="6"/>
  <c r="S42" i="6"/>
  <c r="Q42" i="6"/>
  <c r="O42" i="6"/>
  <c r="M42" i="6"/>
  <c r="K42" i="6"/>
  <c r="I42" i="6"/>
  <c r="G42" i="6"/>
  <c r="E42" i="6"/>
  <c r="A42" i="6"/>
  <c r="AB41" i="6"/>
  <c r="Z41" i="6"/>
  <c r="X41" i="6"/>
  <c r="V41" i="6"/>
  <c r="T41" i="6"/>
  <c r="R41" i="6"/>
  <c r="P41" i="6"/>
  <c r="N41" i="6"/>
  <c r="L41" i="6"/>
  <c r="J41" i="6"/>
  <c r="H41" i="6"/>
  <c r="F41" i="6"/>
  <c r="D41" i="6"/>
  <c r="AC40" i="6"/>
  <c r="AA40" i="6"/>
  <c r="Y40" i="6"/>
  <c r="W40" i="6"/>
  <c r="U40" i="6"/>
  <c r="S40" i="6"/>
  <c r="Q40" i="6"/>
  <c r="O40" i="6"/>
  <c r="M40" i="6"/>
  <c r="K40" i="6"/>
  <c r="I40" i="6"/>
  <c r="G40" i="6"/>
  <c r="E40" i="6"/>
  <c r="A40" i="6"/>
  <c r="AB39" i="6"/>
  <c r="Z39" i="6"/>
  <c r="X39" i="6"/>
  <c r="V39" i="6"/>
  <c r="T39" i="6"/>
  <c r="R39" i="6"/>
  <c r="P39" i="6"/>
  <c r="N39" i="6"/>
  <c r="L39" i="6"/>
  <c r="J39" i="6"/>
  <c r="H39" i="6"/>
  <c r="F39" i="6"/>
  <c r="D39" i="6"/>
  <c r="AC38" i="6"/>
  <c r="AA38" i="6"/>
  <c r="Y38" i="6"/>
  <c r="W38" i="6"/>
  <c r="U38" i="6"/>
  <c r="S38" i="6"/>
  <c r="Q38" i="6"/>
  <c r="O38" i="6"/>
  <c r="M38" i="6"/>
  <c r="K38" i="6"/>
  <c r="I38" i="6"/>
  <c r="G38" i="6"/>
  <c r="E38" i="6"/>
  <c r="A38" i="6"/>
  <c r="AB37" i="6"/>
  <c r="Z37" i="6"/>
  <c r="X37" i="6"/>
  <c r="V37" i="6"/>
  <c r="T37" i="6"/>
  <c r="R37" i="6"/>
  <c r="P37" i="6"/>
  <c r="N37" i="6"/>
  <c r="L37" i="6"/>
  <c r="J37" i="6"/>
  <c r="H37" i="6"/>
  <c r="F37" i="6"/>
  <c r="D37" i="6"/>
  <c r="AC36" i="6"/>
  <c r="AA36" i="6"/>
  <c r="Y36" i="6"/>
  <c r="W36" i="6"/>
  <c r="U36" i="6"/>
  <c r="S36" i="6"/>
  <c r="Q36" i="6"/>
  <c r="O36" i="6"/>
  <c r="M36" i="6"/>
  <c r="K36" i="6"/>
  <c r="I36" i="6"/>
  <c r="G36" i="6"/>
  <c r="E36" i="6"/>
  <c r="A36" i="6"/>
  <c r="AB35" i="6"/>
  <c r="Z35" i="6"/>
  <c r="X35" i="6"/>
  <c r="V35" i="6"/>
  <c r="T35" i="6"/>
  <c r="R35" i="6"/>
  <c r="P35" i="6"/>
  <c r="N35" i="6"/>
  <c r="L35" i="6"/>
  <c r="J35" i="6"/>
  <c r="H35" i="6"/>
  <c r="F35" i="6"/>
  <c r="D35" i="6"/>
  <c r="AC34" i="6"/>
  <c r="AA34" i="6"/>
  <c r="Y34" i="6"/>
  <c r="W34" i="6"/>
  <c r="U34" i="6"/>
  <c r="S34" i="6"/>
  <c r="Q34" i="6"/>
  <c r="O34" i="6"/>
  <c r="M34" i="6"/>
  <c r="K34" i="6"/>
  <c r="I34" i="6"/>
  <c r="G34" i="6"/>
  <c r="E34" i="6"/>
  <c r="A34" i="6"/>
  <c r="AB33" i="6"/>
  <c r="Z33" i="6"/>
  <c r="X33" i="6"/>
  <c r="V33" i="6"/>
  <c r="T33" i="6"/>
  <c r="R33" i="6"/>
  <c r="P33" i="6"/>
  <c r="N33" i="6"/>
  <c r="L33" i="6"/>
  <c r="J33" i="6"/>
  <c r="H33" i="6"/>
  <c r="F33" i="6"/>
  <c r="D33" i="6"/>
  <c r="AC32" i="6"/>
  <c r="AA32" i="6"/>
  <c r="Y32" i="6"/>
  <c r="W32" i="6"/>
  <c r="U32" i="6"/>
  <c r="S32" i="6"/>
  <c r="Q32" i="6"/>
  <c r="O32" i="6"/>
  <c r="M32" i="6"/>
  <c r="K32" i="6"/>
  <c r="I32" i="6"/>
  <c r="G32" i="6"/>
  <c r="E32" i="6"/>
  <c r="A32" i="6"/>
  <c r="AB31" i="6"/>
  <c r="Z31" i="6"/>
  <c r="X31" i="6"/>
  <c r="V31" i="6"/>
  <c r="T31" i="6"/>
  <c r="R31" i="6"/>
  <c r="P31" i="6"/>
  <c r="N31" i="6"/>
  <c r="L31" i="6"/>
  <c r="J31" i="6"/>
  <c r="H31" i="6"/>
  <c r="F31" i="6"/>
  <c r="D31" i="6"/>
  <c r="AC30" i="6"/>
  <c r="AA30" i="6"/>
  <c r="Y30" i="6"/>
  <c r="W30" i="6"/>
  <c r="U30" i="6"/>
  <c r="S30" i="6"/>
  <c r="Q30" i="6"/>
  <c r="O30" i="6"/>
  <c r="M30" i="6"/>
  <c r="K30" i="6"/>
  <c r="I30" i="6"/>
  <c r="G30" i="6"/>
  <c r="E30" i="6"/>
  <c r="A30" i="6"/>
  <c r="AB29" i="6"/>
  <c r="Z29" i="6"/>
  <c r="X29" i="6"/>
  <c r="V29" i="6"/>
  <c r="T29" i="6"/>
  <c r="R29" i="6"/>
  <c r="P29" i="6"/>
  <c r="N29" i="6"/>
  <c r="L29" i="6"/>
  <c r="J29" i="6"/>
  <c r="H29" i="6"/>
  <c r="F29" i="6"/>
  <c r="D29" i="6"/>
  <c r="AC28" i="6"/>
  <c r="AA28" i="6"/>
  <c r="Y28" i="6"/>
  <c r="W28" i="6"/>
  <c r="U28" i="6"/>
  <c r="S28" i="6"/>
  <c r="Q28" i="6"/>
  <c r="O28" i="6"/>
  <c r="M28" i="6"/>
  <c r="K28" i="6"/>
  <c r="I28" i="6"/>
  <c r="G28" i="6"/>
  <c r="E28" i="6"/>
  <c r="A28" i="6"/>
  <c r="AB27" i="6"/>
  <c r="Z27" i="6"/>
  <c r="X27" i="6"/>
  <c r="V27" i="6"/>
  <c r="T27" i="6"/>
  <c r="R27" i="6"/>
  <c r="P27" i="6"/>
  <c r="N27" i="6"/>
  <c r="L27" i="6"/>
  <c r="J27" i="6"/>
  <c r="H27" i="6"/>
  <c r="F27" i="6"/>
  <c r="D27" i="6"/>
  <c r="AC26" i="6"/>
  <c r="AA26" i="6"/>
  <c r="Y26" i="6"/>
  <c r="W26" i="6"/>
  <c r="U26" i="6"/>
  <c r="S26" i="6"/>
  <c r="Q26" i="6"/>
  <c r="O26" i="6"/>
  <c r="M26" i="6"/>
  <c r="K26" i="6"/>
  <c r="I26" i="6"/>
  <c r="G26" i="6"/>
  <c r="E26" i="6"/>
  <c r="A26" i="6"/>
  <c r="AB25" i="6"/>
  <c r="Z25" i="6"/>
  <c r="X25" i="6"/>
  <c r="V25" i="6"/>
  <c r="T25" i="6"/>
  <c r="R25" i="6"/>
  <c r="P25" i="6"/>
  <c r="N25" i="6"/>
  <c r="L25" i="6"/>
  <c r="J25" i="6"/>
  <c r="H25" i="6"/>
  <c r="F25" i="6"/>
  <c r="D25" i="6"/>
  <c r="AC24" i="6"/>
  <c r="AA24" i="6"/>
  <c r="Y24" i="6"/>
  <c r="W24" i="6"/>
  <c r="U24" i="6"/>
  <c r="S24" i="6"/>
  <c r="Q24" i="6"/>
  <c r="O24" i="6"/>
  <c r="M24" i="6"/>
  <c r="K24" i="6"/>
  <c r="I24" i="6"/>
  <c r="G24" i="6"/>
  <c r="E24" i="6"/>
  <c r="A24" i="6"/>
  <c r="AB23" i="6"/>
  <c r="Z23" i="6"/>
  <c r="X23" i="6"/>
  <c r="V23" i="6"/>
  <c r="T23" i="6"/>
  <c r="R23" i="6"/>
  <c r="P23" i="6"/>
  <c r="N23" i="6"/>
  <c r="L23" i="6"/>
  <c r="J23" i="6"/>
  <c r="H23" i="6"/>
  <c r="F23" i="6"/>
  <c r="D23" i="6"/>
  <c r="AC22" i="6"/>
  <c r="AA22" i="6"/>
  <c r="Y22" i="6"/>
  <c r="W22" i="6"/>
  <c r="U22" i="6"/>
  <c r="S22" i="6"/>
  <c r="Q22" i="6"/>
  <c r="O22" i="6"/>
  <c r="M22" i="6"/>
  <c r="K22" i="6"/>
  <c r="I22" i="6"/>
  <c r="G22" i="6"/>
  <c r="E22" i="6"/>
  <c r="A22" i="6"/>
  <c r="AB21" i="6"/>
  <c r="Z21" i="6"/>
  <c r="X21" i="6"/>
  <c r="V21" i="6"/>
  <c r="T21" i="6"/>
  <c r="R21" i="6"/>
  <c r="P21" i="6"/>
  <c r="N21" i="6"/>
  <c r="L21" i="6"/>
  <c r="J21" i="6"/>
  <c r="H21" i="6"/>
  <c r="F21" i="6"/>
  <c r="D21" i="6"/>
  <c r="AC20" i="6"/>
  <c r="AA20" i="6"/>
  <c r="Y20" i="6"/>
  <c r="W20" i="6"/>
  <c r="U20" i="6"/>
  <c r="S20" i="6"/>
  <c r="Q20" i="6"/>
  <c r="O20" i="6"/>
  <c r="M20" i="6"/>
  <c r="K20" i="6"/>
  <c r="I20" i="6"/>
  <c r="G20" i="6"/>
  <c r="E20" i="6"/>
  <c r="A20" i="6"/>
  <c r="AB19" i="6"/>
  <c r="Z19" i="6"/>
  <c r="X19" i="6"/>
  <c r="V19" i="6"/>
  <c r="T19" i="6"/>
  <c r="R19" i="6"/>
  <c r="P19" i="6"/>
  <c r="N19" i="6"/>
  <c r="L19" i="6"/>
  <c r="J19" i="6"/>
  <c r="H19" i="6"/>
  <c r="F19" i="6"/>
  <c r="D19" i="6"/>
  <c r="AC18" i="6"/>
  <c r="AA18" i="6"/>
  <c r="Y18" i="6"/>
  <c r="W18" i="6"/>
  <c r="U18" i="6"/>
  <c r="S18" i="6"/>
  <c r="Q18" i="6"/>
  <c r="O18" i="6"/>
  <c r="M18" i="6"/>
  <c r="K18" i="6"/>
  <c r="I18" i="6"/>
  <c r="G18" i="6"/>
  <c r="E18" i="6"/>
  <c r="A18" i="6"/>
  <c r="AB17" i="6"/>
  <c r="Z17" i="6"/>
  <c r="X17" i="6"/>
  <c r="V17" i="6"/>
  <c r="T17" i="6"/>
  <c r="R17" i="6"/>
  <c r="P17" i="6"/>
  <c r="N17" i="6"/>
  <c r="L17" i="6"/>
  <c r="J17" i="6"/>
  <c r="H17" i="6"/>
  <c r="F17" i="6"/>
  <c r="D17" i="6"/>
  <c r="AC16" i="6"/>
  <c r="AA16" i="6"/>
  <c r="Y16" i="6"/>
  <c r="W16" i="6"/>
  <c r="U16" i="6"/>
  <c r="S16" i="6"/>
  <c r="Q16" i="6"/>
  <c r="O16" i="6"/>
  <c r="M16" i="6"/>
  <c r="K16" i="6"/>
  <c r="I16" i="6"/>
  <c r="G16" i="6"/>
  <c r="E16" i="6"/>
  <c r="A16" i="6"/>
  <c r="AB15" i="6"/>
  <c r="Z15" i="6"/>
  <c r="X15" i="6"/>
  <c r="V15" i="6"/>
  <c r="T15" i="6"/>
  <c r="R15" i="6"/>
  <c r="P15" i="6"/>
  <c r="N15" i="6"/>
  <c r="L15" i="6"/>
  <c r="J15" i="6"/>
  <c r="H15" i="6"/>
  <c r="F15" i="6"/>
  <c r="D15" i="6"/>
  <c r="AC14" i="6"/>
  <c r="AA14" i="6"/>
  <c r="Y14" i="6"/>
  <c r="W14" i="6"/>
  <c r="U14" i="6"/>
  <c r="S14" i="6"/>
  <c r="Q14" i="6"/>
  <c r="O14" i="6"/>
  <c r="M14" i="6"/>
  <c r="K14" i="6"/>
  <c r="I14" i="6"/>
  <c r="G14" i="6"/>
  <c r="E14" i="6"/>
  <c r="A14" i="6"/>
  <c r="AB13" i="6"/>
  <c r="Z13" i="6"/>
  <c r="X13" i="6"/>
  <c r="V13" i="6"/>
  <c r="T13" i="6"/>
  <c r="R13" i="6"/>
  <c r="P13" i="6"/>
  <c r="N13" i="6"/>
  <c r="L13" i="6"/>
  <c r="J13" i="6"/>
  <c r="H13" i="6"/>
  <c r="F13" i="6"/>
  <c r="D13" i="6"/>
  <c r="AC12" i="6"/>
  <c r="AA12" i="6"/>
  <c r="Y12" i="6"/>
  <c r="W12" i="6"/>
  <c r="U12" i="6"/>
  <c r="S12" i="6"/>
  <c r="Q12" i="6"/>
  <c r="O12" i="6"/>
  <c r="M12" i="6"/>
  <c r="K12" i="6"/>
  <c r="I12" i="6"/>
  <c r="G12" i="6"/>
  <c r="E12" i="6"/>
  <c r="A12" i="6"/>
  <c r="AB11" i="6"/>
  <c r="Z11" i="6"/>
  <c r="X11" i="6"/>
  <c r="V11" i="6"/>
  <c r="T11" i="6"/>
  <c r="R11" i="6"/>
  <c r="P11" i="6"/>
  <c r="N11" i="6"/>
  <c r="L11" i="6"/>
  <c r="J11" i="6"/>
  <c r="H11" i="6"/>
  <c r="F11" i="6"/>
  <c r="D11" i="6"/>
  <c r="C11" i="6"/>
  <c r="E11" i="10"/>
  <c r="AC9" i="10"/>
  <c r="AB58" i="10"/>
  <c r="AB57" i="10"/>
  <c r="AB56" i="10"/>
  <c r="AB55" i="10"/>
  <c r="AB54" i="10"/>
  <c r="AB53" i="10"/>
  <c r="AB52" i="10"/>
  <c r="AB51" i="10"/>
  <c r="AB50" i="10"/>
  <c r="AB49" i="10"/>
  <c r="AB48" i="10"/>
  <c r="AB47" i="10"/>
  <c r="AB46" i="10"/>
  <c r="AB45" i="10"/>
  <c r="AB44" i="10"/>
  <c r="AB43" i="10"/>
  <c r="AB42" i="10"/>
  <c r="B12" i="6"/>
  <c r="B14" i="6"/>
  <c r="B16" i="6"/>
  <c r="B18" i="6"/>
  <c r="B20" i="6"/>
  <c r="B22" i="6"/>
  <c r="B24" i="6"/>
  <c r="B26" i="6"/>
  <c r="B28" i="6"/>
  <c r="B30" i="6"/>
  <c r="B32" i="6"/>
  <c r="B34" i="6"/>
  <c r="B36" i="6"/>
  <c r="B38" i="6"/>
  <c r="B40" i="6"/>
  <c r="B42" i="6"/>
  <c r="B44" i="6"/>
  <c r="B46" i="6"/>
  <c r="B48" i="6"/>
  <c r="B50" i="6"/>
  <c r="B52" i="6"/>
  <c r="B54" i="6"/>
  <c r="B56" i="6"/>
  <c r="B58" i="6"/>
  <c r="AE16" i="5"/>
  <c r="AG16" i="5" s="1"/>
  <c r="AE17" i="5"/>
  <c r="AG17" i="5" s="1"/>
  <c r="AE18" i="5"/>
  <c r="AG18" i="5" s="1"/>
  <c r="AE19" i="5"/>
  <c r="AG19" i="5" s="1"/>
  <c r="AE20" i="5"/>
  <c r="AG20" i="5" s="1"/>
  <c r="AE21" i="5"/>
  <c r="AG21" i="5" s="1"/>
  <c r="AE22" i="5"/>
  <c r="AG22" i="5" s="1"/>
  <c r="AE23" i="5"/>
  <c r="AG23" i="5" s="1"/>
  <c r="AE24" i="5"/>
  <c r="AG24" i="5" s="1"/>
  <c r="AE25" i="5"/>
  <c r="AG25" i="5" s="1"/>
  <c r="AE26" i="5"/>
  <c r="AG26" i="5" s="1"/>
  <c r="AE27" i="5"/>
  <c r="AG27" i="5" s="1"/>
  <c r="AE28" i="5"/>
  <c r="AG28" i="5" s="1"/>
  <c r="AE29" i="5"/>
  <c r="AG29" i="5" s="1"/>
  <c r="AE30" i="5"/>
  <c r="AG30" i="5" s="1"/>
  <c r="AE31" i="5"/>
  <c r="AG31" i="5" s="1"/>
  <c r="AE32" i="5"/>
  <c r="AG32" i="5" s="1"/>
  <c r="AE33" i="5"/>
  <c r="AG33" i="5" s="1"/>
  <c r="AE34" i="5"/>
  <c r="AG34" i="5" s="1"/>
  <c r="AE35" i="5"/>
  <c r="AG35" i="5" s="1"/>
  <c r="AE36" i="5"/>
  <c r="AG36" i="5" s="1"/>
  <c r="AE37" i="5"/>
  <c r="AG37" i="5" s="1"/>
  <c r="AE38" i="5"/>
  <c r="AG38" i="5" s="1"/>
  <c r="AE39" i="5"/>
  <c r="AG39" i="5" s="1"/>
  <c r="AE40" i="5"/>
  <c r="AG40" i="5" s="1"/>
  <c r="AE41" i="5"/>
  <c r="AG41" i="5" s="1"/>
  <c r="AE42" i="5"/>
  <c r="AG42" i="5" s="1"/>
  <c r="AE43" i="5"/>
  <c r="AG43" i="5" s="1"/>
  <c r="AE44" i="5"/>
  <c r="AG44" i="5" s="1"/>
  <c r="AE45" i="5"/>
  <c r="AG45" i="5" s="1"/>
  <c r="AE46" i="5"/>
  <c r="AG46" i="5" s="1"/>
  <c r="AE47" i="5"/>
  <c r="AG47" i="5" s="1"/>
  <c r="AE48" i="5"/>
  <c r="AG48" i="5" s="1"/>
  <c r="AE49" i="5"/>
  <c r="AG49" i="5" s="1"/>
  <c r="AE50" i="5"/>
  <c r="AG50" i="5" s="1"/>
  <c r="AE51" i="5"/>
  <c r="AG51" i="5" s="1"/>
  <c r="AE52" i="5"/>
  <c r="AG52" i="5" s="1"/>
  <c r="AE53" i="5"/>
  <c r="AG53" i="5" s="1"/>
  <c r="AE54" i="5"/>
  <c r="AG54" i="5" s="1"/>
  <c r="AE55" i="5"/>
  <c r="AG55" i="5" s="1"/>
  <c r="AE56" i="5"/>
  <c r="AG56" i="5" s="1"/>
  <c r="AE57" i="5"/>
  <c r="AG57" i="5" s="1"/>
  <c r="AE58" i="5"/>
  <c r="AG58" i="5" s="1"/>
  <c r="AE59" i="5"/>
  <c r="AG59" i="5" s="1"/>
  <c r="AE60" i="5"/>
  <c r="AG60" i="5" s="1"/>
  <c r="AE61" i="5"/>
  <c r="AG61" i="5" s="1"/>
  <c r="AE62" i="5"/>
  <c r="AG62" i="5" s="1"/>
  <c r="AC10" i="6"/>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E13" i="8"/>
  <c r="I13" i="8"/>
  <c r="K13" i="8"/>
  <c r="M13" i="8"/>
  <c r="O13" i="8"/>
  <c r="Q13" i="8"/>
  <c r="A14" i="8"/>
  <c r="D14" i="8"/>
  <c r="F14" i="8"/>
  <c r="H14" i="8"/>
  <c r="J14" i="8"/>
  <c r="L14" i="8"/>
  <c r="N14" i="8"/>
  <c r="P14" i="8"/>
  <c r="R14" i="8"/>
  <c r="T14" i="8"/>
  <c r="V14" i="8"/>
  <c r="X14" i="8"/>
  <c r="Z14" i="8"/>
  <c r="AB14" i="8"/>
  <c r="AD14" i="8"/>
  <c r="B15" i="8"/>
  <c r="E15" i="8"/>
  <c r="G15" i="8"/>
  <c r="I15" i="8"/>
  <c r="K15" i="8"/>
  <c r="M15" i="8"/>
  <c r="O15" i="8"/>
  <c r="Q15" i="8"/>
  <c r="S15" i="8"/>
  <c r="U15" i="8"/>
  <c r="W15" i="8"/>
  <c r="Y15" i="8"/>
  <c r="AA15" i="8"/>
  <c r="AC15" i="8"/>
  <c r="A16" i="8"/>
  <c r="D16" i="8"/>
  <c r="F16" i="8"/>
  <c r="H16" i="8"/>
  <c r="J16" i="8"/>
  <c r="L16" i="8"/>
  <c r="N16" i="8"/>
  <c r="P16" i="8"/>
  <c r="R16" i="8"/>
  <c r="T16" i="8"/>
  <c r="V16" i="8"/>
  <c r="X16" i="8"/>
  <c r="Z16" i="8"/>
  <c r="AB16" i="8"/>
  <c r="AD16" i="8"/>
  <c r="B17" i="8"/>
  <c r="E17" i="8"/>
  <c r="G17" i="8"/>
  <c r="I17" i="8"/>
  <c r="K17" i="8"/>
  <c r="M17" i="8"/>
  <c r="O17" i="8"/>
  <c r="Q17" i="8"/>
  <c r="S17" i="8"/>
  <c r="U17" i="8"/>
  <c r="W17" i="8"/>
  <c r="Y17" i="8"/>
  <c r="AA17" i="8"/>
  <c r="AC17" i="8"/>
  <c r="A18" i="8"/>
  <c r="D18" i="8"/>
  <c r="F18" i="8"/>
  <c r="H18" i="8"/>
  <c r="J18" i="8"/>
  <c r="L18" i="8"/>
  <c r="N18" i="8"/>
  <c r="P18" i="8"/>
  <c r="R18" i="8"/>
  <c r="T18" i="8"/>
  <c r="V18" i="8"/>
  <c r="X18" i="8"/>
  <c r="Z18" i="8"/>
  <c r="AB18" i="8"/>
  <c r="AD18" i="8"/>
  <c r="B19" i="8"/>
  <c r="E19" i="8"/>
  <c r="G19" i="8"/>
  <c r="I19" i="8"/>
  <c r="K19" i="8"/>
  <c r="M19" i="8"/>
  <c r="O19" i="8"/>
  <c r="Q19" i="8"/>
  <c r="S19" i="8"/>
  <c r="U19" i="8"/>
  <c r="W19" i="8"/>
  <c r="Y19" i="8"/>
  <c r="AA19" i="8"/>
  <c r="AC19" i="8"/>
  <c r="A20" i="8"/>
  <c r="D20" i="8"/>
  <c r="F20" i="8"/>
  <c r="H20" i="8"/>
  <c r="J20" i="8"/>
  <c r="L20" i="8"/>
  <c r="N20" i="8"/>
  <c r="P20" i="8"/>
  <c r="R20" i="8"/>
  <c r="T20" i="8"/>
  <c r="V20" i="8"/>
  <c r="X20" i="8"/>
  <c r="Z20" i="8"/>
  <c r="AB20" i="8"/>
  <c r="AD20" i="8"/>
  <c r="B21" i="8"/>
  <c r="E21" i="8"/>
  <c r="G21" i="8"/>
  <c r="I21" i="8"/>
  <c r="K21" i="8"/>
  <c r="M21" i="8"/>
  <c r="O21" i="8"/>
  <c r="Q21" i="8"/>
  <c r="S21" i="8"/>
  <c r="U21" i="8"/>
  <c r="W21" i="8"/>
  <c r="Y21" i="8"/>
  <c r="AA21" i="8"/>
  <c r="AC21" i="8"/>
  <c r="A22" i="8"/>
  <c r="D22" i="8"/>
  <c r="F22" i="8"/>
  <c r="H22" i="8"/>
  <c r="J22" i="8"/>
  <c r="L22" i="8"/>
  <c r="N22" i="8"/>
  <c r="P22" i="8"/>
  <c r="R22" i="8"/>
  <c r="T22" i="8"/>
  <c r="V22" i="8"/>
  <c r="X22" i="8"/>
  <c r="Z22" i="8"/>
  <c r="AB22" i="8"/>
  <c r="AD22" i="8"/>
  <c r="B23" i="8"/>
  <c r="E23" i="8"/>
  <c r="G23" i="8"/>
  <c r="I23" i="8"/>
  <c r="K23" i="8"/>
  <c r="M23" i="8"/>
  <c r="O23" i="8"/>
  <c r="Q23" i="8"/>
  <c r="S23" i="8"/>
  <c r="U23" i="8"/>
  <c r="W23" i="8"/>
  <c r="Y23" i="8"/>
  <c r="AA23" i="8"/>
  <c r="AC23" i="8"/>
  <c r="A24" i="8"/>
  <c r="D24" i="8"/>
  <c r="F24" i="8"/>
  <c r="H24" i="8"/>
  <c r="J24" i="8"/>
  <c r="L24" i="8"/>
  <c r="N24" i="8"/>
  <c r="P24" i="8"/>
  <c r="R24" i="8"/>
  <c r="T24" i="8"/>
  <c r="V24" i="8"/>
  <c r="X24" i="8"/>
  <c r="Z24" i="8"/>
  <c r="AB24" i="8"/>
  <c r="AD24" i="8"/>
  <c r="B25" i="8"/>
  <c r="E25" i="8"/>
  <c r="G25" i="8"/>
  <c r="I25" i="8"/>
  <c r="K25" i="8"/>
  <c r="M25" i="8"/>
  <c r="O25" i="8"/>
  <c r="Q25" i="8"/>
  <c r="S25" i="8"/>
  <c r="U25" i="8"/>
  <c r="W25" i="8"/>
  <c r="Y25" i="8"/>
  <c r="AA25" i="8"/>
  <c r="AC25" i="8"/>
  <c r="A26" i="8"/>
  <c r="D26" i="8"/>
  <c r="F26" i="8"/>
  <c r="H26" i="8"/>
  <c r="J26" i="8"/>
  <c r="L26" i="8"/>
  <c r="N26" i="8"/>
  <c r="P26" i="8"/>
  <c r="R26" i="8"/>
  <c r="T26" i="8"/>
  <c r="V26" i="8"/>
  <c r="X26" i="8"/>
  <c r="Z26" i="8"/>
  <c r="AB26" i="8"/>
  <c r="AD26" i="8"/>
  <c r="B27" i="8"/>
  <c r="E27" i="8"/>
  <c r="G27" i="8"/>
  <c r="I27" i="8"/>
  <c r="K27" i="8"/>
  <c r="M27" i="8"/>
  <c r="O27" i="8"/>
  <c r="Q27" i="8"/>
  <c r="S27" i="8"/>
  <c r="U27" i="8"/>
  <c r="W27" i="8"/>
  <c r="Y27" i="8"/>
  <c r="AA27" i="8"/>
  <c r="AC27" i="8"/>
  <c r="A28" i="8"/>
  <c r="D28" i="8"/>
  <c r="F28" i="8"/>
  <c r="H28" i="8"/>
  <c r="J28" i="8"/>
  <c r="L28" i="8"/>
  <c r="N28" i="8"/>
  <c r="P28" i="8"/>
  <c r="R28" i="8"/>
  <c r="T28" i="8"/>
  <c r="V28" i="8"/>
  <c r="X28" i="8"/>
  <c r="Z28" i="8"/>
  <c r="AB28" i="8"/>
  <c r="AD28" i="8"/>
  <c r="B29" i="8"/>
  <c r="E29" i="8"/>
  <c r="G29" i="8"/>
  <c r="I29" i="8"/>
  <c r="K29" i="8"/>
  <c r="M29" i="8"/>
  <c r="O29" i="8"/>
  <c r="Q29" i="8"/>
  <c r="S29" i="8"/>
  <c r="U29" i="8"/>
  <c r="W29" i="8"/>
  <c r="Y29" i="8"/>
  <c r="AA29" i="8"/>
  <c r="AC29" i="8"/>
  <c r="A30" i="8"/>
  <c r="D30" i="8"/>
  <c r="F30" i="8"/>
  <c r="H30" i="8"/>
  <c r="J30" i="8"/>
  <c r="L30" i="8"/>
  <c r="N30" i="8"/>
  <c r="P30" i="8"/>
  <c r="R30" i="8"/>
  <c r="T30" i="8"/>
  <c r="V30" i="8"/>
  <c r="X30" i="8"/>
  <c r="Z30" i="8"/>
  <c r="AB30" i="8"/>
  <c r="AD30" i="8"/>
  <c r="B31" i="8"/>
  <c r="E31" i="8"/>
  <c r="G31" i="8"/>
  <c r="I31" i="8"/>
  <c r="K31" i="8"/>
  <c r="M31" i="8"/>
  <c r="O31" i="8"/>
  <c r="Q31" i="8"/>
  <c r="S31" i="8"/>
  <c r="U31" i="8"/>
  <c r="W31" i="8"/>
  <c r="Y31" i="8"/>
  <c r="AA31" i="8"/>
  <c r="AC31" i="8"/>
  <c r="A32" i="8"/>
  <c r="D32" i="8"/>
  <c r="F32" i="8"/>
  <c r="H32" i="8"/>
  <c r="J32" i="8"/>
  <c r="L32" i="8"/>
  <c r="N32" i="8"/>
  <c r="P32" i="8"/>
  <c r="R32" i="8"/>
  <c r="T32" i="8"/>
  <c r="V32" i="8"/>
  <c r="X32" i="8"/>
  <c r="Z32" i="8"/>
  <c r="AB32" i="8"/>
  <c r="AD32" i="8"/>
  <c r="B33" i="8"/>
  <c r="E33" i="8"/>
  <c r="G33" i="8"/>
  <c r="I33" i="8"/>
  <c r="K33" i="8"/>
  <c r="M33" i="8"/>
  <c r="O33" i="8"/>
  <c r="Q33" i="8"/>
  <c r="S33" i="8"/>
  <c r="U33" i="8"/>
  <c r="W33" i="8"/>
  <c r="Y33" i="8"/>
  <c r="AA33" i="8"/>
  <c r="AC33" i="8"/>
  <c r="A34" i="8"/>
  <c r="D34" i="8"/>
  <c r="F34" i="8"/>
  <c r="H34" i="8"/>
  <c r="J34" i="8"/>
  <c r="L34" i="8"/>
  <c r="N34" i="8"/>
  <c r="P34" i="8"/>
  <c r="R34" i="8"/>
  <c r="T34" i="8"/>
  <c r="V34" i="8"/>
  <c r="X34" i="8"/>
  <c r="Z34" i="8"/>
  <c r="AB34" i="8"/>
  <c r="AD34" i="8"/>
  <c r="B35" i="8"/>
  <c r="E35" i="8"/>
  <c r="G35" i="8"/>
  <c r="I35" i="8"/>
  <c r="K35" i="8"/>
  <c r="M35" i="8"/>
  <c r="O35" i="8"/>
  <c r="Q35" i="8"/>
  <c r="S35" i="8"/>
  <c r="U35" i="8"/>
  <c r="W35" i="8"/>
  <c r="Y35" i="8"/>
  <c r="AA35" i="8"/>
  <c r="AC35" i="8"/>
  <c r="A36" i="8"/>
  <c r="D36" i="8"/>
  <c r="F36" i="8"/>
  <c r="H36" i="8"/>
  <c r="J36" i="8"/>
  <c r="L36" i="8"/>
  <c r="N36" i="8"/>
  <c r="P36" i="8"/>
  <c r="R36" i="8"/>
  <c r="T36" i="8"/>
  <c r="V36" i="8"/>
  <c r="X36" i="8"/>
  <c r="Z36" i="8"/>
  <c r="AB36" i="8"/>
  <c r="AD36" i="8"/>
  <c r="B37" i="8"/>
  <c r="E37" i="8"/>
  <c r="G37" i="8"/>
  <c r="I37" i="8"/>
  <c r="K37" i="8"/>
  <c r="M37" i="8"/>
  <c r="O37" i="8"/>
  <c r="Q37" i="8"/>
  <c r="S37" i="8"/>
  <c r="U37" i="8"/>
  <c r="W37" i="8"/>
  <c r="Y37" i="8"/>
  <c r="AA37" i="8"/>
  <c r="AC37" i="8"/>
  <c r="A38" i="8"/>
  <c r="D38" i="8"/>
  <c r="F38" i="8"/>
  <c r="H38" i="8"/>
  <c r="J38" i="8"/>
  <c r="L38" i="8"/>
  <c r="N38" i="8"/>
  <c r="P38" i="8"/>
  <c r="R38" i="8"/>
  <c r="T38" i="8"/>
  <c r="V38" i="8"/>
  <c r="X38" i="8"/>
  <c r="Z38" i="8"/>
  <c r="AB38" i="8"/>
  <c r="AD38" i="8"/>
  <c r="B39" i="8"/>
  <c r="E39" i="8"/>
  <c r="G39" i="8"/>
  <c r="I39" i="8"/>
  <c r="K39" i="8"/>
  <c r="M39" i="8"/>
  <c r="O39" i="8"/>
  <c r="Q39" i="8"/>
  <c r="S39" i="8"/>
  <c r="U39" i="8"/>
  <c r="W39" i="8"/>
  <c r="Y39" i="8"/>
  <c r="AA39" i="8"/>
  <c r="AC39" i="8"/>
  <c r="A40" i="8"/>
  <c r="D40" i="8"/>
  <c r="F40" i="8"/>
  <c r="H40" i="8"/>
  <c r="J40" i="8"/>
  <c r="L40" i="8"/>
  <c r="N40" i="8"/>
  <c r="P40" i="8"/>
  <c r="R40" i="8"/>
  <c r="T40" i="8"/>
  <c r="V40" i="8"/>
  <c r="X40" i="8"/>
  <c r="Z40" i="8"/>
  <c r="AB40" i="8"/>
  <c r="AD40" i="8"/>
  <c r="B41" i="8"/>
  <c r="E41" i="8"/>
  <c r="G41" i="8"/>
  <c r="I41" i="8"/>
  <c r="K41" i="8"/>
  <c r="M41" i="8"/>
  <c r="O41" i="8"/>
  <c r="Q41" i="8"/>
  <c r="S41" i="8"/>
  <c r="U41" i="8"/>
  <c r="W41" i="8"/>
  <c r="Y41" i="8"/>
  <c r="AA41" i="8"/>
  <c r="AC41" i="8"/>
  <c r="A42" i="8"/>
  <c r="D42" i="8"/>
  <c r="F42" i="8"/>
  <c r="H42" i="8"/>
  <c r="J42" i="8"/>
  <c r="L42" i="8"/>
  <c r="N42" i="8"/>
  <c r="P42" i="8"/>
  <c r="R42" i="8"/>
  <c r="T42" i="8"/>
  <c r="V42" i="8"/>
  <c r="X42" i="8"/>
  <c r="Z42" i="8"/>
  <c r="AB42" i="8"/>
  <c r="AD42" i="8"/>
  <c r="B43" i="8"/>
  <c r="E43" i="8"/>
  <c r="G43" i="8"/>
  <c r="I43" i="8"/>
  <c r="K43" i="8"/>
  <c r="M43" i="8"/>
  <c r="O43" i="8"/>
  <c r="Q43" i="8"/>
  <c r="S43" i="8"/>
  <c r="U43" i="8"/>
  <c r="W43" i="8"/>
  <c r="Y43" i="8"/>
  <c r="AA43" i="8"/>
  <c r="AC43" i="8"/>
  <c r="A44" i="8"/>
  <c r="D44" i="8"/>
  <c r="F44" i="8"/>
  <c r="H44" i="8"/>
  <c r="J44" i="8"/>
  <c r="L44" i="8"/>
  <c r="N44" i="8"/>
  <c r="P44" i="8"/>
  <c r="R44" i="8"/>
  <c r="T44" i="8"/>
  <c r="V44" i="8"/>
  <c r="X44" i="8"/>
  <c r="Z44" i="8"/>
  <c r="AB44" i="8"/>
  <c r="AD44" i="8"/>
  <c r="B45" i="8"/>
  <c r="E45" i="8"/>
  <c r="G45" i="8"/>
  <c r="I45" i="8"/>
  <c r="K45" i="8"/>
  <c r="M45" i="8"/>
  <c r="O45" i="8"/>
  <c r="Q45" i="8"/>
  <c r="S45" i="8"/>
  <c r="U45" i="8"/>
  <c r="W45" i="8"/>
  <c r="Y45" i="8"/>
  <c r="AA45" i="8"/>
  <c r="AC45" i="8"/>
  <c r="A46" i="8"/>
  <c r="D46" i="8"/>
  <c r="F46" i="8"/>
  <c r="H46" i="8"/>
  <c r="J46" i="8"/>
  <c r="L46" i="8"/>
  <c r="N46" i="8"/>
  <c r="P46" i="8"/>
  <c r="R46" i="8"/>
  <c r="T46" i="8"/>
  <c r="V46" i="8"/>
  <c r="X46" i="8"/>
  <c r="Z46" i="8"/>
  <c r="AB46" i="8"/>
  <c r="AD46" i="8"/>
  <c r="B47" i="8"/>
  <c r="E47" i="8"/>
  <c r="G47" i="8"/>
  <c r="I47" i="8"/>
  <c r="K47" i="8"/>
  <c r="M47" i="8"/>
  <c r="O47" i="8"/>
  <c r="Q47" i="8"/>
  <c r="S47" i="8"/>
  <c r="U47" i="8"/>
  <c r="W47" i="8"/>
  <c r="Y47" i="8"/>
  <c r="AA47" i="8"/>
  <c r="AC47" i="8"/>
  <c r="A48" i="8"/>
  <c r="D48" i="8"/>
  <c r="F48" i="8"/>
  <c r="H48" i="8"/>
  <c r="J48" i="8"/>
  <c r="L48" i="8"/>
  <c r="N48" i="8"/>
  <c r="P48" i="8"/>
  <c r="R48" i="8"/>
  <c r="T48" i="8"/>
  <c r="V48" i="8"/>
  <c r="X48" i="8"/>
  <c r="Z48" i="8"/>
  <c r="AB48" i="8"/>
  <c r="AD48" i="8"/>
  <c r="B49" i="8"/>
  <c r="E49" i="8"/>
  <c r="G49" i="8"/>
  <c r="I49" i="8"/>
  <c r="K49" i="8"/>
  <c r="M49" i="8"/>
  <c r="O49" i="8"/>
  <c r="Q49" i="8"/>
  <c r="S49" i="8"/>
  <c r="U49" i="8"/>
  <c r="W49" i="8"/>
  <c r="Y49" i="8"/>
  <c r="AA49" i="8"/>
  <c r="AC49" i="8"/>
  <c r="A50" i="8"/>
  <c r="D50" i="8"/>
  <c r="F50" i="8"/>
  <c r="H50" i="8"/>
  <c r="J50" i="8"/>
  <c r="L50" i="8"/>
  <c r="N50" i="8"/>
  <c r="P50" i="8"/>
  <c r="R50" i="8"/>
  <c r="T50" i="8"/>
  <c r="V50" i="8"/>
  <c r="X50" i="8"/>
  <c r="Z50" i="8"/>
  <c r="AB50" i="8"/>
  <c r="AD50" i="8"/>
  <c r="B51" i="8"/>
  <c r="E51" i="8"/>
  <c r="G51" i="8"/>
  <c r="I51" i="8"/>
  <c r="K51" i="8"/>
  <c r="M51" i="8"/>
  <c r="O51" i="8"/>
  <c r="Q51" i="8"/>
  <c r="S51" i="8"/>
  <c r="U51" i="8"/>
  <c r="W51" i="8"/>
  <c r="Y51" i="8"/>
  <c r="AA51" i="8"/>
  <c r="AC51" i="8"/>
  <c r="A52" i="8"/>
  <c r="D52" i="8"/>
  <c r="F52" i="8"/>
  <c r="H52" i="8"/>
  <c r="J52" i="8"/>
  <c r="L52" i="8"/>
  <c r="N52" i="8"/>
  <c r="P52" i="8"/>
  <c r="R52" i="8"/>
  <c r="T52" i="8"/>
  <c r="V52" i="8"/>
  <c r="X52" i="8"/>
  <c r="Z52" i="8"/>
  <c r="AB52" i="8"/>
  <c r="AD52" i="8"/>
  <c r="B53" i="8"/>
  <c r="E53" i="8"/>
  <c r="G53" i="8"/>
  <c r="I53" i="8"/>
  <c r="K53" i="8"/>
  <c r="M53" i="8"/>
  <c r="O53" i="8"/>
  <c r="Q53" i="8"/>
  <c r="S53" i="8"/>
  <c r="U53" i="8"/>
  <c r="W53" i="8"/>
  <c r="Y53" i="8"/>
  <c r="AA53" i="8"/>
  <c r="AC53" i="8"/>
  <c r="A54" i="8"/>
  <c r="D54" i="8"/>
  <c r="F54" i="8"/>
  <c r="H54" i="8"/>
  <c r="J54" i="8"/>
  <c r="L54" i="8"/>
  <c r="N54" i="8"/>
  <c r="P54" i="8"/>
  <c r="R54" i="8"/>
  <c r="T54" i="8"/>
  <c r="V54" i="8"/>
  <c r="X54" i="8"/>
  <c r="Z54" i="8"/>
  <c r="AB54" i="8"/>
  <c r="AD54" i="8"/>
  <c r="B55" i="8"/>
  <c r="E55" i="8"/>
  <c r="G55" i="8"/>
  <c r="I55" i="8"/>
  <c r="K55" i="8"/>
  <c r="M55" i="8"/>
  <c r="O55" i="8"/>
  <c r="Q55" i="8"/>
  <c r="S55" i="8"/>
  <c r="U55" i="8"/>
  <c r="W55" i="8"/>
  <c r="Y55" i="8"/>
  <c r="AA55" i="8"/>
  <c r="AC55" i="8"/>
  <c r="A56" i="8"/>
  <c r="D56" i="8"/>
  <c r="F56" i="8"/>
  <c r="H56" i="8"/>
  <c r="J56" i="8"/>
  <c r="L56" i="8"/>
  <c r="N56" i="8"/>
  <c r="P56" i="8"/>
  <c r="R56" i="8"/>
  <c r="T56" i="8"/>
  <c r="V56" i="8"/>
  <c r="X56" i="8"/>
  <c r="Z56" i="8"/>
  <c r="AB56" i="8"/>
  <c r="AD56" i="8"/>
  <c r="B57" i="8"/>
  <c r="E57" i="8"/>
  <c r="G57" i="8"/>
  <c r="I57" i="8"/>
  <c r="K57" i="8"/>
  <c r="M57" i="8"/>
  <c r="O57" i="8"/>
  <c r="Q57" i="8"/>
  <c r="S57" i="8"/>
  <c r="U57" i="8"/>
  <c r="W57" i="8"/>
  <c r="Y57" i="8"/>
  <c r="AA57" i="8"/>
  <c r="AC57" i="8"/>
  <c r="A58" i="8"/>
  <c r="D58" i="8"/>
  <c r="F58" i="8"/>
  <c r="H58" i="8"/>
  <c r="J58" i="8"/>
  <c r="L58" i="8"/>
  <c r="N58" i="8"/>
  <c r="P58" i="8"/>
  <c r="R58" i="8"/>
  <c r="T58" i="8"/>
  <c r="V58" i="8"/>
  <c r="X58" i="8"/>
  <c r="Z58" i="8"/>
  <c r="AB58" i="8"/>
  <c r="AD58" i="8"/>
  <c r="B59" i="8"/>
  <c r="E59" i="8"/>
  <c r="G59" i="8"/>
  <c r="I59" i="8"/>
  <c r="K59" i="8"/>
  <c r="M59" i="8"/>
  <c r="O59" i="8"/>
  <c r="Q59" i="8"/>
  <c r="S59" i="8"/>
  <c r="U59" i="8"/>
  <c r="W59" i="8"/>
  <c r="Y59" i="8"/>
  <c r="AA59" i="8"/>
  <c r="AC59" i="8"/>
  <c r="A60" i="8"/>
  <c r="D60" i="8"/>
  <c r="F60" i="8"/>
  <c r="H60" i="8"/>
  <c r="J60" i="8"/>
  <c r="L60" i="8"/>
  <c r="N60" i="8"/>
  <c r="P60" i="8"/>
  <c r="R60" i="8"/>
  <c r="T60" i="8"/>
  <c r="V60" i="8"/>
  <c r="X60" i="8"/>
  <c r="Z60" i="8"/>
  <c r="AB60" i="8"/>
  <c r="AD60" i="8"/>
  <c r="AA11" i="8"/>
  <c r="Y11" i="8"/>
  <c r="W11" i="8"/>
  <c r="U11" i="8"/>
  <c r="S11" i="8"/>
  <c r="AE15" i="8"/>
  <c r="AE17" i="8"/>
  <c r="AE19" i="8"/>
  <c r="AE21" i="8"/>
  <c r="AE23" i="8"/>
  <c r="AE25" i="8"/>
  <c r="AE27" i="8"/>
  <c r="AE29" i="8"/>
  <c r="AE31" i="8"/>
  <c r="AE33" i="8"/>
  <c r="AE35" i="8"/>
  <c r="AE37" i="8"/>
  <c r="AE39" i="8"/>
  <c r="AE41" i="8"/>
  <c r="AE43" i="8"/>
  <c r="AE45" i="8"/>
  <c r="AE47" i="8"/>
  <c r="AE49" i="8"/>
  <c r="AE51" i="8"/>
  <c r="AE53" i="8"/>
  <c r="AE55" i="8"/>
  <c r="AE57" i="8"/>
  <c r="AE59" i="8"/>
  <c r="AB10" i="10"/>
  <c r="AB12" i="10"/>
  <c r="AB13" i="10"/>
  <c r="AB14" i="10"/>
  <c r="AB15" i="10"/>
  <c r="AB16" i="10"/>
  <c r="AB17" i="10"/>
  <c r="AB18" i="10"/>
  <c r="AB19" i="10"/>
  <c r="AB20" i="10"/>
  <c r="AB21" i="10"/>
  <c r="AB22" i="10"/>
  <c r="AB23" i="10"/>
  <c r="AB24" i="10"/>
  <c r="AB25" i="10"/>
  <c r="AB26" i="10"/>
  <c r="AB27" i="10"/>
  <c r="AB28" i="10"/>
  <c r="AB29" i="10"/>
  <c r="AB30" i="10"/>
  <c r="AB31" i="10"/>
  <c r="AB32" i="10"/>
  <c r="AB33" i="10"/>
  <c r="AB34" i="10"/>
  <c r="AB35" i="10"/>
  <c r="AB36" i="10"/>
  <c r="AB37" i="10"/>
  <c r="AB38" i="10"/>
  <c r="AB39" i="10"/>
  <c r="AB40" i="10"/>
  <c r="B11" i="6"/>
  <c r="B13" i="6"/>
  <c r="B15" i="6"/>
  <c r="B17" i="6"/>
  <c r="B19" i="6"/>
  <c r="B21" i="6"/>
  <c r="B23" i="6"/>
  <c r="B25" i="6"/>
  <c r="B27" i="6"/>
  <c r="B29" i="6"/>
  <c r="B31" i="6"/>
  <c r="B33" i="6"/>
  <c r="B35" i="6"/>
  <c r="B37" i="6"/>
  <c r="B39" i="6"/>
  <c r="B41" i="6"/>
  <c r="B43" i="6"/>
  <c r="B45" i="6"/>
  <c r="B47" i="6"/>
  <c r="B49" i="6"/>
  <c r="B51" i="6"/>
  <c r="B53" i="6"/>
  <c r="B55" i="6"/>
  <c r="B57" i="6"/>
  <c r="C10" i="10"/>
  <c r="AG10" i="10" s="1"/>
  <c r="C12" i="10"/>
  <c r="AG12" i="10" s="1"/>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9" i="10"/>
  <c r="AG9" i="10" s="1"/>
  <c r="C12"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AD12" i="8"/>
  <c r="H13" i="8"/>
  <c r="J13" i="8"/>
  <c r="L13" i="8"/>
  <c r="N13" i="8"/>
  <c r="P13" i="8"/>
  <c r="AD13" i="8"/>
  <c r="B14" i="8"/>
  <c r="E14" i="8"/>
  <c r="G14" i="8"/>
  <c r="I14" i="8"/>
  <c r="K14" i="8"/>
  <c r="M14" i="8"/>
  <c r="O14" i="8"/>
  <c r="Q14" i="8"/>
  <c r="S14" i="8"/>
  <c r="U14" i="8"/>
  <c r="W14" i="8"/>
  <c r="Y14" i="8"/>
  <c r="AA14" i="8"/>
  <c r="AC14" i="8"/>
  <c r="A15" i="8"/>
  <c r="D15" i="8"/>
  <c r="F15" i="8"/>
  <c r="H15" i="8"/>
  <c r="J15" i="8"/>
  <c r="L15" i="8"/>
  <c r="N15" i="8"/>
  <c r="P15" i="8"/>
  <c r="R15" i="8"/>
  <c r="T15" i="8"/>
  <c r="V15" i="8"/>
  <c r="X15" i="8"/>
  <c r="Z15" i="8"/>
  <c r="AB15" i="8"/>
  <c r="AD15" i="8"/>
  <c r="B16" i="8"/>
  <c r="E16" i="8"/>
  <c r="G16" i="8"/>
  <c r="I16" i="8"/>
  <c r="K16" i="8"/>
  <c r="M16" i="8"/>
  <c r="O16" i="8"/>
  <c r="Q16" i="8"/>
  <c r="S16" i="8"/>
  <c r="U16" i="8"/>
  <c r="W16" i="8"/>
  <c r="Y16" i="8"/>
  <c r="AA16" i="8"/>
  <c r="AC16" i="8"/>
  <c r="A17" i="8"/>
  <c r="D17" i="8"/>
  <c r="F17" i="8"/>
  <c r="H17" i="8"/>
  <c r="J17" i="8"/>
  <c r="L17" i="8"/>
  <c r="N17" i="8"/>
  <c r="P17" i="8"/>
  <c r="R17" i="8"/>
  <c r="T17" i="8"/>
  <c r="V17" i="8"/>
  <c r="X17" i="8"/>
  <c r="Z17" i="8"/>
  <c r="AB17" i="8"/>
  <c r="AD17" i="8"/>
  <c r="B18" i="8"/>
  <c r="E18" i="8"/>
  <c r="G18" i="8"/>
  <c r="I18" i="8"/>
  <c r="K18" i="8"/>
  <c r="M18" i="8"/>
  <c r="O18" i="8"/>
  <c r="Q18" i="8"/>
  <c r="S18" i="8"/>
  <c r="U18" i="8"/>
  <c r="W18" i="8"/>
  <c r="Y18" i="8"/>
  <c r="AA18" i="8"/>
  <c r="AC18" i="8"/>
  <c r="A19" i="8"/>
  <c r="D19" i="8"/>
  <c r="F19" i="8"/>
  <c r="H19" i="8"/>
  <c r="J19" i="8"/>
  <c r="L19" i="8"/>
  <c r="N19" i="8"/>
  <c r="P19" i="8"/>
  <c r="R19" i="8"/>
  <c r="T19" i="8"/>
  <c r="V19" i="8"/>
  <c r="X19" i="8"/>
  <c r="Z19" i="8"/>
  <c r="AB19" i="8"/>
  <c r="AD19" i="8"/>
  <c r="B20" i="8"/>
  <c r="E20" i="8"/>
  <c r="G20" i="8"/>
  <c r="I20" i="8"/>
  <c r="K20" i="8"/>
  <c r="M20" i="8"/>
  <c r="O20" i="8"/>
  <c r="Q20" i="8"/>
  <c r="S20" i="8"/>
  <c r="U20" i="8"/>
  <c r="W20" i="8"/>
  <c r="Y20" i="8"/>
  <c r="AA20" i="8"/>
  <c r="AC20" i="8"/>
  <c r="A21" i="8"/>
  <c r="D21" i="8"/>
  <c r="F21" i="8"/>
  <c r="H21" i="8"/>
  <c r="J21" i="8"/>
  <c r="L21" i="8"/>
  <c r="N21" i="8"/>
  <c r="P21" i="8"/>
  <c r="R21" i="8"/>
  <c r="T21" i="8"/>
  <c r="V21" i="8"/>
  <c r="X21" i="8"/>
  <c r="Z21" i="8"/>
  <c r="AB21" i="8"/>
  <c r="AD21" i="8"/>
  <c r="B22" i="8"/>
  <c r="E22" i="8"/>
  <c r="G22" i="8"/>
  <c r="I22" i="8"/>
  <c r="K22" i="8"/>
  <c r="M22" i="8"/>
  <c r="O22" i="8"/>
  <c r="Q22" i="8"/>
  <c r="S22" i="8"/>
  <c r="U22" i="8"/>
  <c r="W22" i="8"/>
  <c r="Y22" i="8"/>
  <c r="AA22" i="8"/>
  <c r="AC22" i="8"/>
  <c r="A23" i="8"/>
  <c r="D23" i="8"/>
  <c r="F23" i="8"/>
  <c r="H23" i="8"/>
  <c r="J23" i="8"/>
  <c r="L23" i="8"/>
  <c r="N23" i="8"/>
  <c r="P23" i="8"/>
  <c r="R23" i="8"/>
  <c r="T23" i="8"/>
  <c r="V23" i="8"/>
  <c r="X23" i="8"/>
  <c r="Z23" i="8"/>
  <c r="AB23" i="8"/>
  <c r="AD23" i="8"/>
  <c r="B24" i="8"/>
  <c r="E24" i="8"/>
  <c r="G24" i="8"/>
  <c r="I24" i="8"/>
  <c r="K24" i="8"/>
  <c r="M24" i="8"/>
  <c r="O24" i="8"/>
  <c r="Q24" i="8"/>
  <c r="S24" i="8"/>
  <c r="U24" i="8"/>
  <c r="W24" i="8"/>
  <c r="Y24" i="8"/>
  <c r="AA24" i="8"/>
  <c r="AC24" i="8"/>
  <c r="A25" i="8"/>
  <c r="D25" i="8"/>
  <c r="F25" i="8"/>
  <c r="H25" i="8"/>
  <c r="J25" i="8"/>
  <c r="L25" i="8"/>
  <c r="N25" i="8"/>
  <c r="P25" i="8"/>
  <c r="R25" i="8"/>
  <c r="T25" i="8"/>
  <c r="V25" i="8"/>
  <c r="X25" i="8"/>
  <c r="Z25" i="8"/>
  <c r="AB25" i="8"/>
  <c r="AD25" i="8"/>
  <c r="B26" i="8"/>
  <c r="E26" i="8"/>
  <c r="G26" i="8"/>
  <c r="I26" i="8"/>
  <c r="K26" i="8"/>
  <c r="M26" i="8"/>
  <c r="O26" i="8"/>
  <c r="Q26" i="8"/>
  <c r="S26" i="8"/>
  <c r="U26" i="8"/>
  <c r="W26" i="8"/>
  <c r="Y26" i="8"/>
  <c r="AA26" i="8"/>
  <c r="AC26" i="8"/>
  <c r="A27" i="8"/>
  <c r="D27" i="8"/>
  <c r="F27" i="8"/>
  <c r="H27" i="8"/>
  <c r="J27" i="8"/>
  <c r="L27" i="8"/>
  <c r="N27" i="8"/>
  <c r="P27" i="8"/>
  <c r="R27" i="8"/>
  <c r="T27" i="8"/>
  <c r="V27" i="8"/>
  <c r="X27" i="8"/>
  <c r="Z27" i="8"/>
  <c r="AB27" i="8"/>
  <c r="AD27" i="8"/>
  <c r="B28" i="8"/>
  <c r="E28" i="8"/>
  <c r="G28" i="8"/>
  <c r="I28" i="8"/>
  <c r="K28" i="8"/>
  <c r="M28" i="8"/>
  <c r="O28" i="8"/>
  <c r="Q28" i="8"/>
  <c r="S28" i="8"/>
  <c r="U28" i="8"/>
  <c r="W28" i="8"/>
  <c r="Y28" i="8"/>
  <c r="AA28" i="8"/>
  <c r="AC28" i="8"/>
  <c r="A29" i="8"/>
  <c r="D29" i="8"/>
  <c r="F29" i="8"/>
  <c r="H29" i="8"/>
  <c r="J29" i="8"/>
  <c r="L29" i="8"/>
  <c r="N29" i="8"/>
  <c r="P29" i="8"/>
  <c r="R29" i="8"/>
  <c r="T29" i="8"/>
  <c r="V29" i="8"/>
  <c r="X29" i="8"/>
  <c r="Z29" i="8"/>
  <c r="AB29" i="8"/>
  <c r="AD29" i="8"/>
  <c r="B30" i="8"/>
  <c r="E30" i="8"/>
  <c r="G30" i="8"/>
  <c r="I30" i="8"/>
  <c r="K30" i="8"/>
  <c r="M30" i="8"/>
  <c r="O30" i="8"/>
  <c r="Q30" i="8"/>
  <c r="S30" i="8"/>
  <c r="U30" i="8"/>
  <c r="W30" i="8"/>
  <c r="Y30" i="8"/>
  <c r="AA30" i="8"/>
  <c r="AC30" i="8"/>
  <c r="A31" i="8"/>
  <c r="D31" i="8"/>
  <c r="F31" i="8"/>
  <c r="H31" i="8"/>
  <c r="J31" i="8"/>
  <c r="L31" i="8"/>
  <c r="N31" i="8"/>
  <c r="P31" i="8"/>
  <c r="R31" i="8"/>
  <c r="T31" i="8"/>
  <c r="V31" i="8"/>
  <c r="X31" i="8"/>
  <c r="Z31" i="8"/>
  <c r="AB31" i="8"/>
  <c r="AD31" i="8"/>
  <c r="B32" i="8"/>
  <c r="E32" i="8"/>
  <c r="G32" i="8"/>
  <c r="I32" i="8"/>
  <c r="K32" i="8"/>
  <c r="M32" i="8"/>
  <c r="O32" i="8"/>
  <c r="Q32" i="8"/>
  <c r="S32" i="8"/>
  <c r="U32" i="8"/>
  <c r="W32" i="8"/>
  <c r="Y32" i="8"/>
  <c r="AA32" i="8"/>
  <c r="AC32" i="8"/>
  <c r="A33" i="8"/>
  <c r="D33" i="8"/>
  <c r="F33" i="8"/>
  <c r="H33" i="8"/>
  <c r="J33" i="8"/>
  <c r="L33" i="8"/>
  <c r="N33" i="8"/>
  <c r="P33" i="8"/>
  <c r="R33" i="8"/>
  <c r="T33" i="8"/>
  <c r="V33" i="8"/>
  <c r="X33" i="8"/>
  <c r="Z33" i="8"/>
  <c r="AB33" i="8"/>
  <c r="AD33" i="8"/>
  <c r="B34" i="8"/>
  <c r="E34" i="8"/>
  <c r="G34" i="8"/>
  <c r="I34" i="8"/>
  <c r="K34" i="8"/>
  <c r="M34" i="8"/>
  <c r="O34" i="8"/>
  <c r="Q34" i="8"/>
  <c r="S34" i="8"/>
  <c r="U34" i="8"/>
  <c r="W34" i="8"/>
  <c r="Y34" i="8"/>
  <c r="AA34" i="8"/>
  <c r="AC34" i="8"/>
  <c r="A35" i="8"/>
  <c r="D35" i="8"/>
  <c r="F35" i="8"/>
  <c r="H35" i="8"/>
  <c r="J35" i="8"/>
  <c r="L35" i="8"/>
  <c r="N35" i="8"/>
  <c r="P35" i="8"/>
  <c r="R35" i="8"/>
  <c r="T35" i="8"/>
  <c r="V35" i="8"/>
  <c r="X35" i="8"/>
  <c r="Z35" i="8"/>
  <c r="AB35" i="8"/>
  <c r="AD35" i="8"/>
  <c r="B36" i="8"/>
  <c r="E36" i="8"/>
  <c r="G36" i="8"/>
  <c r="I36" i="8"/>
  <c r="K36" i="8"/>
  <c r="M36" i="8"/>
  <c r="O36" i="8"/>
  <c r="Q36" i="8"/>
  <c r="S36" i="8"/>
  <c r="U36" i="8"/>
  <c r="W36" i="8"/>
  <c r="Y36" i="8"/>
  <c r="AA36" i="8"/>
  <c r="AC36" i="8"/>
  <c r="A37" i="8"/>
  <c r="D37" i="8"/>
  <c r="F37" i="8"/>
  <c r="H37" i="8"/>
  <c r="J37" i="8"/>
  <c r="L37" i="8"/>
  <c r="N37" i="8"/>
  <c r="P37" i="8"/>
  <c r="R37" i="8"/>
  <c r="T37" i="8"/>
  <c r="V37" i="8"/>
  <c r="X37" i="8"/>
  <c r="Z37" i="8"/>
  <c r="AB37" i="8"/>
  <c r="AD37" i="8"/>
  <c r="B38" i="8"/>
  <c r="E38" i="8"/>
  <c r="G38" i="8"/>
  <c r="I38" i="8"/>
  <c r="K38" i="8"/>
  <c r="M38" i="8"/>
  <c r="O38" i="8"/>
  <c r="Q38" i="8"/>
  <c r="S38" i="8"/>
  <c r="U38" i="8"/>
  <c r="W38" i="8"/>
  <c r="Y38" i="8"/>
  <c r="AA38" i="8"/>
  <c r="AC38" i="8"/>
  <c r="A39" i="8"/>
  <c r="D39" i="8"/>
  <c r="F39" i="8"/>
  <c r="H39" i="8"/>
  <c r="J39" i="8"/>
  <c r="L39" i="8"/>
  <c r="N39" i="8"/>
  <c r="P39" i="8"/>
  <c r="R39" i="8"/>
  <c r="T39" i="8"/>
  <c r="V39" i="8"/>
  <c r="X39" i="8"/>
  <c r="Z39" i="8"/>
  <c r="AB39" i="8"/>
  <c r="AD39" i="8"/>
  <c r="B40" i="8"/>
  <c r="E40" i="8"/>
  <c r="G40" i="8"/>
  <c r="I40" i="8"/>
  <c r="K40" i="8"/>
  <c r="M40" i="8"/>
  <c r="O40" i="8"/>
  <c r="Q40" i="8"/>
  <c r="S40" i="8"/>
  <c r="U40" i="8"/>
  <c r="W40" i="8"/>
  <c r="Y40" i="8"/>
  <c r="AA40" i="8"/>
  <c r="AC40" i="8"/>
  <c r="A41" i="8"/>
  <c r="D41" i="8"/>
  <c r="F41" i="8"/>
  <c r="H41" i="8"/>
  <c r="J41" i="8"/>
  <c r="L41" i="8"/>
  <c r="N41" i="8"/>
  <c r="P41" i="8"/>
  <c r="R41" i="8"/>
  <c r="T41" i="8"/>
  <c r="V41" i="8"/>
  <c r="X41" i="8"/>
  <c r="Z41" i="8"/>
  <c r="AB41" i="8"/>
  <c r="AD41" i="8"/>
  <c r="B42" i="8"/>
  <c r="E42" i="8"/>
  <c r="G42" i="8"/>
  <c r="I42" i="8"/>
  <c r="K42" i="8"/>
  <c r="M42" i="8"/>
  <c r="O42" i="8"/>
  <c r="Q42" i="8"/>
  <c r="S42" i="8"/>
  <c r="U42" i="8"/>
  <c r="W42" i="8"/>
  <c r="Y42" i="8"/>
  <c r="AA42" i="8"/>
  <c r="AC42" i="8"/>
  <c r="A43" i="8"/>
  <c r="D43" i="8"/>
  <c r="F43" i="8"/>
  <c r="H43" i="8"/>
  <c r="J43" i="8"/>
  <c r="L43" i="8"/>
  <c r="N43" i="8"/>
  <c r="P43" i="8"/>
  <c r="R43" i="8"/>
  <c r="T43" i="8"/>
  <c r="V43" i="8"/>
  <c r="X43" i="8"/>
  <c r="Z43" i="8"/>
  <c r="AB43" i="8"/>
  <c r="AD43" i="8"/>
  <c r="B44" i="8"/>
  <c r="E44" i="8"/>
  <c r="G44" i="8"/>
  <c r="I44" i="8"/>
  <c r="K44" i="8"/>
  <c r="M44" i="8"/>
  <c r="O44" i="8"/>
  <c r="Q44" i="8"/>
  <c r="S44" i="8"/>
  <c r="U44" i="8"/>
  <c r="W44" i="8"/>
  <c r="Y44" i="8"/>
  <c r="AA44" i="8"/>
  <c r="AC44" i="8"/>
  <c r="A45" i="8"/>
  <c r="D45" i="8"/>
  <c r="F45" i="8"/>
  <c r="H45" i="8"/>
  <c r="J45" i="8"/>
  <c r="L45" i="8"/>
  <c r="N45" i="8"/>
  <c r="P45" i="8"/>
  <c r="R45" i="8"/>
  <c r="T45" i="8"/>
  <c r="V45" i="8"/>
  <c r="X45" i="8"/>
  <c r="Z45" i="8"/>
  <c r="AB45" i="8"/>
  <c r="AD45" i="8"/>
  <c r="B46" i="8"/>
  <c r="E46" i="8"/>
  <c r="G46" i="8"/>
  <c r="I46" i="8"/>
  <c r="K46" i="8"/>
  <c r="M46" i="8"/>
  <c r="O46" i="8"/>
  <c r="Q46" i="8"/>
  <c r="S46" i="8"/>
  <c r="U46" i="8"/>
  <c r="W46" i="8"/>
  <c r="Y46" i="8"/>
  <c r="AA46" i="8"/>
  <c r="AC46" i="8"/>
  <c r="A47" i="8"/>
  <c r="D47" i="8"/>
  <c r="F47" i="8"/>
  <c r="H47" i="8"/>
  <c r="J47" i="8"/>
  <c r="L47" i="8"/>
  <c r="N47" i="8"/>
  <c r="P47" i="8"/>
  <c r="R47" i="8"/>
  <c r="T47" i="8"/>
  <c r="V47" i="8"/>
  <c r="X47" i="8"/>
  <c r="Z47" i="8"/>
  <c r="AB47" i="8"/>
  <c r="AD47" i="8"/>
  <c r="B48" i="8"/>
  <c r="E48" i="8"/>
  <c r="G48" i="8"/>
  <c r="I48" i="8"/>
  <c r="K48" i="8"/>
  <c r="M48" i="8"/>
  <c r="O48" i="8"/>
  <c r="Q48" i="8"/>
  <c r="S48" i="8"/>
  <c r="U48" i="8"/>
  <c r="W48" i="8"/>
  <c r="Y48" i="8"/>
  <c r="AA48" i="8"/>
  <c r="AC48" i="8"/>
  <c r="A49" i="8"/>
  <c r="D49" i="8"/>
  <c r="F49" i="8"/>
  <c r="H49" i="8"/>
  <c r="J49" i="8"/>
  <c r="L49" i="8"/>
  <c r="N49" i="8"/>
  <c r="P49" i="8"/>
  <c r="R49" i="8"/>
  <c r="T49" i="8"/>
  <c r="V49" i="8"/>
  <c r="X49" i="8"/>
  <c r="Z49" i="8"/>
  <c r="AB49" i="8"/>
  <c r="AD49" i="8"/>
  <c r="B50" i="8"/>
  <c r="E50" i="8"/>
  <c r="G50" i="8"/>
  <c r="I50" i="8"/>
  <c r="K50" i="8"/>
  <c r="M50" i="8"/>
  <c r="O50" i="8"/>
  <c r="Q50" i="8"/>
  <c r="S50" i="8"/>
  <c r="U50" i="8"/>
  <c r="W50" i="8"/>
  <c r="Y50" i="8"/>
  <c r="AA50" i="8"/>
  <c r="AC50" i="8"/>
  <c r="A51" i="8"/>
  <c r="D51" i="8"/>
  <c r="F51" i="8"/>
  <c r="H51" i="8"/>
  <c r="J51" i="8"/>
  <c r="L51" i="8"/>
  <c r="N51" i="8"/>
  <c r="P51" i="8"/>
  <c r="R51" i="8"/>
  <c r="T51" i="8"/>
  <c r="V51" i="8"/>
  <c r="X51" i="8"/>
  <c r="Z51" i="8"/>
  <c r="AB51" i="8"/>
  <c r="AD51" i="8"/>
  <c r="B52" i="8"/>
  <c r="E52" i="8"/>
  <c r="G52" i="8"/>
  <c r="I52" i="8"/>
  <c r="K52" i="8"/>
  <c r="M52" i="8"/>
  <c r="O52" i="8"/>
  <c r="Q52" i="8"/>
  <c r="S52" i="8"/>
  <c r="U52" i="8"/>
  <c r="W52" i="8"/>
  <c r="Y52" i="8"/>
  <c r="AA52" i="8"/>
  <c r="AC52" i="8"/>
  <c r="A53" i="8"/>
  <c r="D53" i="8"/>
  <c r="F53" i="8"/>
  <c r="H53" i="8"/>
  <c r="J53" i="8"/>
  <c r="L53" i="8"/>
  <c r="N53" i="8"/>
  <c r="P53" i="8"/>
  <c r="R53" i="8"/>
  <c r="T53" i="8"/>
  <c r="V53" i="8"/>
  <c r="X53" i="8"/>
  <c r="Z53" i="8"/>
  <c r="AB53" i="8"/>
  <c r="AD53" i="8"/>
  <c r="B54" i="8"/>
  <c r="E54" i="8"/>
  <c r="G54" i="8"/>
  <c r="I54" i="8"/>
  <c r="K54" i="8"/>
  <c r="M54" i="8"/>
  <c r="O54" i="8"/>
  <c r="Q54" i="8"/>
  <c r="S54" i="8"/>
  <c r="U54" i="8"/>
  <c r="W54" i="8"/>
  <c r="Y54" i="8"/>
  <c r="AA54" i="8"/>
  <c r="AC54" i="8"/>
  <c r="A55" i="8"/>
  <c r="D55" i="8"/>
  <c r="F55" i="8"/>
  <c r="H55" i="8"/>
  <c r="J55" i="8"/>
  <c r="L55" i="8"/>
  <c r="N55" i="8"/>
  <c r="P55" i="8"/>
  <c r="R55" i="8"/>
  <c r="T55" i="8"/>
  <c r="V55" i="8"/>
  <c r="X55" i="8"/>
  <c r="Z55" i="8"/>
  <c r="AB55" i="8"/>
  <c r="AD55" i="8"/>
  <c r="B56" i="8"/>
  <c r="E56" i="8"/>
  <c r="G56" i="8"/>
  <c r="I56" i="8"/>
  <c r="K56" i="8"/>
  <c r="M56" i="8"/>
  <c r="O56" i="8"/>
  <c r="Q56" i="8"/>
  <c r="S56" i="8"/>
  <c r="U56" i="8"/>
  <c r="W56" i="8"/>
  <c r="Y56" i="8"/>
  <c r="AA56" i="8"/>
  <c r="AC56" i="8"/>
  <c r="A57" i="8"/>
  <c r="D57" i="8"/>
  <c r="F57" i="8"/>
  <c r="H57" i="8"/>
  <c r="J57" i="8"/>
  <c r="L57" i="8"/>
  <c r="N57" i="8"/>
  <c r="P57" i="8"/>
  <c r="R57" i="8"/>
  <c r="T57" i="8"/>
  <c r="V57" i="8"/>
  <c r="X57" i="8"/>
  <c r="Z57" i="8"/>
  <c r="AB57" i="8"/>
  <c r="AD57" i="8"/>
  <c r="B58" i="8"/>
  <c r="E58" i="8"/>
  <c r="G58" i="8"/>
  <c r="I58" i="8"/>
  <c r="K58" i="8"/>
  <c r="M58" i="8"/>
  <c r="O58" i="8"/>
  <c r="Q58" i="8"/>
  <c r="S58" i="8"/>
  <c r="U58" i="8"/>
  <c r="W58" i="8"/>
  <c r="Y58" i="8"/>
  <c r="AA58" i="8"/>
  <c r="AC58" i="8"/>
  <c r="A59" i="8"/>
  <c r="D59" i="8"/>
  <c r="F59" i="8"/>
  <c r="H59" i="8"/>
  <c r="J59" i="8"/>
  <c r="L59" i="8"/>
  <c r="N59" i="8"/>
  <c r="P59" i="8"/>
  <c r="R59" i="8"/>
  <c r="T59" i="8"/>
  <c r="V59" i="8"/>
  <c r="X59" i="8"/>
  <c r="Z59" i="8"/>
  <c r="AB59" i="8"/>
  <c r="AD59" i="8"/>
  <c r="B60" i="8"/>
  <c r="E60" i="8"/>
  <c r="G60" i="8"/>
  <c r="I60" i="8"/>
  <c r="K60" i="8"/>
  <c r="M60" i="8"/>
  <c r="O60" i="8"/>
  <c r="Q60" i="8"/>
  <c r="S60" i="8"/>
  <c r="U60" i="8"/>
  <c r="W60" i="8"/>
  <c r="Y60" i="8"/>
  <c r="AA60" i="8"/>
  <c r="AC60" i="8"/>
  <c r="AD11" i="8"/>
  <c r="Z11" i="8"/>
  <c r="X11" i="8"/>
  <c r="V11" i="8"/>
  <c r="T11" i="8"/>
  <c r="R11" i="8"/>
  <c r="AE14" i="8"/>
  <c r="AE16" i="8"/>
  <c r="AE18" i="8"/>
  <c r="AE20" i="8"/>
  <c r="AE22" i="8"/>
  <c r="AE24" i="8"/>
  <c r="AE26" i="8"/>
  <c r="AE28" i="8"/>
  <c r="AE30" i="8"/>
  <c r="AE32" i="8"/>
  <c r="AE34" i="8"/>
  <c r="AE36" i="8"/>
  <c r="AE38" i="8"/>
  <c r="AE40" i="8"/>
  <c r="AE42" i="8"/>
  <c r="AE44" i="8"/>
  <c r="AE46" i="8"/>
  <c r="AE48" i="8"/>
  <c r="AE50" i="8"/>
  <c r="AE52" i="8"/>
  <c r="AE54" i="8"/>
  <c r="AE56" i="8"/>
  <c r="AE58" i="8"/>
  <c r="AE60" i="8"/>
  <c r="AC10" i="10"/>
  <c r="AC12" i="10"/>
  <c r="AC13" i="10"/>
  <c r="AC14" i="10"/>
  <c r="AC15" i="10"/>
  <c r="AC16" i="10"/>
  <c r="AC17" i="10"/>
  <c r="AC18" i="10"/>
  <c r="AC19" i="10"/>
  <c r="AC20" i="10"/>
  <c r="S9" i="6"/>
  <c r="U9" i="6"/>
  <c r="W9" i="6"/>
  <c r="Y9" i="6"/>
  <c r="AA9" i="6"/>
  <c r="AC9" i="6"/>
  <c r="AB58" i="6"/>
  <c r="Z58" i="6"/>
  <c r="X58" i="6"/>
  <c r="V58" i="6"/>
  <c r="T58" i="6"/>
  <c r="R58" i="6"/>
  <c r="P58" i="6"/>
  <c r="N58" i="6"/>
  <c r="L58" i="6"/>
  <c r="J58" i="6"/>
  <c r="H58" i="6"/>
  <c r="F58" i="6"/>
  <c r="D58" i="6"/>
  <c r="AC57" i="6"/>
  <c r="AA57" i="6"/>
  <c r="Y57" i="6"/>
  <c r="W57" i="6"/>
  <c r="U57" i="6"/>
  <c r="S57" i="6"/>
  <c r="Q57" i="6"/>
  <c r="O57" i="6"/>
  <c r="M57" i="6"/>
  <c r="K57" i="6"/>
  <c r="I57" i="6"/>
  <c r="G57" i="6"/>
  <c r="E57" i="6"/>
  <c r="A57" i="6"/>
  <c r="AB56" i="6"/>
  <c r="Z56" i="6"/>
  <c r="X56" i="6"/>
  <c r="V56" i="6"/>
  <c r="T56" i="6"/>
  <c r="R56" i="6"/>
  <c r="P56" i="6"/>
  <c r="N56" i="6"/>
  <c r="L56" i="6"/>
  <c r="J56" i="6"/>
  <c r="H56" i="6"/>
  <c r="F56" i="6"/>
  <c r="D56" i="6"/>
  <c r="AC55" i="6"/>
  <c r="AA55" i="6"/>
  <c r="Y55" i="6"/>
  <c r="W55" i="6"/>
  <c r="U55" i="6"/>
  <c r="S55" i="6"/>
  <c r="Q55" i="6"/>
  <c r="O55" i="6"/>
  <c r="M55" i="6"/>
  <c r="K55" i="6"/>
  <c r="I55" i="6"/>
  <c r="G55" i="6"/>
  <c r="E55" i="6"/>
  <c r="AE55" i="6" s="1"/>
  <c r="A55" i="6"/>
  <c r="AB54" i="6"/>
  <c r="Z54" i="6"/>
  <c r="X54" i="6"/>
  <c r="V54" i="6"/>
  <c r="T54" i="6"/>
  <c r="R54" i="6"/>
  <c r="P54" i="6"/>
  <c r="N54" i="6"/>
  <c r="L54" i="6"/>
  <c r="J54" i="6"/>
  <c r="H54" i="6"/>
  <c r="F54" i="6"/>
  <c r="D54" i="6"/>
  <c r="AC53" i="6"/>
  <c r="AA53" i="6"/>
  <c r="Y53" i="6"/>
  <c r="W53" i="6"/>
  <c r="U53" i="6"/>
  <c r="S53" i="6"/>
  <c r="Q53" i="6"/>
  <c r="O53" i="6"/>
  <c r="M53" i="6"/>
  <c r="K53" i="6"/>
  <c r="I53" i="6"/>
  <c r="G53" i="6"/>
  <c r="E53" i="6"/>
  <c r="A53" i="6"/>
  <c r="AB52" i="6"/>
  <c r="Z52" i="6"/>
  <c r="X52" i="6"/>
  <c r="V52" i="6"/>
  <c r="T52" i="6"/>
  <c r="R52" i="6"/>
  <c r="P52" i="6"/>
  <c r="N52" i="6"/>
  <c r="L52" i="6"/>
  <c r="J52" i="6"/>
  <c r="H52" i="6"/>
  <c r="F52" i="6"/>
  <c r="D52" i="6"/>
  <c r="AC51" i="6"/>
  <c r="AA51" i="6"/>
  <c r="Y51" i="6"/>
  <c r="W51" i="6"/>
  <c r="U51" i="6"/>
  <c r="S51" i="6"/>
  <c r="Q51" i="6"/>
  <c r="O51" i="6"/>
  <c r="M51" i="6"/>
  <c r="K51" i="6"/>
  <c r="I51" i="6"/>
  <c r="G51" i="6"/>
  <c r="E51" i="6"/>
  <c r="AE51" i="6" s="1"/>
  <c r="A51" i="6"/>
  <c r="AB50" i="6"/>
  <c r="Z50" i="6"/>
  <c r="X50" i="6"/>
  <c r="V50" i="6"/>
  <c r="T50" i="6"/>
  <c r="R50" i="6"/>
  <c r="P50" i="6"/>
  <c r="N50" i="6"/>
  <c r="L50" i="6"/>
  <c r="J50" i="6"/>
  <c r="H50" i="6"/>
  <c r="F50" i="6"/>
  <c r="D50" i="6"/>
  <c r="AC49" i="6"/>
  <c r="AA49" i="6"/>
  <c r="Y49" i="6"/>
  <c r="W49" i="6"/>
  <c r="U49" i="6"/>
  <c r="S49" i="6"/>
  <c r="Q49" i="6"/>
  <c r="O49" i="6"/>
  <c r="M49" i="6"/>
  <c r="K49" i="6"/>
  <c r="I49" i="6"/>
  <c r="G49" i="6"/>
  <c r="E49" i="6"/>
  <c r="A49" i="6"/>
  <c r="AB48" i="6"/>
  <c r="Z48" i="6"/>
  <c r="X48" i="6"/>
  <c r="V48" i="6"/>
  <c r="T48" i="6"/>
  <c r="R48" i="6"/>
  <c r="P48" i="6"/>
  <c r="N48" i="6"/>
  <c r="L48" i="6"/>
  <c r="J48" i="6"/>
  <c r="H48" i="6"/>
  <c r="F48" i="6"/>
  <c r="D48" i="6"/>
  <c r="AC47" i="6"/>
  <c r="AA47" i="6"/>
  <c r="Y47" i="6"/>
  <c r="W47" i="6"/>
  <c r="U47" i="6"/>
  <c r="S47" i="6"/>
  <c r="Q47" i="6"/>
  <c r="O47" i="6"/>
  <c r="M47" i="6"/>
  <c r="K47" i="6"/>
  <c r="I47" i="6"/>
  <c r="G47" i="6"/>
  <c r="E47" i="6"/>
  <c r="AE47" i="6" s="1"/>
  <c r="A47" i="6"/>
  <c r="AB46" i="6"/>
  <c r="Z46" i="6"/>
  <c r="X46" i="6"/>
  <c r="V46" i="6"/>
  <c r="T46" i="6"/>
  <c r="R46" i="6"/>
  <c r="P46" i="6"/>
  <c r="N46" i="6"/>
  <c r="L46" i="6"/>
  <c r="J46" i="6"/>
  <c r="H46" i="6"/>
  <c r="F46" i="6"/>
  <c r="AF46" i="6" s="1"/>
  <c r="D46" i="6"/>
  <c r="AC45" i="6"/>
  <c r="AA45" i="6"/>
  <c r="Y45" i="6"/>
  <c r="W45" i="6"/>
  <c r="U45" i="6"/>
  <c r="S45" i="6"/>
  <c r="Q45" i="6"/>
  <c r="O45" i="6"/>
  <c r="M45" i="6"/>
  <c r="K45" i="6"/>
  <c r="I45" i="6"/>
  <c r="G45" i="6"/>
  <c r="E45" i="6"/>
  <c r="AF45" i="6" s="1"/>
  <c r="A45" i="6"/>
  <c r="AB44" i="6"/>
  <c r="Z44" i="6"/>
  <c r="X44" i="6"/>
  <c r="V44" i="6"/>
  <c r="T44" i="6"/>
  <c r="R44" i="6"/>
  <c r="P44" i="6"/>
  <c r="N44" i="6"/>
  <c r="L44" i="6"/>
  <c r="J44" i="6"/>
  <c r="H44" i="6"/>
  <c r="F44" i="6"/>
  <c r="AF44" i="6" s="1"/>
  <c r="D44" i="6"/>
  <c r="AC43" i="6"/>
  <c r="AA43" i="6"/>
  <c r="Y43" i="6"/>
  <c r="W43" i="6"/>
  <c r="U43" i="6"/>
  <c r="S43" i="6"/>
  <c r="Q43" i="6"/>
  <c r="O43" i="6"/>
  <c r="M43" i="6"/>
  <c r="K43" i="6"/>
  <c r="I43" i="6"/>
  <c r="G43" i="6"/>
  <c r="E43" i="6"/>
  <c r="AE43" i="6" s="1"/>
  <c r="A43" i="6"/>
  <c r="AB42" i="6"/>
  <c r="Z42" i="6"/>
  <c r="X42" i="6"/>
  <c r="V42" i="6"/>
  <c r="T42" i="6"/>
  <c r="R42" i="6"/>
  <c r="P42" i="6"/>
  <c r="N42" i="6"/>
  <c r="L42" i="6"/>
  <c r="J42" i="6"/>
  <c r="H42" i="6"/>
  <c r="F42" i="6"/>
  <c r="AF42" i="6" s="1"/>
  <c r="D42" i="6"/>
  <c r="AC41" i="6"/>
  <c r="AA41" i="6"/>
  <c r="Y41" i="6"/>
  <c r="W41" i="6"/>
  <c r="U41" i="6"/>
  <c r="S41" i="6"/>
  <c r="Q41" i="6"/>
  <c r="O41" i="6"/>
  <c r="M41" i="6"/>
  <c r="K41" i="6"/>
  <c r="I41" i="6"/>
  <c r="G41" i="6"/>
  <c r="E41" i="6"/>
  <c r="AF41" i="6" s="1"/>
  <c r="A41" i="6"/>
  <c r="AB40" i="6"/>
  <c r="Z40" i="6"/>
  <c r="X40" i="6"/>
  <c r="V40" i="6"/>
  <c r="T40" i="6"/>
  <c r="R40" i="6"/>
  <c r="P40" i="6"/>
  <c r="N40" i="6"/>
  <c r="L40" i="6"/>
  <c r="J40" i="6"/>
  <c r="H40" i="6"/>
  <c r="F40" i="6"/>
  <c r="AF40" i="6" s="1"/>
  <c r="D40" i="6"/>
  <c r="AC39" i="6"/>
  <c r="AA39" i="6"/>
  <c r="Y39" i="6"/>
  <c r="W39" i="6"/>
  <c r="U39" i="6"/>
  <c r="S39" i="6"/>
  <c r="Q39" i="6"/>
  <c r="O39" i="6"/>
  <c r="M39" i="6"/>
  <c r="K39" i="6"/>
  <c r="I39" i="6"/>
  <c r="G39" i="6"/>
  <c r="E39" i="6"/>
  <c r="AE39" i="6" s="1"/>
  <c r="A39" i="6"/>
  <c r="AB38" i="6"/>
  <c r="Z38" i="6"/>
  <c r="X38" i="6"/>
  <c r="V38" i="6"/>
  <c r="T38" i="6"/>
  <c r="R38" i="6"/>
  <c r="P38" i="6"/>
  <c r="N38" i="6"/>
  <c r="L38" i="6"/>
  <c r="J38" i="6"/>
  <c r="H38" i="6"/>
  <c r="F38" i="6"/>
  <c r="AF38" i="6" s="1"/>
  <c r="D38" i="6"/>
  <c r="AC37" i="6"/>
  <c r="AA37" i="6"/>
  <c r="Y37" i="6"/>
  <c r="W37" i="6"/>
  <c r="U37" i="6"/>
  <c r="S37" i="6"/>
  <c r="Q37" i="6"/>
  <c r="O37" i="6"/>
  <c r="M37" i="6"/>
  <c r="K37" i="6"/>
  <c r="I37" i="6"/>
  <c r="G37" i="6"/>
  <c r="E37" i="6"/>
  <c r="AF37" i="6" s="1"/>
  <c r="A37" i="6"/>
  <c r="AB36" i="6"/>
  <c r="Z36" i="6"/>
  <c r="X36" i="6"/>
  <c r="V36" i="6"/>
  <c r="T36" i="6"/>
  <c r="R36" i="6"/>
  <c r="P36" i="6"/>
  <c r="N36" i="6"/>
  <c r="L36" i="6"/>
  <c r="J36" i="6"/>
  <c r="H36" i="6"/>
  <c r="F36" i="6"/>
  <c r="AF36" i="6" s="1"/>
  <c r="D36" i="6"/>
  <c r="AC35" i="6"/>
  <c r="AA35" i="6"/>
  <c r="Y35" i="6"/>
  <c r="W35" i="6"/>
  <c r="U35" i="6"/>
  <c r="S35" i="6"/>
  <c r="Q35" i="6"/>
  <c r="O35" i="6"/>
  <c r="M35" i="6"/>
  <c r="K35" i="6"/>
  <c r="I35" i="6"/>
  <c r="G35" i="6"/>
  <c r="E35" i="6"/>
  <c r="A35" i="6"/>
  <c r="AB34" i="6"/>
  <c r="Z34" i="6"/>
  <c r="X34" i="6"/>
  <c r="V34" i="6"/>
  <c r="T34" i="6"/>
  <c r="R34" i="6"/>
  <c r="P34" i="6"/>
  <c r="N34" i="6"/>
  <c r="L34" i="6"/>
  <c r="J34" i="6"/>
  <c r="H34" i="6"/>
  <c r="F34" i="6"/>
  <c r="AF34" i="6" s="1"/>
  <c r="D34" i="6"/>
  <c r="AC33" i="6"/>
  <c r="AA33" i="6"/>
  <c r="Y33" i="6"/>
  <c r="W33" i="6"/>
  <c r="U33" i="6"/>
  <c r="S33" i="6"/>
  <c r="Q33" i="6"/>
  <c r="O33" i="6"/>
  <c r="M33" i="6"/>
  <c r="K33" i="6"/>
  <c r="I33" i="6"/>
  <c r="G33" i="6"/>
  <c r="E33" i="6"/>
  <c r="AF33" i="6" s="1"/>
  <c r="A33" i="6"/>
  <c r="AB32" i="6"/>
  <c r="Z32" i="6"/>
  <c r="X32" i="6"/>
  <c r="V32" i="6"/>
  <c r="T32" i="6"/>
  <c r="R32" i="6"/>
  <c r="P32" i="6"/>
  <c r="N32" i="6"/>
  <c r="L32" i="6"/>
  <c r="J32" i="6"/>
  <c r="H32" i="6"/>
  <c r="F32" i="6"/>
  <c r="AF32" i="6" s="1"/>
  <c r="D32" i="6"/>
  <c r="AC31" i="6"/>
  <c r="AA31" i="6"/>
  <c r="Y31" i="6"/>
  <c r="W31" i="6"/>
  <c r="U31" i="6"/>
  <c r="S31" i="6"/>
  <c r="Q31" i="6"/>
  <c r="O31" i="6"/>
  <c r="M31" i="6"/>
  <c r="K31" i="6"/>
  <c r="I31" i="6"/>
  <c r="G31" i="6"/>
  <c r="E31" i="6"/>
  <c r="AE31" i="6" s="1"/>
  <c r="A31" i="6"/>
  <c r="AB30" i="6"/>
  <c r="Z30" i="6"/>
  <c r="X30" i="6"/>
  <c r="V30" i="6"/>
  <c r="T30" i="6"/>
  <c r="R30" i="6"/>
  <c r="P30" i="6"/>
  <c r="N30" i="6"/>
  <c r="L30" i="6"/>
  <c r="J30" i="6"/>
  <c r="H30" i="6"/>
  <c r="F30" i="6"/>
  <c r="AF30" i="6" s="1"/>
  <c r="D30" i="6"/>
  <c r="AC29" i="6"/>
  <c r="AA29" i="6"/>
  <c r="Y29" i="6"/>
  <c r="W29" i="6"/>
  <c r="U29" i="6"/>
  <c r="S29" i="6"/>
  <c r="Q29" i="6"/>
  <c r="O29" i="6"/>
  <c r="M29" i="6"/>
  <c r="K29" i="6"/>
  <c r="I29" i="6"/>
  <c r="G29" i="6"/>
  <c r="E29" i="6"/>
  <c r="AF29" i="6" s="1"/>
  <c r="A29" i="6"/>
  <c r="AB28" i="6"/>
  <c r="Z28" i="6"/>
  <c r="X28" i="6"/>
  <c r="V28" i="6"/>
  <c r="T28" i="6"/>
  <c r="R28" i="6"/>
  <c r="P28" i="6"/>
  <c r="N28" i="6"/>
  <c r="L28" i="6"/>
  <c r="J28" i="6"/>
  <c r="H28" i="6"/>
  <c r="F28" i="6"/>
  <c r="AF28" i="6" s="1"/>
  <c r="D28" i="6"/>
  <c r="AC27" i="6"/>
  <c r="AA27" i="6"/>
  <c r="Y27" i="6"/>
  <c r="W27" i="6"/>
  <c r="U27" i="6"/>
  <c r="S27" i="6"/>
  <c r="Q27" i="6"/>
  <c r="O27" i="6"/>
  <c r="M27" i="6"/>
  <c r="K27" i="6"/>
  <c r="I27" i="6"/>
  <c r="G27" i="6"/>
  <c r="E27" i="6"/>
  <c r="A27" i="6"/>
  <c r="AB26" i="6"/>
  <c r="Z26" i="6"/>
  <c r="X26" i="6"/>
  <c r="V26" i="6"/>
  <c r="T26" i="6"/>
  <c r="R26" i="6"/>
  <c r="P26" i="6"/>
  <c r="N26" i="6"/>
  <c r="L26" i="6"/>
  <c r="J26" i="6"/>
  <c r="H26" i="6"/>
  <c r="F26" i="6"/>
  <c r="AF26" i="6" s="1"/>
  <c r="D26" i="6"/>
  <c r="AC25" i="6"/>
  <c r="AA25" i="6"/>
  <c r="Y25" i="6"/>
  <c r="W25" i="6"/>
  <c r="U25" i="6"/>
  <c r="S25" i="6"/>
  <c r="Q25" i="6"/>
  <c r="O25" i="6"/>
  <c r="M25" i="6"/>
  <c r="K25" i="6"/>
  <c r="I25" i="6"/>
  <c r="G25" i="6"/>
  <c r="E25" i="6"/>
  <c r="AF25" i="6" s="1"/>
  <c r="A25" i="6"/>
  <c r="AB24" i="6"/>
  <c r="Z24" i="6"/>
  <c r="X24" i="6"/>
  <c r="V24" i="6"/>
  <c r="T24" i="6"/>
  <c r="R24" i="6"/>
  <c r="P24" i="6"/>
  <c r="N24" i="6"/>
  <c r="L24" i="6"/>
  <c r="J24" i="6"/>
  <c r="H24" i="6"/>
  <c r="F24" i="6"/>
  <c r="AF24" i="6" s="1"/>
  <c r="D24" i="6"/>
  <c r="AC23" i="6"/>
  <c r="AA23" i="6"/>
  <c r="Y23" i="6"/>
  <c r="W23" i="6"/>
  <c r="U23" i="6"/>
  <c r="S23" i="6"/>
  <c r="Q23" i="6"/>
  <c r="O23" i="6"/>
  <c r="M23" i="6"/>
  <c r="K23" i="6"/>
  <c r="I23" i="6"/>
  <c r="G23" i="6"/>
  <c r="E23" i="6"/>
  <c r="AE23" i="6" s="1"/>
  <c r="A23" i="6"/>
  <c r="AB22" i="6"/>
  <c r="Z22" i="6"/>
  <c r="X22" i="6"/>
  <c r="V22" i="6"/>
  <c r="T22" i="6"/>
  <c r="R22" i="6"/>
  <c r="P22" i="6"/>
  <c r="N22" i="6"/>
  <c r="L22" i="6"/>
  <c r="J22" i="6"/>
  <c r="H22" i="6"/>
  <c r="F22" i="6"/>
  <c r="AF22" i="6" s="1"/>
  <c r="D22" i="6"/>
  <c r="AC21" i="6"/>
  <c r="AA21" i="6"/>
  <c r="Y21" i="6"/>
  <c r="W21" i="6"/>
  <c r="U21" i="6"/>
  <c r="S21" i="6"/>
  <c r="Q21" i="6"/>
  <c r="O21" i="6"/>
  <c r="M21" i="6"/>
  <c r="K21" i="6"/>
  <c r="I21" i="6"/>
  <c r="G21" i="6"/>
  <c r="E21" i="6"/>
  <c r="AF21" i="6" s="1"/>
  <c r="A21" i="6"/>
  <c r="AB20" i="6"/>
  <c r="Z20" i="6"/>
  <c r="X20" i="6"/>
  <c r="V20" i="6"/>
  <c r="T20" i="6"/>
  <c r="R20" i="6"/>
  <c r="P20" i="6"/>
  <c r="N20" i="6"/>
  <c r="L20" i="6"/>
  <c r="J20" i="6"/>
  <c r="H20" i="6"/>
  <c r="F20" i="6"/>
  <c r="AF20" i="6" s="1"/>
  <c r="D20" i="6"/>
  <c r="AC19" i="6"/>
  <c r="AA19" i="6"/>
  <c r="Y19" i="6"/>
  <c r="W19" i="6"/>
  <c r="U19" i="6"/>
  <c r="S19" i="6"/>
  <c r="Q19" i="6"/>
  <c r="O19" i="6"/>
  <c r="M19" i="6"/>
  <c r="K19" i="6"/>
  <c r="I19" i="6"/>
  <c r="G19" i="6"/>
  <c r="E19" i="6"/>
  <c r="AE19" i="6" s="1"/>
  <c r="A19" i="6"/>
  <c r="AB18" i="6"/>
  <c r="Z18" i="6"/>
  <c r="X18" i="6"/>
  <c r="V18" i="6"/>
  <c r="T18" i="6"/>
  <c r="R18" i="6"/>
  <c r="P18" i="6"/>
  <c r="N18" i="6"/>
  <c r="L18" i="6"/>
  <c r="J18" i="6"/>
  <c r="H18" i="6"/>
  <c r="F18" i="6"/>
  <c r="AF18" i="6" s="1"/>
  <c r="D18" i="6"/>
  <c r="AC17" i="6"/>
  <c r="AA17" i="6"/>
  <c r="Y17" i="6"/>
  <c r="W17" i="6"/>
  <c r="U17" i="6"/>
  <c r="S17" i="6"/>
  <c r="Q17" i="6"/>
  <c r="O17" i="6"/>
  <c r="M17" i="6"/>
  <c r="K17" i="6"/>
  <c r="I17" i="6"/>
  <c r="G17" i="6"/>
  <c r="E17" i="6"/>
  <c r="AF17" i="6" s="1"/>
  <c r="A17" i="6"/>
  <c r="AB16" i="6"/>
  <c r="Z16" i="6"/>
  <c r="X16" i="6"/>
  <c r="V16" i="6"/>
  <c r="T16" i="6"/>
  <c r="R16" i="6"/>
  <c r="P16" i="6"/>
  <c r="N16" i="6"/>
  <c r="L16" i="6"/>
  <c r="J16" i="6"/>
  <c r="H16" i="6"/>
  <c r="F16" i="6"/>
  <c r="AF16" i="6" s="1"/>
  <c r="D16" i="6"/>
  <c r="AC15" i="6"/>
  <c r="AA15" i="6"/>
  <c r="Y15" i="6"/>
  <c r="W15" i="6"/>
  <c r="U15" i="6"/>
  <c r="S15" i="6"/>
  <c r="Q15" i="6"/>
  <c r="O15" i="6"/>
  <c r="M15" i="6"/>
  <c r="K15" i="6"/>
  <c r="I15" i="6"/>
  <c r="G15" i="6"/>
  <c r="E15" i="6"/>
  <c r="AE15" i="6" s="1"/>
  <c r="A15" i="6"/>
  <c r="AB14" i="6"/>
  <c r="Z14" i="6"/>
  <c r="X14" i="6"/>
  <c r="V14" i="6"/>
  <c r="T14" i="6"/>
  <c r="R14" i="6"/>
  <c r="P14" i="6"/>
  <c r="N14" i="6"/>
  <c r="L14" i="6"/>
  <c r="J14" i="6"/>
  <c r="H14" i="6"/>
  <c r="F14" i="6"/>
  <c r="AF14" i="6" s="1"/>
  <c r="D14" i="6"/>
  <c r="AC13" i="6"/>
  <c r="AA13" i="6"/>
  <c r="Y13" i="6"/>
  <c r="W13" i="6"/>
  <c r="U13" i="6"/>
  <c r="S13" i="6"/>
  <c r="Q13" i="6"/>
  <c r="O13" i="6"/>
  <c r="M13" i="6"/>
  <c r="K13" i="6"/>
  <c r="I13" i="6"/>
  <c r="G13" i="6"/>
  <c r="E13" i="6"/>
  <c r="AF13" i="6" s="1"/>
  <c r="A13" i="6"/>
  <c r="AB12" i="6"/>
  <c r="Z12" i="6"/>
  <c r="X12" i="6"/>
  <c r="V12" i="6"/>
  <c r="T12" i="6"/>
  <c r="R12" i="6"/>
  <c r="P12" i="6"/>
  <c r="N12" i="6"/>
  <c r="L12" i="6"/>
  <c r="J12" i="6"/>
  <c r="H12" i="6"/>
  <c r="F12" i="6"/>
  <c r="AF12" i="6" s="1"/>
  <c r="D12" i="6"/>
  <c r="AC11" i="6"/>
  <c r="AA11" i="6"/>
  <c r="Y11" i="6"/>
  <c r="W11" i="6"/>
  <c r="U11" i="6"/>
  <c r="S11" i="6"/>
  <c r="Q11" i="6"/>
  <c r="O11" i="6"/>
  <c r="M11" i="6"/>
  <c r="K11" i="6"/>
  <c r="I11" i="6"/>
  <c r="G11" i="6"/>
  <c r="E11" i="6"/>
  <c r="AE11" i="6" s="1"/>
  <c r="A11" i="6"/>
  <c r="AB9" i="10"/>
  <c r="AC58" i="10"/>
  <c r="AC57" i="10"/>
  <c r="AC56" i="10"/>
  <c r="AC55" i="10"/>
  <c r="AC54" i="10"/>
  <c r="AC53" i="10"/>
  <c r="AC52" i="10"/>
  <c r="AC51" i="10"/>
  <c r="AC50" i="10"/>
  <c r="AC49" i="10"/>
  <c r="AC48" i="10"/>
  <c r="AC47" i="10"/>
  <c r="AC46" i="10"/>
  <c r="AC45" i="10"/>
  <c r="AC44" i="10"/>
  <c r="AC43" i="10"/>
  <c r="AC42" i="10"/>
  <c r="AC41" i="10"/>
  <c r="AC40" i="10"/>
  <c r="AC39" i="10"/>
  <c r="AC38" i="10"/>
  <c r="AC37" i="10"/>
  <c r="AC36" i="10"/>
  <c r="AC35" i="10"/>
  <c r="AC34" i="10"/>
  <c r="AC33" i="10"/>
  <c r="AC32" i="10"/>
  <c r="AC31" i="10"/>
  <c r="AC30" i="10"/>
  <c r="AC29" i="10"/>
  <c r="AC28" i="10"/>
  <c r="AC27" i="10"/>
  <c r="AC26" i="10"/>
  <c r="AC25" i="10"/>
  <c r="AC24" i="10"/>
  <c r="AC23" i="10"/>
  <c r="AC22" i="10"/>
  <c r="AC21" i="10"/>
  <c r="AE10" i="6"/>
  <c r="AF10" i="6"/>
  <c r="AS11" i="10"/>
  <c r="AV11" i="10" s="1"/>
  <c r="G11" i="10"/>
  <c r="AT11" i="10"/>
  <c r="DC11" i="10"/>
  <c r="BJ11" i="10"/>
  <c r="DF11" i="10"/>
  <c r="DI11" i="10" s="1"/>
  <c r="CY11" i="10"/>
  <c r="CQ11" i="10"/>
  <c r="CI11" i="10"/>
  <c r="CX11" i="10"/>
  <c r="CP11" i="10"/>
  <c r="CS11" i="10" s="1"/>
  <c r="CH11" i="10"/>
  <c r="CJ11" i="10" s="1"/>
  <c r="BZ11" i="10"/>
  <c r="CC11" i="10" s="1"/>
  <c r="BM11" i="10"/>
  <c r="BP11" i="10" s="1"/>
  <c r="AW11" i="10"/>
  <c r="AZ11" i="10" s="1"/>
  <c r="AO11" i="10"/>
  <c r="AQ11" i="10" s="1"/>
  <c r="AG11" i="10"/>
  <c r="AJ11" i="10" s="1"/>
  <c r="CA11" i="10"/>
  <c r="BR11" i="10"/>
  <c r="BN11" i="10"/>
  <c r="BF11" i="10"/>
  <c r="AX11" i="10"/>
  <c r="BB11" i="10"/>
  <c r="AP11" i="10"/>
  <c r="AL11" i="10"/>
  <c r="AH11" i="10"/>
  <c r="CA9" i="6"/>
  <c r="CL9" i="6"/>
  <c r="CQ9" i="6"/>
  <c r="F11" i="10"/>
  <c r="AF11" i="10"/>
  <c r="AK3" i="10" s="1"/>
  <c r="DU9" i="6"/>
  <c r="DP9" i="6"/>
  <c r="DA9" i="6"/>
  <c r="EA9" i="6"/>
  <c r="DZ9" i="6"/>
  <c r="DK9" i="6"/>
  <c r="DF9" i="6"/>
  <c r="AG9" i="6"/>
  <c r="AL9" i="6"/>
  <c r="AQ9" i="6"/>
  <c r="AV9" i="6"/>
  <c r="AW9" i="6"/>
  <c r="BB9" i="6"/>
  <c r="BG9" i="6"/>
  <c r="BL9" i="6"/>
  <c r="BQ9" i="6"/>
  <c r="BV9" i="6"/>
  <c r="CG9" i="6"/>
  <c r="CV9" i="6"/>
  <c r="AF47" i="6"/>
  <c r="AF51" i="6"/>
  <c r="AF55" i="6"/>
  <c r="GX58" i="6"/>
  <c r="GY58" i="6"/>
  <c r="GQ58" i="6"/>
  <c r="GT58" i="6"/>
  <c r="HH58" i="6"/>
  <c r="AM60" i="8" s="1"/>
  <c r="GZ58" i="6"/>
  <c r="HA58" i="6"/>
  <c r="GS58" i="6"/>
  <c r="GR58" i="6"/>
  <c r="GX56" i="6"/>
  <c r="GY56" i="6"/>
  <c r="GQ56" i="6"/>
  <c r="GT56" i="6"/>
  <c r="HH56" i="6"/>
  <c r="AM58" i="8" s="1"/>
  <c r="GZ56" i="6"/>
  <c r="HB56" i="6" s="1"/>
  <c r="HA56" i="6"/>
  <c r="GS56" i="6"/>
  <c r="GR56" i="6"/>
  <c r="GX54" i="6"/>
  <c r="GY54" i="6"/>
  <c r="GQ54" i="6"/>
  <c r="GT54" i="6"/>
  <c r="HH54" i="6"/>
  <c r="AM56" i="8" s="1"/>
  <c r="GZ54" i="6"/>
  <c r="HA54" i="6"/>
  <c r="GS54" i="6"/>
  <c r="GR54" i="6"/>
  <c r="GX52" i="6"/>
  <c r="GY52" i="6"/>
  <c r="GQ52" i="6"/>
  <c r="GT52" i="6"/>
  <c r="HH52" i="6"/>
  <c r="AM54" i="8" s="1"/>
  <c r="GZ52" i="6"/>
  <c r="HA52" i="6"/>
  <c r="GS52" i="6"/>
  <c r="GR52" i="6"/>
  <c r="GX50" i="6"/>
  <c r="GY50" i="6"/>
  <c r="GQ50" i="6"/>
  <c r="GT50" i="6"/>
  <c r="HH50" i="6"/>
  <c r="AM52" i="8" s="1"/>
  <c r="GZ50" i="6"/>
  <c r="HA50" i="6"/>
  <c r="GS50" i="6"/>
  <c r="GR50" i="6"/>
  <c r="GX48" i="6"/>
  <c r="GY48" i="6"/>
  <c r="GQ48" i="6"/>
  <c r="GT48" i="6"/>
  <c r="HH48" i="6"/>
  <c r="AM50" i="8" s="1"/>
  <c r="GZ48" i="6"/>
  <c r="HA48" i="6"/>
  <c r="GS48" i="6"/>
  <c r="GR48" i="6"/>
  <c r="GX46" i="6"/>
  <c r="GY46" i="6"/>
  <c r="GQ46" i="6"/>
  <c r="GT46" i="6"/>
  <c r="HH46" i="6"/>
  <c r="AM48" i="8" s="1"/>
  <c r="GZ46" i="6"/>
  <c r="HA46" i="6"/>
  <c r="GS46" i="6"/>
  <c r="GR46" i="6"/>
  <c r="GX44" i="6"/>
  <c r="GY44" i="6"/>
  <c r="GQ44" i="6"/>
  <c r="GT44" i="6"/>
  <c r="HH44" i="6"/>
  <c r="AM46" i="8" s="1"/>
  <c r="GZ44" i="6"/>
  <c r="HA44" i="6"/>
  <c r="GS44" i="6"/>
  <c r="GR44" i="6"/>
  <c r="GX42" i="6"/>
  <c r="GY42" i="6"/>
  <c r="GQ42" i="6"/>
  <c r="GT42" i="6"/>
  <c r="HH42" i="6"/>
  <c r="AM44" i="8" s="1"/>
  <c r="GZ42" i="6"/>
  <c r="HA42" i="6"/>
  <c r="GS42" i="6"/>
  <c r="GR42" i="6"/>
  <c r="GX40" i="6"/>
  <c r="GY40" i="6"/>
  <c r="GQ40" i="6"/>
  <c r="GT40" i="6"/>
  <c r="HH40" i="6"/>
  <c r="AM42" i="8" s="1"/>
  <c r="GZ40" i="6"/>
  <c r="HA40" i="6"/>
  <c r="GS40" i="6"/>
  <c r="GR40" i="6"/>
  <c r="GX38" i="6"/>
  <c r="GY38" i="6"/>
  <c r="GQ38" i="6"/>
  <c r="GT38" i="6"/>
  <c r="HH38" i="6"/>
  <c r="AM40" i="8" s="1"/>
  <c r="GZ38" i="6"/>
  <c r="HA38" i="6"/>
  <c r="GS38" i="6"/>
  <c r="GR38" i="6"/>
  <c r="GX36" i="6"/>
  <c r="GY36" i="6"/>
  <c r="GQ36" i="6"/>
  <c r="GT36" i="6"/>
  <c r="HH36" i="6"/>
  <c r="AM38" i="8" s="1"/>
  <c r="GZ36" i="6"/>
  <c r="HA36" i="6"/>
  <c r="GS36" i="6"/>
  <c r="GR36" i="6"/>
  <c r="GX34" i="6"/>
  <c r="GY34" i="6"/>
  <c r="GQ34" i="6"/>
  <c r="GT34" i="6"/>
  <c r="HH34" i="6"/>
  <c r="AM36" i="8" s="1"/>
  <c r="GZ34" i="6"/>
  <c r="HA34" i="6"/>
  <c r="GS34" i="6"/>
  <c r="GR34" i="6"/>
  <c r="GX32" i="6"/>
  <c r="GY32" i="6"/>
  <c r="GQ32" i="6"/>
  <c r="GT32" i="6"/>
  <c r="HH32" i="6"/>
  <c r="AM34" i="8" s="1"/>
  <c r="GZ32" i="6"/>
  <c r="HA32" i="6"/>
  <c r="GS32" i="6"/>
  <c r="GR32" i="6"/>
  <c r="GX30" i="6"/>
  <c r="GY30" i="6"/>
  <c r="GQ30" i="6"/>
  <c r="GT30" i="6"/>
  <c r="HH30" i="6"/>
  <c r="AM32" i="8" s="1"/>
  <c r="GZ30" i="6"/>
  <c r="HA30" i="6"/>
  <c r="GS30" i="6"/>
  <c r="GR30" i="6"/>
  <c r="GX28" i="6"/>
  <c r="GY28" i="6"/>
  <c r="GQ28" i="6"/>
  <c r="GT28" i="6"/>
  <c r="HH28" i="6"/>
  <c r="AM30" i="8" s="1"/>
  <c r="GZ28" i="6"/>
  <c r="HA28" i="6"/>
  <c r="GS28" i="6"/>
  <c r="GR28" i="6"/>
  <c r="GX26" i="6"/>
  <c r="GY26" i="6"/>
  <c r="GQ26" i="6"/>
  <c r="GT26" i="6"/>
  <c r="HH26" i="6"/>
  <c r="AM28" i="8" s="1"/>
  <c r="GZ26" i="6"/>
  <c r="HA26" i="6"/>
  <c r="GS26" i="6"/>
  <c r="GR26" i="6"/>
  <c r="GX24" i="6"/>
  <c r="GY24" i="6"/>
  <c r="GQ24" i="6"/>
  <c r="GT24" i="6"/>
  <c r="HH24" i="6"/>
  <c r="AM26" i="8" s="1"/>
  <c r="GZ24" i="6"/>
  <c r="HA24" i="6"/>
  <c r="GS24" i="6"/>
  <c r="GR24" i="6"/>
  <c r="GX22" i="6"/>
  <c r="GY22" i="6"/>
  <c r="GQ22" i="6"/>
  <c r="GT22" i="6"/>
  <c r="HH22" i="6"/>
  <c r="AM24" i="8" s="1"/>
  <c r="GZ22" i="6"/>
  <c r="HA22" i="6"/>
  <c r="GS22" i="6"/>
  <c r="GR22" i="6"/>
  <c r="GX20" i="6"/>
  <c r="GY20" i="6"/>
  <c r="GQ20" i="6"/>
  <c r="GT20" i="6"/>
  <c r="HH20" i="6"/>
  <c r="AM22" i="8" s="1"/>
  <c r="GZ20" i="6"/>
  <c r="HA20" i="6"/>
  <c r="GS20" i="6"/>
  <c r="GR20" i="6"/>
  <c r="GX18" i="6"/>
  <c r="GY18" i="6"/>
  <c r="GQ18" i="6"/>
  <c r="GT18" i="6"/>
  <c r="HH18" i="6"/>
  <c r="AM20" i="8" s="1"/>
  <c r="GZ18" i="6"/>
  <c r="HA18" i="6"/>
  <c r="GS18" i="6"/>
  <c r="GR18" i="6"/>
  <c r="GX16" i="6"/>
  <c r="GY16" i="6"/>
  <c r="GQ16" i="6"/>
  <c r="GT16" i="6"/>
  <c r="HH16" i="6"/>
  <c r="AM18" i="8" s="1"/>
  <c r="GZ16" i="6"/>
  <c r="HA16" i="6"/>
  <c r="GS16" i="6"/>
  <c r="GR16" i="6"/>
  <c r="GX14" i="6"/>
  <c r="GY14" i="6"/>
  <c r="GQ14" i="6"/>
  <c r="GT14" i="6"/>
  <c r="HH14" i="6"/>
  <c r="AM16" i="8" s="1"/>
  <c r="GZ14" i="6"/>
  <c r="HA14" i="6"/>
  <c r="GS14" i="6"/>
  <c r="GR14" i="6"/>
  <c r="GX12" i="6"/>
  <c r="GY12" i="6"/>
  <c r="GQ12" i="6"/>
  <c r="GT12" i="6"/>
  <c r="HH12" i="6"/>
  <c r="AM14" i="8" s="1"/>
  <c r="GZ12" i="6"/>
  <c r="HA12" i="6"/>
  <c r="GS12" i="6"/>
  <c r="GR12" i="6"/>
  <c r="G9" i="10"/>
  <c r="F9" i="10"/>
  <c r="AF9" i="10" s="1"/>
  <c r="D9" i="10"/>
  <c r="DS9" i="10"/>
  <c r="DQ9" i="10"/>
  <c r="DN9" i="10"/>
  <c r="DK9" i="10"/>
  <c r="DT9" i="10"/>
  <c r="DR9" i="10"/>
  <c r="DO9" i="10"/>
  <c r="DL9" i="10"/>
  <c r="Z9" i="10"/>
  <c r="X9" i="10"/>
  <c r="V9" i="10"/>
  <c r="T9" i="10"/>
  <c r="R9" i="10"/>
  <c r="E9" i="10"/>
  <c r="A9" i="10"/>
  <c r="AA9" i="10"/>
  <c r="Y9" i="10"/>
  <c r="W9" i="10"/>
  <c r="U9" i="10"/>
  <c r="S9" i="10"/>
  <c r="B9" i="10"/>
  <c r="G57" i="10"/>
  <c r="F57" i="10"/>
  <c r="AF57" i="10"/>
  <c r="DL57" i="10"/>
  <c r="DO57" i="10"/>
  <c r="DR57" i="10"/>
  <c r="DT57" i="10"/>
  <c r="DK57" i="10"/>
  <c r="DN57" i="10"/>
  <c r="DQ57" i="10"/>
  <c r="DS57" i="10"/>
  <c r="S57" i="10"/>
  <c r="U57" i="10"/>
  <c r="W57" i="10"/>
  <c r="Y57" i="10"/>
  <c r="AA57" i="10"/>
  <c r="B57" i="10"/>
  <c r="E57" i="10"/>
  <c r="R57" i="10"/>
  <c r="T57" i="10"/>
  <c r="V57" i="10"/>
  <c r="X57" i="10"/>
  <c r="Z57" i="10"/>
  <c r="A57" i="10"/>
  <c r="D57" i="10"/>
  <c r="G55" i="10"/>
  <c r="F55" i="10"/>
  <c r="AF55" i="10"/>
  <c r="DL55" i="10"/>
  <c r="DO55" i="10"/>
  <c r="DR55" i="10"/>
  <c r="DT55" i="10"/>
  <c r="DK55" i="10"/>
  <c r="DN55" i="10"/>
  <c r="DQ55" i="10"/>
  <c r="DS55" i="10"/>
  <c r="S55" i="10"/>
  <c r="U55" i="10"/>
  <c r="W55" i="10"/>
  <c r="Y55" i="10"/>
  <c r="AA55" i="10"/>
  <c r="B55" i="10"/>
  <c r="E55" i="10"/>
  <c r="R55" i="10"/>
  <c r="T55" i="10"/>
  <c r="V55" i="10"/>
  <c r="X55" i="10"/>
  <c r="Z55" i="10"/>
  <c r="A55" i="10"/>
  <c r="D55" i="10"/>
  <c r="G53" i="10"/>
  <c r="F53" i="10"/>
  <c r="AF53" i="10"/>
  <c r="DL53" i="10"/>
  <c r="DO53" i="10"/>
  <c r="DR53" i="10"/>
  <c r="DT53" i="10"/>
  <c r="DK53" i="10"/>
  <c r="DN53" i="10"/>
  <c r="DQ53" i="10"/>
  <c r="DS53" i="10"/>
  <c r="S53" i="10"/>
  <c r="U53" i="10"/>
  <c r="W53" i="10"/>
  <c r="Y53" i="10"/>
  <c r="AA53" i="10"/>
  <c r="B53" i="10"/>
  <c r="E53" i="10"/>
  <c r="R53" i="10"/>
  <c r="T53" i="10"/>
  <c r="V53" i="10"/>
  <c r="X53" i="10"/>
  <c r="Z53" i="10"/>
  <c r="A53" i="10"/>
  <c r="D53" i="10"/>
  <c r="G51" i="10"/>
  <c r="F51" i="10"/>
  <c r="AF51" i="10"/>
  <c r="DL51" i="10"/>
  <c r="DO51" i="10"/>
  <c r="DR51" i="10"/>
  <c r="DT51" i="10"/>
  <c r="DK51" i="10"/>
  <c r="DN51" i="10"/>
  <c r="DQ51" i="10"/>
  <c r="DS51" i="10"/>
  <c r="S51" i="10"/>
  <c r="U51" i="10"/>
  <c r="W51" i="10"/>
  <c r="Y51" i="10"/>
  <c r="AA51" i="10"/>
  <c r="B51" i="10"/>
  <c r="E51" i="10"/>
  <c r="R51" i="10"/>
  <c r="T51" i="10"/>
  <c r="V51" i="10"/>
  <c r="X51" i="10"/>
  <c r="Z51" i="10"/>
  <c r="A51" i="10"/>
  <c r="D51" i="10"/>
  <c r="G49" i="10"/>
  <c r="F49" i="10"/>
  <c r="AF49" i="10"/>
  <c r="DL49" i="10"/>
  <c r="DO49" i="10"/>
  <c r="DR49" i="10"/>
  <c r="DT49" i="10"/>
  <c r="DK49" i="10"/>
  <c r="DN49" i="10"/>
  <c r="DQ49" i="10"/>
  <c r="DS49" i="10"/>
  <c r="S49" i="10"/>
  <c r="U49" i="10"/>
  <c r="W49" i="10"/>
  <c r="Y49" i="10"/>
  <c r="AA49" i="10"/>
  <c r="B49" i="10"/>
  <c r="E49" i="10"/>
  <c r="R49" i="10"/>
  <c r="T49" i="10"/>
  <c r="V49" i="10"/>
  <c r="X49" i="10"/>
  <c r="Z49" i="10"/>
  <c r="A49" i="10"/>
  <c r="D49" i="10"/>
  <c r="G47" i="10"/>
  <c r="F47" i="10"/>
  <c r="AF47" i="10"/>
  <c r="DL47" i="10"/>
  <c r="DO47" i="10"/>
  <c r="DR47" i="10"/>
  <c r="DT47" i="10"/>
  <c r="DK47" i="10"/>
  <c r="DN47" i="10"/>
  <c r="DQ47" i="10"/>
  <c r="DS47" i="10"/>
  <c r="S47" i="10"/>
  <c r="U47" i="10"/>
  <c r="W47" i="10"/>
  <c r="Y47" i="10"/>
  <c r="AA47" i="10"/>
  <c r="B47" i="10"/>
  <c r="E47" i="10"/>
  <c r="R47" i="10"/>
  <c r="T47" i="10"/>
  <c r="V47" i="10"/>
  <c r="X47" i="10"/>
  <c r="Z47" i="10"/>
  <c r="A47" i="10"/>
  <c r="D47" i="10"/>
  <c r="G45" i="10"/>
  <c r="F45" i="10"/>
  <c r="AF45" i="10"/>
  <c r="DL45" i="10"/>
  <c r="DO45" i="10"/>
  <c r="DR45" i="10"/>
  <c r="DT45" i="10"/>
  <c r="DK45" i="10"/>
  <c r="DN45" i="10"/>
  <c r="DQ45" i="10"/>
  <c r="DS45" i="10"/>
  <c r="S45" i="10"/>
  <c r="U45" i="10"/>
  <c r="W45" i="10"/>
  <c r="Y45" i="10"/>
  <c r="AA45" i="10"/>
  <c r="B45" i="10"/>
  <c r="E45" i="10"/>
  <c r="R45" i="10"/>
  <c r="T45" i="10"/>
  <c r="V45" i="10"/>
  <c r="X45" i="10"/>
  <c r="Z45" i="10"/>
  <c r="A45" i="10"/>
  <c r="D45" i="10"/>
  <c r="G43" i="10"/>
  <c r="F43" i="10"/>
  <c r="AF43" i="10"/>
  <c r="DL43" i="10"/>
  <c r="DO43" i="10"/>
  <c r="DR43" i="10"/>
  <c r="DT43" i="10"/>
  <c r="DK43" i="10"/>
  <c r="DN43" i="10"/>
  <c r="DQ43" i="10"/>
  <c r="DS43" i="10"/>
  <c r="S43" i="10"/>
  <c r="U43" i="10"/>
  <c r="W43" i="10"/>
  <c r="Y43" i="10"/>
  <c r="AA43" i="10"/>
  <c r="B43" i="10"/>
  <c r="E43" i="10"/>
  <c r="R43" i="10"/>
  <c r="T43" i="10"/>
  <c r="V43" i="10"/>
  <c r="X43" i="10"/>
  <c r="Z43" i="10"/>
  <c r="A43" i="10"/>
  <c r="D43" i="10"/>
  <c r="G41" i="10"/>
  <c r="F41" i="10"/>
  <c r="AF41" i="10"/>
  <c r="DL41" i="10"/>
  <c r="DO41" i="10"/>
  <c r="DR41" i="10"/>
  <c r="DT41" i="10"/>
  <c r="DK41" i="10"/>
  <c r="DN41" i="10"/>
  <c r="DQ41" i="10"/>
  <c r="DS41" i="10"/>
  <c r="S41" i="10"/>
  <c r="U41" i="10"/>
  <c r="W41" i="10"/>
  <c r="Y41" i="10"/>
  <c r="AA41" i="10"/>
  <c r="B41" i="10"/>
  <c r="E41" i="10"/>
  <c r="R41" i="10"/>
  <c r="T41" i="10"/>
  <c r="V41" i="10"/>
  <c r="X41" i="10"/>
  <c r="Z41" i="10"/>
  <c r="A41" i="10"/>
  <c r="D41" i="10"/>
  <c r="G39" i="10"/>
  <c r="F39" i="10"/>
  <c r="AF39" i="10"/>
  <c r="DL39" i="10"/>
  <c r="DO39" i="10"/>
  <c r="DR39" i="10"/>
  <c r="DT39" i="10"/>
  <c r="R39" i="10"/>
  <c r="T39" i="10"/>
  <c r="V39" i="10"/>
  <c r="X39" i="10"/>
  <c r="Z39" i="10"/>
  <c r="DK39" i="10"/>
  <c r="DN39" i="10"/>
  <c r="DQ39" i="10"/>
  <c r="DS39" i="10"/>
  <c r="U39" i="10"/>
  <c r="Y39" i="10"/>
  <c r="B39" i="10"/>
  <c r="E39" i="10"/>
  <c r="S39" i="10"/>
  <c r="W39" i="10"/>
  <c r="AA39" i="10"/>
  <c r="A39" i="10"/>
  <c r="D39" i="10"/>
  <c r="G37" i="10"/>
  <c r="F37" i="10"/>
  <c r="AF37" i="10"/>
  <c r="DL37" i="10"/>
  <c r="DO37" i="10"/>
  <c r="DR37" i="10"/>
  <c r="DT37" i="10"/>
  <c r="R37" i="10"/>
  <c r="T37" i="10"/>
  <c r="V37" i="10"/>
  <c r="X37" i="10"/>
  <c r="Z37" i="10"/>
  <c r="DK37" i="10"/>
  <c r="DN37" i="10"/>
  <c r="DQ37" i="10"/>
  <c r="DS37" i="10"/>
  <c r="U37" i="10"/>
  <c r="Y37" i="10"/>
  <c r="B37" i="10"/>
  <c r="E37" i="10"/>
  <c r="S37" i="10"/>
  <c r="W37" i="10"/>
  <c r="AA37" i="10"/>
  <c r="A37" i="10"/>
  <c r="D37" i="10"/>
  <c r="G35" i="10"/>
  <c r="F35" i="10"/>
  <c r="AF35" i="10"/>
  <c r="DL35" i="10"/>
  <c r="DO35" i="10"/>
  <c r="DR35" i="10"/>
  <c r="DT35" i="10"/>
  <c r="R35" i="10"/>
  <c r="T35" i="10"/>
  <c r="V35" i="10"/>
  <c r="X35" i="10"/>
  <c r="Z35" i="10"/>
  <c r="DK35" i="10"/>
  <c r="DN35" i="10"/>
  <c r="DQ35" i="10"/>
  <c r="DS35" i="10"/>
  <c r="U35" i="10"/>
  <c r="Y35" i="10"/>
  <c r="B35" i="10"/>
  <c r="E35" i="10"/>
  <c r="S35" i="10"/>
  <c r="W35" i="10"/>
  <c r="AA35" i="10"/>
  <c r="A35" i="10"/>
  <c r="D35" i="10"/>
  <c r="G33" i="10"/>
  <c r="F33" i="10"/>
  <c r="AF33" i="10"/>
  <c r="DL33" i="10"/>
  <c r="DO33" i="10"/>
  <c r="DR33" i="10"/>
  <c r="DT33" i="10"/>
  <c r="R33" i="10"/>
  <c r="T33" i="10"/>
  <c r="V33" i="10"/>
  <c r="X33" i="10"/>
  <c r="Z33" i="10"/>
  <c r="DK33" i="10"/>
  <c r="DN33" i="10"/>
  <c r="DQ33" i="10"/>
  <c r="DS33" i="10"/>
  <c r="U33" i="10"/>
  <c r="Y33" i="10"/>
  <c r="B33" i="10"/>
  <c r="E33" i="10"/>
  <c r="S33" i="10"/>
  <c r="W33" i="10"/>
  <c r="AA33" i="10"/>
  <c r="A33" i="10"/>
  <c r="D33" i="10"/>
  <c r="G31" i="10"/>
  <c r="F31" i="10"/>
  <c r="AF31" i="10"/>
  <c r="DL31" i="10"/>
  <c r="DO31" i="10"/>
  <c r="DR31" i="10"/>
  <c r="DT31" i="10"/>
  <c r="R31" i="10"/>
  <c r="T31" i="10"/>
  <c r="V31" i="10"/>
  <c r="X31" i="10"/>
  <c r="Z31" i="10"/>
  <c r="DK31" i="10"/>
  <c r="DN31" i="10"/>
  <c r="DQ31" i="10"/>
  <c r="DS31" i="10"/>
  <c r="U31" i="10"/>
  <c r="Y31" i="10"/>
  <c r="B31" i="10"/>
  <c r="E31" i="10"/>
  <c r="S31" i="10"/>
  <c r="W31" i="10"/>
  <c r="AA31" i="10"/>
  <c r="A31" i="10"/>
  <c r="D31" i="10"/>
  <c r="G29" i="10"/>
  <c r="F29" i="10"/>
  <c r="AF29" i="10"/>
  <c r="DL29" i="10"/>
  <c r="DO29" i="10"/>
  <c r="DR29" i="10"/>
  <c r="DT29" i="10"/>
  <c r="R29" i="10"/>
  <c r="T29" i="10"/>
  <c r="V29" i="10"/>
  <c r="X29" i="10"/>
  <c r="Z29" i="10"/>
  <c r="DK29" i="10"/>
  <c r="DN29" i="10"/>
  <c r="DQ29" i="10"/>
  <c r="DS29" i="10"/>
  <c r="U29" i="10"/>
  <c r="Y29" i="10"/>
  <c r="B29" i="10"/>
  <c r="E29" i="10"/>
  <c r="S29" i="10"/>
  <c r="W29" i="10"/>
  <c r="AA29" i="10"/>
  <c r="A29" i="10"/>
  <c r="D29" i="10"/>
  <c r="G27" i="10"/>
  <c r="F27" i="10"/>
  <c r="AF27" i="10"/>
  <c r="DL27" i="10"/>
  <c r="DO27" i="10"/>
  <c r="DR27" i="10"/>
  <c r="DT27" i="10"/>
  <c r="R27" i="10"/>
  <c r="T27" i="10"/>
  <c r="V27" i="10"/>
  <c r="X27" i="10"/>
  <c r="Z27" i="10"/>
  <c r="DK27" i="10"/>
  <c r="DN27" i="10"/>
  <c r="DQ27" i="10"/>
  <c r="DS27" i="10"/>
  <c r="U27" i="10"/>
  <c r="Y27" i="10"/>
  <c r="B27" i="10"/>
  <c r="E27" i="10"/>
  <c r="S27" i="10"/>
  <c r="W27" i="10"/>
  <c r="AA27" i="10"/>
  <c r="A27" i="10"/>
  <c r="D27" i="10"/>
  <c r="G25" i="10"/>
  <c r="F25" i="10"/>
  <c r="AF25" i="10"/>
  <c r="DL25" i="10"/>
  <c r="DO25" i="10"/>
  <c r="DR25" i="10"/>
  <c r="DT25" i="10"/>
  <c r="R25" i="10"/>
  <c r="T25" i="10"/>
  <c r="V25" i="10"/>
  <c r="X25" i="10"/>
  <c r="Z25" i="10"/>
  <c r="DK25" i="10"/>
  <c r="DN25" i="10"/>
  <c r="DQ25" i="10"/>
  <c r="DS25" i="10"/>
  <c r="U25" i="10"/>
  <c r="Y25" i="10"/>
  <c r="B25" i="10"/>
  <c r="E25" i="10"/>
  <c r="S25" i="10"/>
  <c r="W25" i="10"/>
  <c r="AA25" i="10"/>
  <c r="A25" i="10"/>
  <c r="D25" i="10"/>
  <c r="G23" i="10"/>
  <c r="F23" i="10"/>
  <c r="AF23" i="10"/>
  <c r="DL23" i="10"/>
  <c r="DO23" i="10"/>
  <c r="DR23" i="10"/>
  <c r="DT23" i="10"/>
  <c r="R23" i="10"/>
  <c r="T23" i="10"/>
  <c r="V23" i="10"/>
  <c r="X23" i="10"/>
  <c r="Z23" i="10"/>
  <c r="DK23" i="10"/>
  <c r="DN23" i="10"/>
  <c r="DQ23" i="10"/>
  <c r="DS23" i="10"/>
  <c r="U23" i="10"/>
  <c r="Y23" i="10"/>
  <c r="B23" i="10"/>
  <c r="E23" i="10"/>
  <c r="S23" i="10"/>
  <c r="W23" i="10"/>
  <c r="AA23" i="10"/>
  <c r="A23" i="10"/>
  <c r="D23" i="10"/>
  <c r="G21" i="10"/>
  <c r="F21" i="10"/>
  <c r="AF21" i="10"/>
  <c r="DL21" i="10"/>
  <c r="DO21" i="10"/>
  <c r="DR21" i="10"/>
  <c r="DT21" i="10"/>
  <c r="R21" i="10"/>
  <c r="T21" i="10"/>
  <c r="V21" i="10"/>
  <c r="X21" i="10"/>
  <c r="Z21" i="10"/>
  <c r="DK21" i="10"/>
  <c r="DN21" i="10"/>
  <c r="DQ21" i="10"/>
  <c r="DS21" i="10"/>
  <c r="S21" i="10"/>
  <c r="U21" i="10"/>
  <c r="W21" i="10"/>
  <c r="Y21" i="10"/>
  <c r="AA21" i="10"/>
  <c r="B21" i="10"/>
  <c r="E21" i="10"/>
  <c r="A21" i="10"/>
  <c r="D21" i="10"/>
  <c r="G19" i="10"/>
  <c r="F19" i="10"/>
  <c r="AF19" i="10"/>
  <c r="DL19" i="10"/>
  <c r="DO19" i="10"/>
  <c r="DR19" i="10"/>
  <c r="DT19" i="10"/>
  <c r="R19" i="10"/>
  <c r="T19" i="10"/>
  <c r="V19" i="10"/>
  <c r="X19" i="10"/>
  <c r="Z19" i="10"/>
  <c r="DK19" i="10"/>
  <c r="DN19" i="10"/>
  <c r="DQ19" i="10"/>
  <c r="DS19" i="10"/>
  <c r="S19" i="10"/>
  <c r="U19" i="10"/>
  <c r="W19" i="10"/>
  <c r="Y19" i="10"/>
  <c r="AA19" i="10"/>
  <c r="B19" i="10"/>
  <c r="E19" i="10"/>
  <c r="A19" i="10"/>
  <c r="D19" i="10"/>
  <c r="G17" i="10"/>
  <c r="F17" i="10"/>
  <c r="AF17" i="10"/>
  <c r="DL17" i="10"/>
  <c r="DO17" i="10"/>
  <c r="DR17" i="10"/>
  <c r="DT17" i="10"/>
  <c r="R17" i="10"/>
  <c r="T17" i="10"/>
  <c r="V17" i="10"/>
  <c r="X17" i="10"/>
  <c r="Z17" i="10"/>
  <c r="DK17" i="10"/>
  <c r="DN17" i="10"/>
  <c r="DQ17" i="10"/>
  <c r="DS17" i="10"/>
  <c r="S17" i="10"/>
  <c r="U17" i="10"/>
  <c r="W17" i="10"/>
  <c r="Y17" i="10"/>
  <c r="AA17" i="10"/>
  <c r="B17" i="10"/>
  <c r="E17" i="10"/>
  <c r="A17" i="10"/>
  <c r="D17" i="10"/>
  <c r="G15" i="10"/>
  <c r="F15" i="10"/>
  <c r="AF15" i="10"/>
  <c r="DL15" i="10"/>
  <c r="DO15" i="10"/>
  <c r="DR15" i="10"/>
  <c r="DT15" i="10"/>
  <c r="R15" i="10"/>
  <c r="T15" i="10"/>
  <c r="V15" i="10"/>
  <c r="X15" i="10"/>
  <c r="Z15" i="10"/>
  <c r="DK15" i="10"/>
  <c r="DN15" i="10"/>
  <c r="DQ15" i="10"/>
  <c r="DS15" i="10"/>
  <c r="S15" i="10"/>
  <c r="U15" i="10"/>
  <c r="W15" i="10"/>
  <c r="Y15" i="10"/>
  <c r="AA15" i="10"/>
  <c r="B15" i="10"/>
  <c r="E15" i="10"/>
  <c r="A15" i="10"/>
  <c r="D15" i="10"/>
  <c r="G13" i="10"/>
  <c r="F13" i="10"/>
  <c r="AF13" i="10"/>
  <c r="DL13" i="10"/>
  <c r="DO13" i="10"/>
  <c r="DR13" i="10"/>
  <c r="DT13" i="10"/>
  <c r="R13" i="10"/>
  <c r="T13" i="10"/>
  <c r="V13" i="10"/>
  <c r="X13" i="10"/>
  <c r="Z13" i="10"/>
  <c r="DK13" i="10"/>
  <c r="DN13" i="10"/>
  <c r="DQ13" i="10"/>
  <c r="DS13" i="10"/>
  <c r="S13" i="10"/>
  <c r="U13" i="10"/>
  <c r="W13" i="10"/>
  <c r="Y13" i="10"/>
  <c r="AA13" i="10"/>
  <c r="B13" i="10"/>
  <c r="E13" i="10"/>
  <c r="A13" i="10"/>
  <c r="D13" i="10"/>
  <c r="G10" i="10"/>
  <c r="F10" i="10"/>
  <c r="AF10" i="10"/>
  <c r="DK10" i="10"/>
  <c r="DN10" i="10"/>
  <c r="DQ10" i="10"/>
  <c r="DS10" i="10"/>
  <c r="R10" i="10"/>
  <c r="T10" i="10"/>
  <c r="V10" i="10"/>
  <c r="X10" i="10"/>
  <c r="Z10" i="10"/>
  <c r="D10" i="10"/>
  <c r="DL10" i="10"/>
  <c r="DO10" i="10"/>
  <c r="DR10" i="10"/>
  <c r="DT10" i="10"/>
  <c r="S10" i="10"/>
  <c r="U10" i="10"/>
  <c r="W10" i="10"/>
  <c r="Y10" i="10"/>
  <c r="AA10" i="10"/>
  <c r="B10" i="10"/>
  <c r="A10" i="10"/>
  <c r="E10" i="10"/>
  <c r="HH11" i="6"/>
  <c r="GY11" i="6"/>
  <c r="HA11" i="6"/>
  <c r="GR11" i="6"/>
  <c r="GT11" i="6"/>
  <c r="GX11" i="6"/>
  <c r="GZ11" i="6"/>
  <c r="GQ11" i="6"/>
  <c r="GS11" i="6"/>
  <c r="AE14" i="6"/>
  <c r="AE18" i="6"/>
  <c r="AE22" i="6"/>
  <c r="AE26" i="6"/>
  <c r="AE30" i="6"/>
  <c r="AE34" i="6"/>
  <c r="AE38" i="6"/>
  <c r="AE42" i="6"/>
  <c r="AE46" i="6"/>
  <c r="AE50" i="6"/>
  <c r="AF50" i="6"/>
  <c r="AE54" i="6"/>
  <c r="AF54" i="6"/>
  <c r="AE58" i="6"/>
  <c r="AF58" i="6"/>
  <c r="AE13" i="6"/>
  <c r="AE17" i="6"/>
  <c r="AE21" i="6"/>
  <c r="AE25" i="6"/>
  <c r="AE29" i="6"/>
  <c r="AE33" i="6"/>
  <c r="AE37" i="6"/>
  <c r="AE41" i="6"/>
  <c r="AE45" i="6"/>
  <c r="AE49" i="6"/>
  <c r="AF49" i="6"/>
  <c r="AE53" i="6"/>
  <c r="AF53" i="6"/>
  <c r="AE57" i="6"/>
  <c r="AF57" i="6"/>
  <c r="GX57" i="6"/>
  <c r="GY57" i="6"/>
  <c r="GQ57" i="6"/>
  <c r="GT57" i="6"/>
  <c r="HH57" i="6"/>
  <c r="AM59" i="8" s="1"/>
  <c r="GZ57" i="6"/>
  <c r="HA57" i="6"/>
  <c r="GS57" i="6"/>
  <c r="GR57" i="6"/>
  <c r="GX55" i="6"/>
  <c r="GY55" i="6"/>
  <c r="GQ55" i="6"/>
  <c r="GT55" i="6"/>
  <c r="HH55" i="6"/>
  <c r="AM57" i="8" s="1"/>
  <c r="GZ55" i="6"/>
  <c r="HA55" i="6"/>
  <c r="GS55" i="6"/>
  <c r="GR55" i="6"/>
  <c r="GX53" i="6"/>
  <c r="GY53" i="6"/>
  <c r="GQ53" i="6"/>
  <c r="GT53" i="6"/>
  <c r="HH53" i="6"/>
  <c r="AM55" i="8" s="1"/>
  <c r="GZ53" i="6"/>
  <c r="HA53" i="6"/>
  <c r="GS53" i="6"/>
  <c r="GR53" i="6"/>
  <c r="GX51" i="6"/>
  <c r="GY51" i="6"/>
  <c r="GQ51" i="6"/>
  <c r="GT51" i="6"/>
  <c r="HH51" i="6"/>
  <c r="AM53" i="8" s="1"/>
  <c r="GZ51" i="6"/>
  <c r="HA51" i="6"/>
  <c r="GS51" i="6"/>
  <c r="GR51" i="6"/>
  <c r="GX49" i="6"/>
  <c r="GY49" i="6"/>
  <c r="GQ49" i="6"/>
  <c r="GT49" i="6"/>
  <c r="HH49" i="6"/>
  <c r="AM51" i="8" s="1"/>
  <c r="GZ49" i="6"/>
  <c r="HA49" i="6"/>
  <c r="GS49" i="6"/>
  <c r="GR49" i="6"/>
  <c r="GX47" i="6"/>
  <c r="GY47" i="6"/>
  <c r="GQ47" i="6"/>
  <c r="GT47" i="6"/>
  <c r="HH47" i="6"/>
  <c r="AM49" i="8" s="1"/>
  <c r="GZ47" i="6"/>
  <c r="HA47" i="6"/>
  <c r="GS47" i="6"/>
  <c r="GR47" i="6"/>
  <c r="GX45" i="6"/>
  <c r="GY45" i="6"/>
  <c r="GQ45" i="6"/>
  <c r="GT45" i="6"/>
  <c r="HH45" i="6"/>
  <c r="AM47" i="8" s="1"/>
  <c r="GZ45" i="6"/>
  <c r="HA45" i="6"/>
  <c r="GS45" i="6"/>
  <c r="GR45" i="6"/>
  <c r="GX43" i="6"/>
  <c r="GY43" i="6"/>
  <c r="GQ43" i="6"/>
  <c r="GT43" i="6"/>
  <c r="HH43" i="6"/>
  <c r="AM45" i="8" s="1"/>
  <c r="GZ43" i="6"/>
  <c r="HA43" i="6"/>
  <c r="GS43" i="6"/>
  <c r="GR43" i="6"/>
  <c r="GX41" i="6"/>
  <c r="GY41" i="6"/>
  <c r="GQ41" i="6"/>
  <c r="GT41" i="6"/>
  <c r="HH41" i="6"/>
  <c r="AM43" i="8" s="1"/>
  <c r="GZ41" i="6"/>
  <c r="HA41" i="6"/>
  <c r="GS41" i="6"/>
  <c r="GR41" i="6"/>
  <c r="GX39" i="6"/>
  <c r="GY39" i="6"/>
  <c r="GQ39" i="6"/>
  <c r="GT39" i="6"/>
  <c r="HH39" i="6"/>
  <c r="AM41" i="8" s="1"/>
  <c r="GZ39" i="6"/>
  <c r="HA39" i="6"/>
  <c r="GS39" i="6"/>
  <c r="GR39" i="6"/>
  <c r="GX37" i="6"/>
  <c r="GY37" i="6"/>
  <c r="GQ37" i="6"/>
  <c r="GT37" i="6"/>
  <c r="HH37" i="6"/>
  <c r="AM39" i="8" s="1"/>
  <c r="GZ37" i="6"/>
  <c r="HA37" i="6"/>
  <c r="GS37" i="6"/>
  <c r="GR37" i="6"/>
  <c r="GX35" i="6"/>
  <c r="GY35" i="6"/>
  <c r="GQ35" i="6"/>
  <c r="GT35" i="6"/>
  <c r="HH35" i="6"/>
  <c r="AM37" i="8" s="1"/>
  <c r="GZ35" i="6"/>
  <c r="HA35" i="6"/>
  <c r="GS35" i="6"/>
  <c r="GR35" i="6"/>
  <c r="GX33" i="6"/>
  <c r="GY33" i="6"/>
  <c r="GQ33" i="6"/>
  <c r="GT33" i="6"/>
  <c r="HH33" i="6"/>
  <c r="AM35" i="8" s="1"/>
  <c r="GZ33" i="6"/>
  <c r="HA33" i="6"/>
  <c r="GS33" i="6"/>
  <c r="GR33" i="6"/>
  <c r="GX31" i="6"/>
  <c r="GY31" i="6"/>
  <c r="GQ31" i="6"/>
  <c r="GT31" i="6"/>
  <c r="HH31" i="6"/>
  <c r="AM33" i="8" s="1"/>
  <c r="GZ31" i="6"/>
  <c r="HA31" i="6"/>
  <c r="GS31" i="6"/>
  <c r="GR31" i="6"/>
  <c r="GX29" i="6"/>
  <c r="GY29" i="6"/>
  <c r="GQ29" i="6"/>
  <c r="GT29" i="6"/>
  <c r="HH29" i="6"/>
  <c r="AM31" i="8" s="1"/>
  <c r="GZ29" i="6"/>
  <c r="HA29" i="6"/>
  <c r="GS29" i="6"/>
  <c r="GR29" i="6"/>
  <c r="GX27" i="6"/>
  <c r="GY27" i="6"/>
  <c r="GQ27" i="6"/>
  <c r="GT27" i="6"/>
  <c r="HH27" i="6"/>
  <c r="AM29" i="8" s="1"/>
  <c r="GZ27" i="6"/>
  <c r="HA27" i="6"/>
  <c r="GS27" i="6"/>
  <c r="GR27" i="6"/>
  <c r="GX25" i="6"/>
  <c r="GY25" i="6"/>
  <c r="GQ25" i="6"/>
  <c r="GT25" i="6"/>
  <c r="HH25" i="6"/>
  <c r="AM27" i="8" s="1"/>
  <c r="GZ25" i="6"/>
  <c r="HA25" i="6"/>
  <c r="GS25" i="6"/>
  <c r="GR25" i="6"/>
  <c r="GX23" i="6"/>
  <c r="GY23" i="6"/>
  <c r="GQ23" i="6"/>
  <c r="GT23" i="6"/>
  <c r="HH23" i="6"/>
  <c r="AM25" i="8" s="1"/>
  <c r="GZ23" i="6"/>
  <c r="HA23" i="6"/>
  <c r="GS23" i="6"/>
  <c r="GR23" i="6"/>
  <c r="GX21" i="6"/>
  <c r="GY21" i="6"/>
  <c r="GQ21" i="6"/>
  <c r="GT21" i="6"/>
  <c r="HH21" i="6"/>
  <c r="AM23" i="8" s="1"/>
  <c r="GZ21" i="6"/>
  <c r="HA21" i="6"/>
  <c r="GS21" i="6"/>
  <c r="GR21" i="6"/>
  <c r="GX19" i="6"/>
  <c r="GY19" i="6"/>
  <c r="GQ19" i="6"/>
  <c r="GT19" i="6"/>
  <c r="HH19" i="6"/>
  <c r="AM21" i="8" s="1"/>
  <c r="GZ19" i="6"/>
  <c r="HA19" i="6"/>
  <c r="GS19" i="6"/>
  <c r="GR19" i="6"/>
  <c r="GX17" i="6"/>
  <c r="GY17" i="6"/>
  <c r="GQ17" i="6"/>
  <c r="GT17" i="6"/>
  <c r="HH17" i="6"/>
  <c r="AM19" i="8" s="1"/>
  <c r="GZ17" i="6"/>
  <c r="HA17" i="6"/>
  <c r="GS17" i="6"/>
  <c r="GR17" i="6"/>
  <c r="GX15" i="6"/>
  <c r="GY15" i="6"/>
  <c r="GQ15" i="6"/>
  <c r="GT15" i="6"/>
  <c r="HH15" i="6"/>
  <c r="AM17" i="8" s="1"/>
  <c r="GZ15" i="6"/>
  <c r="HA15" i="6"/>
  <c r="GS15" i="6"/>
  <c r="GR15" i="6"/>
  <c r="GX13" i="6"/>
  <c r="GY13" i="6"/>
  <c r="GQ13" i="6"/>
  <c r="GT13" i="6"/>
  <c r="HH13" i="6"/>
  <c r="AM15" i="8" s="1"/>
  <c r="GZ13" i="6"/>
  <c r="HA13" i="6"/>
  <c r="GS13" i="6"/>
  <c r="GR13" i="6"/>
  <c r="G58" i="10"/>
  <c r="F58" i="10"/>
  <c r="AF58" i="10"/>
  <c r="DL58" i="10"/>
  <c r="DO58" i="10"/>
  <c r="DR58" i="10"/>
  <c r="DT58" i="10"/>
  <c r="DK58" i="10"/>
  <c r="DN58" i="10"/>
  <c r="DQ58" i="10"/>
  <c r="DS58" i="10"/>
  <c r="S58" i="10"/>
  <c r="U58" i="10"/>
  <c r="W58" i="10"/>
  <c r="Y58" i="10"/>
  <c r="AA58" i="10"/>
  <c r="B58" i="10"/>
  <c r="E58" i="10"/>
  <c r="R58" i="10"/>
  <c r="T58" i="10"/>
  <c r="V58" i="10"/>
  <c r="X58" i="10"/>
  <c r="Z58" i="10"/>
  <c r="A58" i="10"/>
  <c r="D58" i="10"/>
  <c r="G56" i="10"/>
  <c r="F56" i="10"/>
  <c r="AF56" i="10"/>
  <c r="DL56" i="10"/>
  <c r="DO56" i="10"/>
  <c r="DR56" i="10"/>
  <c r="DT56" i="10"/>
  <c r="DK56" i="10"/>
  <c r="DN56" i="10"/>
  <c r="DQ56" i="10"/>
  <c r="DS56" i="10"/>
  <c r="S56" i="10"/>
  <c r="U56" i="10"/>
  <c r="W56" i="10"/>
  <c r="Y56" i="10"/>
  <c r="AA56" i="10"/>
  <c r="B56" i="10"/>
  <c r="E56" i="10"/>
  <c r="R56" i="10"/>
  <c r="T56" i="10"/>
  <c r="V56" i="10"/>
  <c r="X56" i="10"/>
  <c r="Z56" i="10"/>
  <c r="A56" i="10"/>
  <c r="D56" i="10"/>
  <c r="G54" i="10"/>
  <c r="F54" i="10"/>
  <c r="AF54" i="10"/>
  <c r="DL54" i="10"/>
  <c r="DO54" i="10"/>
  <c r="DR54" i="10"/>
  <c r="DT54" i="10"/>
  <c r="DK54" i="10"/>
  <c r="DN54" i="10"/>
  <c r="DQ54" i="10"/>
  <c r="DS54" i="10"/>
  <c r="S54" i="10"/>
  <c r="U54" i="10"/>
  <c r="W54" i="10"/>
  <c r="Y54" i="10"/>
  <c r="AA54" i="10"/>
  <c r="B54" i="10"/>
  <c r="E54" i="10"/>
  <c r="R54" i="10"/>
  <c r="T54" i="10"/>
  <c r="V54" i="10"/>
  <c r="X54" i="10"/>
  <c r="Z54" i="10"/>
  <c r="A54" i="10"/>
  <c r="D54" i="10"/>
  <c r="G52" i="10"/>
  <c r="F52" i="10"/>
  <c r="AF52" i="10"/>
  <c r="DL52" i="10"/>
  <c r="DO52" i="10"/>
  <c r="DR52" i="10"/>
  <c r="DT52" i="10"/>
  <c r="DK52" i="10"/>
  <c r="DN52" i="10"/>
  <c r="DQ52" i="10"/>
  <c r="DS52" i="10"/>
  <c r="S52" i="10"/>
  <c r="U52" i="10"/>
  <c r="W52" i="10"/>
  <c r="Y52" i="10"/>
  <c r="AA52" i="10"/>
  <c r="B52" i="10"/>
  <c r="E52" i="10"/>
  <c r="R52" i="10"/>
  <c r="T52" i="10"/>
  <c r="V52" i="10"/>
  <c r="X52" i="10"/>
  <c r="Z52" i="10"/>
  <c r="A52" i="10"/>
  <c r="D52" i="10"/>
  <c r="G50" i="10"/>
  <c r="F50" i="10"/>
  <c r="AF50" i="10"/>
  <c r="DL50" i="10"/>
  <c r="DO50" i="10"/>
  <c r="DR50" i="10"/>
  <c r="DT50" i="10"/>
  <c r="DK50" i="10"/>
  <c r="DN50" i="10"/>
  <c r="DQ50" i="10"/>
  <c r="DS50" i="10"/>
  <c r="S50" i="10"/>
  <c r="U50" i="10"/>
  <c r="W50" i="10"/>
  <c r="Y50" i="10"/>
  <c r="AA50" i="10"/>
  <c r="B50" i="10"/>
  <c r="E50" i="10"/>
  <c r="R50" i="10"/>
  <c r="T50" i="10"/>
  <c r="V50" i="10"/>
  <c r="X50" i="10"/>
  <c r="Z50" i="10"/>
  <c r="A50" i="10"/>
  <c r="D50" i="10"/>
  <c r="G48" i="10"/>
  <c r="F48" i="10"/>
  <c r="AF48" i="10"/>
  <c r="DL48" i="10"/>
  <c r="DO48" i="10"/>
  <c r="DR48" i="10"/>
  <c r="DT48" i="10"/>
  <c r="DK48" i="10"/>
  <c r="DN48" i="10"/>
  <c r="DQ48" i="10"/>
  <c r="DS48" i="10"/>
  <c r="S48" i="10"/>
  <c r="U48" i="10"/>
  <c r="W48" i="10"/>
  <c r="Y48" i="10"/>
  <c r="AA48" i="10"/>
  <c r="B48" i="10"/>
  <c r="E48" i="10"/>
  <c r="R48" i="10"/>
  <c r="T48" i="10"/>
  <c r="V48" i="10"/>
  <c r="X48" i="10"/>
  <c r="Z48" i="10"/>
  <c r="A48" i="10"/>
  <c r="D48" i="10"/>
  <c r="G46" i="10"/>
  <c r="F46" i="10"/>
  <c r="AF46" i="10"/>
  <c r="DL46" i="10"/>
  <c r="DO46" i="10"/>
  <c r="DR46" i="10"/>
  <c r="DT46" i="10"/>
  <c r="DK46" i="10"/>
  <c r="DN46" i="10"/>
  <c r="DQ46" i="10"/>
  <c r="DS46" i="10"/>
  <c r="S46" i="10"/>
  <c r="U46" i="10"/>
  <c r="W46" i="10"/>
  <c r="Y46" i="10"/>
  <c r="AA46" i="10"/>
  <c r="B46" i="10"/>
  <c r="E46" i="10"/>
  <c r="R46" i="10"/>
  <c r="T46" i="10"/>
  <c r="V46" i="10"/>
  <c r="X46" i="10"/>
  <c r="Z46" i="10"/>
  <c r="A46" i="10"/>
  <c r="D46" i="10"/>
  <c r="G44" i="10"/>
  <c r="F44" i="10"/>
  <c r="AF44" i="10"/>
  <c r="DL44" i="10"/>
  <c r="DO44" i="10"/>
  <c r="DR44" i="10"/>
  <c r="DT44" i="10"/>
  <c r="DK44" i="10"/>
  <c r="DN44" i="10"/>
  <c r="DQ44" i="10"/>
  <c r="DS44" i="10"/>
  <c r="S44" i="10"/>
  <c r="U44" i="10"/>
  <c r="W44" i="10"/>
  <c r="Y44" i="10"/>
  <c r="AA44" i="10"/>
  <c r="B44" i="10"/>
  <c r="E44" i="10"/>
  <c r="R44" i="10"/>
  <c r="T44" i="10"/>
  <c r="V44" i="10"/>
  <c r="X44" i="10"/>
  <c r="Z44" i="10"/>
  <c r="A44" i="10"/>
  <c r="D44" i="10"/>
  <c r="G42" i="10"/>
  <c r="F42" i="10"/>
  <c r="AF42" i="10"/>
  <c r="DL42" i="10"/>
  <c r="DO42" i="10"/>
  <c r="DR42" i="10"/>
  <c r="DT42" i="10"/>
  <c r="DK42" i="10"/>
  <c r="DN42" i="10"/>
  <c r="DQ42" i="10"/>
  <c r="DS42" i="10"/>
  <c r="S42" i="10"/>
  <c r="U42" i="10"/>
  <c r="W42" i="10"/>
  <c r="Y42" i="10"/>
  <c r="AA42" i="10"/>
  <c r="B42" i="10"/>
  <c r="E42" i="10"/>
  <c r="R42" i="10"/>
  <c r="T42" i="10"/>
  <c r="V42" i="10"/>
  <c r="X42" i="10"/>
  <c r="Z42" i="10"/>
  <c r="A42" i="10"/>
  <c r="D42" i="10"/>
  <c r="G40" i="10"/>
  <c r="F40" i="10"/>
  <c r="AF40" i="10"/>
  <c r="DL40" i="10"/>
  <c r="DO40" i="10"/>
  <c r="DR40" i="10"/>
  <c r="DT40" i="10"/>
  <c r="R40" i="10"/>
  <c r="T40" i="10"/>
  <c r="V40" i="10"/>
  <c r="X40" i="10"/>
  <c r="Z40" i="10"/>
  <c r="DK40" i="10"/>
  <c r="DN40" i="10"/>
  <c r="DQ40" i="10"/>
  <c r="DS40" i="10"/>
  <c r="U40" i="10"/>
  <c r="Y40" i="10"/>
  <c r="B40" i="10"/>
  <c r="E40" i="10"/>
  <c r="S40" i="10"/>
  <c r="W40" i="10"/>
  <c r="AA40" i="10"/>
  <c r="A40" i="10"/>
  <c r="D40" i="10"/>
  <c r="G38" i="10"/>
  <c r="F38" i="10"/>
  <c r="AF38" i="10"/>
  <c r="DL38" i="10"/>
  <c r="DO38" i="10"/>
  <c r="DR38" i="10"/>
  <c r="DT38" i="10"/>
  <c r="R38" i="10"/>
  <c r="T38" i="10"/>
  <c r="V38" i="10"/>
  <c r="X38" i="10"/>
  <c r="Z38" i="10"/>
  <c r="DK38" i="10"/>
  <c r="DN38" i="10"/>
  <c r="DQ38" i="10"/>
  <c r="DS38" i="10"/>
  <c r="U38" i="10"/>
  <c r="Y38" i="10"/>
  <c r="B38" i="10"/>
  <c r="E38" i="10"/>
  <c r="S38" i="10"/>
  <c r="W38" i="10"/>
  <c r="AA38" i="10"/>
  <c r="A38" i="10"/>
  <c r="D38" i="10"/>
  <c r="G36" i="10"/>
  <c r="F36" i="10"/>
  <c r="AF36" i="10"/>
  <c r="DL36" i="10"/>
  <c r="DO36" i="10"/>
  <c r="DR36" i="10"/>
  <c r="DT36" i="10"/>
  <c r="R36" i="10"/>
  <c r="T36" i="10"/>
  <c r="V36" i="10"/>
  <c r="X36" i="10"/>
  <c r="Z36" i="10"/>
  <c r="DK36" i="10"/>
  <c r="DN36" i="10"/>
  <c r="DQ36" i="10"/>
  <c r="DS36" i="10"/>
  <c r="U36" i="10"/>
  <c r="Y36" i="10"/>
  <c r="B36" i="10"/>
  <c r="E36" i="10"/>
  <c r="S36" i="10"/>
  <c r="W36" i="10"/>
  <c r="AA36" i="10"/>
  <c r="A36" i="10"/>
  <c r="D36" i="10"/>
  <c r="G34" i="10"/>
  <c r="F34" i="10"/>
  <c r="AF34" i="10"/>
  <c r="DL34" i="10"/>
  <c r="DO34" i="10"/>
  <c r="DR34" i="10"/>
  <c r="DT34" i="10"/>
  <c r="R34" i="10"/>
  <c r="T34" i="10"/>
  <c r="V34" i="10"/>
  <c r="X34" i="10"/>
  <c r="Z34" i="10"/>
  <c r="DK34" i="10"/>
  <c r="DN34" i="10"/>
  <c r="DQ34" i="10"/>
  <c r="DS34" i="10"/>
  <c r="U34" i="10"/>
  <c r="Y34" i="10"/>
  <c r="B34" i="10"/>
  <c r="E34" i="10"/>
  <c r="S34" i="10"/>
  <c r="W34" i="10"/>
  <c r="AA34" i="10"/>
  <c r="A34" i="10"/>
  <c r="D34" i="10"/>
  <c r="G32" i="10"/>
  <c r="F32" i="10"/>
  <c r="AF32" i="10"/>
  <c r="DL32" i="10"/>
  <c r="DO32" i="10"/>
  <c r="DR32" i="10"/>
  <c r="DT32" i="10"/>
  <c r="R32" i="10"/>
  <c r="T32" i="10"/>
  <c r="V32" i="10"/>
  <c r="X32" i="10"/>
  <c r="Z32" i="10"/>
  <c r="DK32" i="10"/>
  <c r="DN32" i="10"/>
  <c r="DQ32" i="10"/>
  <c r="DS32" i="10"/>
  <c r="U32" i="10"/>
  <c r="Y32" i="10"/>
  <c r="B32" i="10"/>
  <c r="E32" i="10"/>
  <c r="S32" i="10"/>
  <c r="W32" i="10"/>
  <c r="AA32" i="10"/>
  <c r="A32" i="10"/>
  <c r="D32" i="10"/>
  <c r="G30" i="10"/>
  <c r="F30" i="10"/>
  <c r="AF30" i="10"/>
  <c r="DL30" i="10"/>
  <c r="DO30" i="10"/>
  <c r="DR30" i="10"/>
  <c r="DT30" i="10"/>
  <c r="R30" i="10"/>
  <c r="T30" i="10"/>
  <c r="V30" i="10"/>
  <c r="X30" i="10"/>
  <c r="Z30" i="10"/>
  <c r="DK30" i="10"/>
  <c r="DN30" i="10"/>
  <c r="DQ30" i="10"/>
  <c r="DS30" i="10"/>
  <c r="U30" i="10"/>
  <c r="Y30" i="10"/>
  <c r="B30" i="10"/>
  <c r="E30" i="10"/>
  <c r="S30" i="10"/>
  <c r="W30" i="10"/>
  <c r="AA30" i="10"/>
  <c r="A30" i="10"/>
  <c r="D30" i="10"/>
  <c r="G28" i="10"/>
  <c r="F28" i="10"/>
  <c r="AF28" i="10"/>
  <c r="DL28" i="10"/>
  <c r="DO28" i="10"/>
  <c r="DR28" i="10"/>
  <c r="DT28" i="10"/>
  <c r="R28" i="10"/>
  <c r="T28" i="10"/>
  <c r="V28" i="10"/>
  <c r="X28" i="10"/>
  <c r="Z28" i="10"/>
  <c r="DK28" i="10"/>
  <c r="DN28" i="10"/>
  <c r="DQ28" i="10"/>
  <c r="DS28" i="10"/>
  <c r="U28" i="10"/>
  <c r="Y28" i="10"/>
  <c r="B28" i="10"/>
  <c r="E28" i="10"/>
  <c r="S28" i="10"/>
  <c r="W28" i="10"/>
  <c r="AA28" i="10"/>
  <c r="A28" i="10"/>
  <c r="D28" i="10"/>
  <c r="G26" i="10"/>
  <c r="F26" i="10"/>
  <c r="AF26" i="10"/>
  <c r="DL26" i="10"/>
  <c r="DO26" i="10"/>
  <c r="DR26" i="10"/>
  <c r="DT26" i="10"/>
  <c r="R26" i="10"/>
  <c r="T26" i="10"/>
  <c r="V26" i="10"/>
  <c r="X26" i="10"/>
  <c r="Z26" i="10"/>
  <c r="DK26" i="10"/>
  <c r="DN26" i="10"/>
  <c r="DQ26" i="10"/>
  <c r="DS26" i="10"/>
  <c r="U26" i="10"/>
  <c r="Y26" i="10"/>
  <c r="B26" i="10"/>
  <c r="E26" i="10"/>
  <c r="S26" i="10"/>
  <c r="W26" i="10"/>
  <c r="AA26" i="10"/>
  <c r="A26" i="10"/>
  <c r="D26" i="10"/>
  <c r="G24" i="10"/>
  <c r="F24" i="10"/>
  <c r="AF24" i="10"/>
  <c r="DL24" i="10"/>
  <c r="DO24" i="10"/>
  <c r="DR24" i="10"/>
  <c r="DT24" i="10"/>
  <c r="R24" i="10"/>
  <c r="T24" i="10"/>
  <c r="V24" i="10"/>
  <c r="X24" i="10"/>
  <c r="Z24" i="10"/>
  <c r="DK24" i="10"/>
  <c r="DN24" i="10"/>
  <c r="DQ24" i="10"/>
  <c r="DS24" i="10"/>
  <c r="U24" i="10"/>
  <c r="Y24" i="10"/>
  <c r="B24" i="10"/>
  <c r="E24" i="10"/>
  <c r="S24" i="10"/>
  <c r="W24" i="10"/>
  <c r="AA24" i="10"/>
  <c r="A24" i="10"/>
  <c r="D24" i="10"/>
  <c r="G22" i="10"/>
  <c r="F22" i="10"/>
  <c r="AF22" i="10"/>
  <c r="DL22" i="10"/>
  <c r="DO22" i="10"/>
  <c r="DR22" i="10"/>
  <c r="DT22" i="10"/>
  <c r="R22" i="10"/>
  <c r="T22" i="10"/>
  <c r="V22" i="10"/>
  <c r="X22" i="10"/>
  <c r="Z22" i="10"/>
  <c r="DK22" i="10"/>
  <c r="DN22" i="10"/>
  <c r="DQ22" i="10"/>
  <c r="DS22" i="10"/>
  <c r="U22" i="10"/>
  <c r="Y22" i="10"/>
  <c r="B22" i="10"/>
  <c r="E22" i="10"/>
  <c r="S22" i="10"/>
  <c r="W22" i="10"/>
  <c r="AA22" i="10"/>
  <c r="A22" i="10"/>
  <c r="D22" i="10"/>
  <c r="G20" i="10"/>
  <c r="F20" i="10"/>
  <c r="AF20" i="10"/>
  <c r="DL20" i="10"/>
  <c r="DO20" i="10"/>
  <c r="DR20" i="10"/>
  <c r="DT20" i="10"/>
  <c r="R20" i="10"/>
  <c r="T20" i="10"/>
  <c r="V20" i="10"/>
  <c r="X20" i="10"/>
  <c r="Z20" i="10"/>
  <c r="DK20" i="10"/>
  <c r="DN20" i="10"/>
  <c r="DQ20" i="10"/>
  <c r="DS20" i="10"/>
  <c r="S20" i="10"/>
  <c r="U20" i="10"/>
  <c r="W20" i="10"/>
  <c r="Y20" i="10"/>
  <c r="AA20" i="10"/>
  <c r="B20" i="10"/>
  <c r="E20" i="10"/>
  <c r="A20" i="10"/>
  <c r="D20" i="10"/>
  <c r="G18" i="10"/>
  <c r="F18" i="10"/>
  <c r="AF18" i="10"/>
  <c r="DL18" i="10"/>
  <c r="DO18" i="10"/>
  <c r="DR18" i="10"/>
  <c r="DT18" i="10"/>
  <c r="R18" i="10"/>
  <c r="T18" i="10"/>
  <c r="V18" i="10"/>
  <c r="X18" i="10"/>
  <c r="Z18" i="10"/>
  <c r="DK18" i="10"/>
  <c r="DN18" i="10"/>
  <c r="DQ18" i="10"/>
  <c r="DS18" i="10"/>
  <c r="S18" i="10"/>
  <c r="U18" i="10"/>
  <c r="W18" i="10"/>
  <c r="Y18" i="10"/>
  <c r="AA18" i="10"/>
  <c r="B18" i="10"/>
  <c r="E18" i="10"/>
  <c r="A18" i="10"/>
  <c r="D18" i="10"/>
  <c r="G16" i="10"/>
  <c r="F16" i="10"/>
  <c r="AF16" i="10"/>
  <c r="DL16" i="10"/>
  <c r="DO16" i="10"/>
  <c r="DR16" i="10"/>
  <c r="DT16" i="10"/>
  <c r="R16" i="10"/>
  <c r="T16" i="10"/>
  <c r="V16" i="10"/>
  <c r="X16" i="10"/>
  <c r="Z16" i="10"/>
  <c r="DK16" i="10"/>
  <c r="DN16" i="10"/>
  <c r="DQ16" i="10"/>
  <c r="DS16" i="10"/>
  <c r="S16" i="10"/>
  <c r="U16" i="10"/>
  <c r="W16" i="10"/>
  <c r="Y16" i="10"/>
  <c r="AA16" i="10"/>
  <c r="B16" i="10"/>
  <c r="E16" i="10"/>
  <c r="A16" i="10"/>
  <c r="D16" i="10"/>
  <c r="G14" i="10"/>
  <c r="F14" i="10"/>
  <c r="AF14" i="10"/>
  <c r="DL14" i="10"/>
  <c r="DO14" i="10"/>
  <c r="DR14" i="10"/>
  <c r="DT14" i="10"/>
  <c r="R14" i="10"/>
  <c r="T14" i="10"/>
  <c r="V14" i="10"/>
  <c r="X14" i="10"/>
  <c r="Z14" i="10"/>
  <c r="DK14" i="10"/>
  <c r="DN14" i="10"/>
  <c r="DQ14" i="10"/>
  <c r="DS14" i="10"/>
  <c r="S14" i="10"/>
  <c r="U14" i="10"/>
  <c r="W14" i="10"/>
  <c r="Y14" i="10"/>
  <c r="AA14" i="10"/>
  <c r="B14" i="10"/>
  <c r="E14" i="10"/>
  <c r="A14" i="10"/>
  <c r="D14" i="10"/>
  <c r="G12" i="10"/>
  <c r="F12" i="10"/>
  <c r="AF12" i="10"/>
  <c r="DL12" i="10"/>
  <c r="DO12" i="10"/>
  <c r="DR12" i="10"/>
  <c r="DT12" i="10"/>
  <c r="R12" i="10"/>
  <c r="T12" i="10"/>
  <c r="V12" i="10"/>
  <c r="X12" i="10"/>
  <c r="Z12" i="10"/>
  <c r="DK12" i="10"/>
  <c r="DN12" i="10"/>
  <c r="DQ12" i="10"/>
  <c r="DS12" i="10"/>
  <c r="S12" i="10"/>
  <c r="U12" i="10"/>
  <c r="W12" i="10"/>
  <c r="Y12" i="10"/>
  <c r="AA12" i="10"/>
  <c r="B12" i="10"/>
  <c r="E12" i="10"/>
  <c r="A12" i="10"/>
  <c r="D12" i="10"/>
  <c r="AE12" i="6"/>
  <c r="AE16" i="6"/>
  <c r="AE20" i="6"/>
  <c r="AE24" i="6"/>
  <c r="AE28" i="6"/>
  <c r="AE32" i="6"/>
  <c r="AE36" i="6"/>
  <c r="AE40" i="6"/>
  <c r="AE44" i="6"/>
  <c r="AE48" i="6"/>
  <c r="AF48" i="6"/>
  <c r="AE52" i="6"/>
  <c r="AF52" i="6"/>
  <c r="AE56" i="6"/>
  <c r="AF56" i="6"/>
  <c r="BI11" i="10"/>
  <c r="BK11" i="10" s="1"/>
  <c r="DG11" i="10"/>
  <c r="DB11" i="10"/>
  <c r="DD11" i="10" s="1"/>
  <c r="CU11" i="10"/>
  <c r="CM11" i="10"/>
  <c r="CE11" i="10"/>
  <c r="CT11" i="10"/>
  <c r="CV11" i="10"/>
  <c r="CL11" i="10"/>
  <c r="CD11" i="10"/>
  <c r="CF11" i="10" s="1"/>
  <c r="BV11" i="10"/>
  <c r="BX11" i="10" s="1"/>
  <c r="BQ11" i="10"/>
  <c r="BS11" i="10" s="1"/>
  <c r="BE11" i="10"/>
  <c r="BA11" i="10"/>
  <c r="BC11" i="10" s="1"/>
  <c r="AK11" i="10"/>
  <c r="AN11" i="10" s="1"/>
  <c r="BW11" i="10"/>
  <c r="HB41" i="6"/>
  <c r="AR11" i="10"/>
  <c r="BD11" i="10"/>
  <c r="BH11" i="10"/>
  <c r="CB11" i="10"/>
  <c r="CN11" i="10"/>
  <c r="CZ11" i="10"/>
  <c r="BG11" i="10"/>
  <c r="BY11" i="10"/>
  <c r="CK11" i="10"/>
  <c r="CO11" i="10"/>
  <c r="CW11" i="10"/>
  <c r="DA11" i="10"/>
  <c r="DE11" i="10"/>
  <c r="AY11" i="10"/>
  <c r="GM10" i="6"/>
  <c r="FU10" i="6"/>
  <c r="FH10" i="6"/>
  <c r="FB10" i="6"/>
  <c r="EV10" i="6"/>
  <c r="EP10" i="6"/>
  <c r="EJ10" i="6"/>
  <c r="GD10" i="6"/>
  <c r="FL10" i="6"/>
  <c r="FE10" i="6"/>
  <c r="EY10" i="6"/>
  <c r="ES10" i="6"/>
  <c r="EM10" i="6"/>
  <c r="EG10" i="6"/>
  <c r="GN12" i="6" l="1"/>
  <c r="GF12" i="6"/>
  <c r="GH12" i="6"/>
  <c r="GJ12" i="6"/>
  <c r="GL12" i="6"/>
  <c r="FV12" i="6"/>
  <c r="FX12" i="6"/>
  <c r="FZ12" i="6"/>
  <c r="GB12" i="6"/>
  <c r="FN12" i="6"/>
  <c r="FP12" i="6"/>
  <c r="FR12" i="6"/>
  <c r="FT12" i="6"/>
  <c r="FJ12" i="6"/>
  <c r="FG12" i="6"/>
  <c r="FD12" i="6"/>
  <c r="FA12" i="6"/>
  <c r="EX12" i="6"/>
  <c r="EU12" i="6"/>
  <c r="ER12" i="6"/>
  <c r="EO12" i="6"/>
  <c r="EL12" i="6"/>
  <c r="GO12" i="6"/>
  <c r="GE12" i="6"/>
  <c r="GG12" i="6"/>
  <c r="GI12" i="6"/>
  <c r="GK12" i="6"/>
  <c r="FW12" i="6"/>
  <c r="FY12" i="6"/>
  <c r="GA12" i="6"/>
  <c r="GC12" i="6"/>
  <c r="FM12" i="6"/>
  <c r="FO12" i="6"/>
  <c r="FQ12" i="6"/>
  <c r="FS12" i="6"/>
  <c r="FI12" i="6"/>
  <c r="FF12" i="6"/>
  <c r="FC12" i="6"/>
  <c r="EZ12" i="6"/>
  <c r="EW12" i="6"/>
  <c r="ET12" i="6"/>
  <c r="EQ12" i="6"/>
  <c r="EN12" i="6"/>
  <c r="EK12" i="6"/>
  <c r="EH12" i="6"/>
  <c r="EI12" i="6"/>
  <c r="EC12" i="6"/>
  <c r="ED12" i="6"/>
  <c r="GN11" i="6"/>
  <c r="GF11" i="6"/>
  <c r="GH11" i="6"/>
  <c r="GJ11" i="6"/>
  <c r="GL11" i="6"/>
  <c r="FV11" i="6"/>
  <c r="FX11" i="6"/>
  <c r="FZ11" i="6"/>
  <c r="GB11" i="6"/>
  <c r="FN11" i="6"/>
  <c r="FP11" i="6"/>
  <c r="FR11" i="6"/>
  <c r="FT11" i="6"/>
  <c r="FJ11" i="6"/>
  <c r="FG11" i="6"/>
  <c r="FD11" i="6"/>
  <c r="FA11" i="6"/>
  <c r="EX11" i="6"/>
  <c r="EU11" i="6"/>
  <c r="ER11" i="6"/>
  <c r="EO11" i="6"/>
  <c r="EL11" i="6"/>
  <c r="EI11" i="6"/>
  <c r="GO11" i="6"/>
  <c r="GE11" i="6"/>
  <c r="GG11" i="6"/>
  <c r="GI11" i="6"/>
  <c r="GK11" i="6"/>
  <c r="FW11" i="6"/>
  <c r="FY11" i="6"/>
  <c r="GA11" i="6"/>
  <c r="GC11" i="6"/>
  <c r="FM11" i="6"/>
  <c r="FO11" i="6"/>
  <c r="FQ11" i="6"/>
  <c r="FS11" i="6"/>
  <c r="FI11" i="6"/>
  <c r="FF11" i="6"/>
  <c r="FC11" i="6"/>
  <c r="EZ11" i="6"/>
  <c r="EW11" i="6"/>
  <c r="ET11" i="6"/>
  <c r="EQ11" i="6"/>
  <c r="EN11" i="6"/>
  <c r="EK11" i="6"/>
  <c r="EH11" i="6"/>
  <c r="DI10" i="10"/>
  <c r="DG10" i="10"/>
  <c r="DE10" i="10"/>
  <c r="DC10" i="10"/>
  <c r="DA10" i="10"/>
  <c r="CY10" i="10"/>
  <c r="CW10" i="10"/>
  <c r="CU10" i="10"/>
  <c r="CS10" i="10"/>
  <c r="CQ10" i="10"/>
  <c r="CO10" i="10"/>
  <c r="CM10" i="10"/>
  <c r="CK10" i="10"/>
  <c r="CI10" i="10"/>
  <c r="CG10" i="10"/>
  <c r="CE10" i="10"/>
  <c r="CC10" i="10"/>
  <c r="CA10" i="10"/>
  <c r="BY10" i="10"/>
  <c r="BW10" i="10"/>
  <c r="BT10" i="10"/>
  <c r="BR10" i="10"/>
  <c r="BP10" i="10"/>
  <c r="BN10" i="10"/>
  <c r="BL10" i="10"/>
  <c r="BJ10" i="10"/>
  <c r="BH10" i="10"/>
  <c r="BF10" i="10"/>
  <c r="BD10" i="10"/>
  <c r="BB10" i="10"/>
  <c r="AZ10" i="10"/>
  <c r="AX10" i="10"/>
  <c r="AV10" i="10"/>
  <c r="AT10" i="10"/>
  <c r="AR10" i="10"/>
  <c r="AP10" i="10"/>
  <c r="AN10" i="10"/>
  <c r="AL10" i="10"/>
  <c r="AJ10" i="10"/>
  <c r="AH10" i="10"/>
  <c r="DI12" i="10"/>
  <c r="DG12" i="10"/>
  <c r="DE12" i="10"/>
  <c r="DC12" i="10"/>
  <c r="DA12" i="10"/>
  <c r="CY12" i="10"/>
  <c r="CW12" i="10"/>
  <c r="CU12" i="10"/>
  <c r="CS12" i="10"/>
  <c r="CQ12" i="10"/>
  <c r="CO12" i="10"/>
  <c r="CM12" i="10"/>
  <c r="CK12" i="10"/>
  <c r="CI12" i="10"/>
  <c r="CG12" i="10"/>
  <c r="CE12" i="10"/>
  <c r="CC12" i="10"/>
  <c r="CA12" i="10"/>
  <c r="BY12" i="10"/>
  <c r="BW12" i="10"/>
  <c r="BT12" i="10"/>
  <c r="BR12" i="10"/>
  <c r="BP12" i="10"/>
  <c r="BN12" i="10"/>
  <c r="BL12" i="10"/>
  <c r="BJ12" i="10"/>
  <c r="BH12" i="10"/>
  <c r="BF12" i="10"/>
  <c r="BD12" i="10"/>
  <c r="BB12" i="10"/>
  <c r="AZ12" i="10"/>
  <c r="AX12" i="10"/>
  <c r="AV12" i="10"/>
  <c r="AT12" i="10"/>
  <c r="AR12" i="10"/>
  <c r="AP12" i="10"/>
  <c r="AN12" i="10"/>
  <c r="AL12" i="10"/>
  <c r="AJ12" i="10"/>
  <c r="AH12" i="10"/>
  <c r="AJ3" i="10"/>
  <c r="EC11" i="6"/>
  <c r="ED11" i="6"/>
  <c r="GN10" i="6"/>
  <c r="GE10" i="6"/>
  <c r="GG10" i="6"/>
  <c r="GH10" i="6" s="1"/>
  <c r="GJ10" i="6"/>
  <c r="GL10" i="6"/>
  <c r="FW10" i="6"/>
  <c r="FZ10" i="6"/>
  <c r="GB10" i="6"/>
  <c r="FM10" i="6"/>
  <c r="FO10" i="6"/>
  <c r="FP10" i="6" s="1"/>
  <c r="FR10" i="6"/>
  <c r="FT10" i="6"/>
  <c r="FJ10" i="6"/>
  <c r="FG10" i="6"/>
  <c r="FD10" i="6"/>
  <c r="FA10" i="6"/>
  <c r="EX10" i="6"/>
  <c r="EU10" i="6"/>
  <c r="ER10" i="6"/>
  <c r="EO10" i="6"/>
  <c r="EL10" i="6"/>
  <c r="EI10" i="6"/>
  <c r="GO10" i="6"/>
  <c r="GF10" i="6"/>
  <c r="GI10" i="6"/>
  <c r="GK10" i="6"/>
  <c r="FV10" i="6"/>
  <c r="FX10" i="6"/>
  <c r="FY10" i="6" s="1"/>
  <c r="GA10" i="6"/>
  <c r="GC10" i="6"/>
  <c r="FN10" i="6"/>
  <c r="FQ10" i="6"/>
  <c r="FS10" i="6"/>
  <c r="FI10" i="6"/>
  <c r="FF10" i="6"/>
  <c r="FC10" i="6"/>
  <c r="EZ10" i="6"/>
  <c r="EW10" i="6"/>
  <c r="ET10" i="6"/>
  <c r="EQ10" i="6"/>
  <c r="EN10" i="6"/>
  <c r="EK10" i="6"/>
  <c r="EH10" i="6"/>
  <c r="GO9" i="6"/>
  <c r="GK9" i="6"/>
  <c r="GH9" i="6"/>
  <c r="GE9" i="6"/>
  <c r="GC9" i="6"/>
  <c r="FZ9" i="6"/>
  <c r="FW9" i="6"/>
  <c r="FS9" i="6"/>
  <c r="FP9" i="6"/>
  <c r="FM9" i="6"/>
  <c r="FI9" i="6"/>
  <c r="FF9" i="6"/>
  <c r="FC9" i="6"/>
  <c r="EZ9" i="6"/>
  <c r="EW9" i="6"/>
  <c r="ET9" i="6"/>
  <c r="EQ9" i="6"/>
  <c r="EN9" i="6"/>
  <c r="GN9" i="6"/>
  <c r="GL9" i="6"/>
  <c r="GI9" i="6"/>
  <c r="GF9" i="6"/>
  <c r="GB9" i="6"/>
  <c r="FY9" i="6"/>
  <c r="FV9" i="6"/>
  <c r="FT9" i="6"/>
  <c r="FQ9" i="6"/>
  <c r="FN9" i="6"/>
  <c r="FJ9" i="6"/>
  <c r="FG9" i="6"/>
  <c r="FD9" i="6"/>
  <c r="FA9" i="6"/>
  <c r="EX9" i="6"/>
  <c r="EU9" i="6"/>
  <c r="ER9" i="6"/>
  <c r="EO9" i="6"/>
  <c r="EK9" i="6"/>
  <c r="EH9" i="6"/>
  <c r="EL9" i="6"/>
  <c r="EI9" i="6"/>
  <c r="ED9" i="6"/>
  <c r="EC9" i="6"/>
  <c r="DH10" i="10"/>
  <c r="DF10" i="10"/>
  <c r="DD10" i="10"/>
  <c r="DB10" i="10"/>
  <c r="CZ10" i="10"/>
  <c r="CX10" i="10"/>
  <c r="CV10" i="10"/>
  <c r="CT10" i="10"/>
  <c r="CR10" i="10"/>
  <c r="CP10" i="10"/>
  <c r="CN10" i="10"/>
  <c r="CL10" i="10"/>
  <c r="CJ10" i="10"/>
  <c r="CH10" i="10"/>
  <c r="CF10" i="10"/>
  <c r="CD10" i="10"/>
  <c r="CB10" i="10"/>
  <c r="BZ10" i="10"/>
  <c r="BX10" i="10"/>
  <c r="BV10" i="10"/>
  <c r="BS10" i="10"/>
  <c r="BQ10" i="10"/>
  <c r="BO10" i="10"/>
  <c r="BM10" i="10"/>
  <c r="BK10" i="10"/>
  <c r="BI10" i="10"/>
  <c r="BG10" i="10"/>
  <c r="BE10" i="10"/>
  <c r="BC10" i="10"/>
  <c r="BA10" i="10"/>
  <c r="AY10" i="10"/>
  <c r="AW10" i="10"/>
  <c r="AU10" i="10"/>
  <c r="AS10" i="10"/>
  <c r="AQ10" i="10"/>
  <c r="AO10" i="10"/>
  <c r="AM10" i="10"/>
  <c r="AK10" i="10"/>
  <c r="AI10" i="10"/>
  <c r="DH12" i="10"/>
  <c r="DF12" i="10"/>
  <c r="DD12" i="10"/>
  <c r="DB12" i="10"/>
  <c r="CZ12" i="10"/>
  <c r="CX12" i="10"/>
  <c r="CV12" i="10"/>
  <c r="CT12" i="10"/>
  <c r="CR12" i="10"/>
  <c r="CP12" i="10"/>
  <c r="CN12" i="10"/>
  <c r="CL12" i="10"/>
  <c r="CJ12" i="10"/>
  <c r="CH12" i="10"/>
  <c r="CF12" i="10"/>
  <c r="CD12" i="10"/>
  <c r="CB12" i="10"/>
  <c r="BZ12" i="10"/>
  <c r="BX12" i="10"/>
  <c r="BV12" i="10"/>
  <c r="BS12" i="10"/>
  <c r="BQ12" i="10"/>
  <c r="BO12" i="10"/>
  <c r="BM12" i="10"/>
  <c r="BK12" i="10"/>
  <c r="BI12" i="10"/>
  <c r="BG12" i="10"/>
  <c r="BE12" i="10"/>
  <c r="BC12" i="10"/>
  <c r="BA12" i="10"/>
  <c r="AY12" i="10"/>
  <c r="AW12" i="10"/>
  <c r="AU12" i="10"/>
  <c r="AS12" i="10"/>
  <c r="AQ12" i="10"/>
  <c r="AO12" i="10"/>
  <c r="AM12" i="10"/>
  <c r="AK12" i="10"/>
  <c r="AI12" i="10"/>
  <c r="GU54" i="6"/>
  <c r="DW57" i="6"/>
  <c r="DX57" i="6"/>
  <c r="DW53" i="6"/>
  <c r="DX53" i="6"/>
  <c r="DW49" i="6"/>
  <c r="DX49" i="6"/>
  <c r="DW45" i="6"/>
  <c r="DX45" i="6"/>
  <c r="DW41" i="6"/>
  <c r="DX41" i="6"/>
  <c r="DW37" i="6"/>
  <c r="DX37" i="6"/>
  <c r="DW33" i="6"/>
  <c r="DX33" i="6"/>
  <c r="DW29" i="6"/>
  <c r="DX29" i="6"/>
  <c r="DW25" i="6"/>
  <c r="DX25" i="6"/>
  <c r="DW21" i="6"/>
  <c r="DX21" i="6"/>
  <c r="DW17" i="6"/>
  <c r="DX17" i="6"/>
  <c r="DW13" i="6"/>
  <c r="DX13" i="6"/>
  <c r="DW56" i="6"/>
  <c r="DX56" i="6"/>
  <c r="DW52" i="6"/>
  <c r="DX52" i="6"/>
  <c r="DW48" i="6"/>
  <c r="DX48" i="6"/>
  <c r="DW44" i="6"/>
  <c r="DX44" i="6"/>
  <c r="DW40" i="6"/>
  <c r="DX40" i="6"/>
  <c r="DW36" i="6"/>
  <c r="DX36" i="6"/>
  <c r="DW32" i="6"/>
  <c r="DX32" i="6"/>
  <c r="DW28" i="6"/>
  <c r="DX28" i="6"/>
  <c r="DW24" i="6"/>
  <c r="DX24" i="6"/>
  <c r="DW20" i="6"/>
  <c r="DX20" i="6"/>
  <c r="DW16" i="6"/>
  <c r="DX16" i="6"/>
  <c r="DW12" i="6"/>
  <c r="DX12" i="6"/>
  <c r="DW10" i="6"/>
  <c r="DW55" i="6"/>
  <c r="DX55" i="6"/>
  <c r="DW51" i="6"/>
  <c r="DX51" i="6"/>
  <c r="DW47" i="6"/>
  <c r="DX47" i="6"/>
  <c r="DW43" i="6"/>
  <c r="DX43" i="6"/>
  <c r="DW39" i="6"/>
  <c r="DX39" i="6"/>
  <c r="DW35" i="6"/>
  <c r="DX35" i="6"/>
  <c r="DW31" i="6"/>
  <c r="DX31" i="6"/>
  <c r="DW27" i="6"/>
  <c r="DX27" i="6"/>
  <c r="DW23" i="6"/>
  <c r="DX23" i="6"/>
  <c r="DW19" i="6"/>
  <c r="DX19" i="6"/>
  <c r="DW15" i="6"/>
  <c r="DX15" i="6"/>
  <c r="DW11" i="6"/>
  <c r="DX11" i="6"/>
  <c r="DW58" i="6"/>
  <c r="DX58" i="6"/>
  <c r="DW54" i="6"/>
  <c r="DX54" i="6"/>
  <c r="DW50" i="6"/>
  <c r="DX50" i="6"/>
  <c r="DW46" i="6"/>
  <c r="DX46" i="6"/>
  <c r="DW42" i="6"/>
  <c r="DX42" i="6"/>
  <c r="DW38" i="6"/>
  <c r="DX38" i="6"/>
  <c r="DW34" i="6"/>
  <c r="DX34" i="6"/>
  <c r="DW30" i="6"/>
  <c r="DX30" i="6"/>
  <c r="DW26" i="6"/>
  <c r="DX26" i="6"/>
  <c r="DW22" i="6"/>
  <c r="DX22" i="6"/>
  <c r="DW18" i="6"/>
  <c r="DX18" i="6"/>
  <c r="DW14" i="6"/>
  <c r="DX14" i="6"/>
  <c r="DW9" i="6"/>
  <c r="DX9" i="6" s="1"/>
  <c r="DR57" i="6"/>
  <c r="DS57" i="6"/>
  <c r="DR53" i="6"/>
  <c r="DS53" i="6"/>
  <c r="DR49" i="6"/>
  <c r="DS49" i="6"/>
  <c r="DR45" i="6"/>
  <c r="DS45" i="6"/>
  <c r="DR41" i="6"/>
  <c r="DS41" i="6"/>
  <c r="DR37" i="6"/>
  <c r="DS37" i="6"/>
  <c r="DR33" i="6"/>
  <c r="DS33" i="6"/>
  <c r="DR29" i="6"/>
  <c r="DS29" i="6"/>
  <c r="DR25" i="6"/>
  <c r="DS25" i="6"/>
  <c r="DR21" i="6"/>
  <c r="DS21" i="6"/>
  <c r="DR17" i="6"/>
  <c r="DS17" i="6"/>
  <c r="DR13" i="6"/>
  <c r="DS13" i="6"/>
  <c r="DR56" i="6"/>
  <c r="DS56" i="6"/>
  <c r="DR52" i="6"/>
  <c r="DS52" i="6"/>
  <c r="DR48" i="6"/>
  <c r="DS48" i="6"/>
  <c r="DR44" i="6"/>
  <c r="DS44" i="6"/>
  <c r="DR40" i="6"/>
  <c r="DS40" i="6"/>
  <c r="DR36" i="6"/>
  <c r="DS36" i="6"/>
  <c r="DR32" i="6"/>
  <c r="DS32" i="6"/>
  <c r="DR28" i="6"/>
  <c r="DS28" i="6"/>
  <c r="DR24" i="6"/>
  <c r="DS24" i="6"/>
  <c r="DR20" i="6"/>
  <c r="DS20" i="6"/>
  <c r="DR16" i="6"/>
  <c r="DS16" i="6"/>
  <c r="DR12" i="6"/>
  <c r="DS12" i="6"/>
  <c r="DR10" i="6"/>
  <c r="DR55" i="6"/>
  <c r="DS55" i="6"/>
  <c r="DR51" i="6"/>
  <c r="DS51" i="6"/>
  <c r="DR47" i="6"/>
  <c r="DS47" i="6"/>
  <c r="DR43" i="6"/>
  <c r="DS43" i="6"/>
  <c r="DR39" i="6"/>
  <c r="DS39" i="6"/>
  <c r="DR35" i="6"/>
  <c r="DS35" i="6"/>
  <c r="DR31" i="6"/>
  <c r="DS31" i="6"/>
  <c r="DR27" i="6"/>
  <c r="DS27" i="6"/>
  <c r="DR23" i="6"/>
  <c r="DS23" i="6"/>
  <c r="DR19" i="6"/>
  <c r="DS19" i="6"/>
  <c r="DR15" i="6"/>
  <c r="DS15" i="6"/>
  <c r="DR11" i="6"/>
  <c r="DS11" i="6"/>
  <c r="DR58" i="6"/>
  <c r="DS58" i="6"/>
  <c r="DR54" i="6"/>
  <c r="DS54" i="6"/>
  <c r="DR50" i="6"/>
  <c r="DS50" i="6"/>
  <c r="DR46" i="6"/>
  <c r="DS46" i="6"/>
  <c r="DR42" i="6"/>
  <c r="DS42" i="6"/>
  <c r="DR38" i="6"/>
  <c r="DS38" i="6"/>
  <c r="DR34" i="6"/>
  <c r="DS34" i="6"/>
  <c r="DR30" i="6"/>
  <c r="DS30" i="6"/>
  <c r="DR26" i="6"/>
  <c r="DS26" i="6"/>
  <c r="DR22" i="6"/>
  <c r="DS22" i="6"/>
  <c r="DR18" i="6"/>
  <c r="DS18" i="6"/>
  <c r="DR14" i="6"/>
  <c r="DS14" i="6"/>
  <c r="DR9" i="6"/>
  <c r="DM57" i="6"/>
  <c r="DN57" i="6"/>
  <c r="DM53" i="6"/>
  <c r="DN53" i="6"/>
  <c r="DM49" i="6"/>
  <c r="DN49" i="6"/>
  <c r="DM45" i="6"/>
  <c r="DN45" i="6"/>
  <c r="DM41" i="6"/>
  <c r="DN41" i="6"/>
  <c r="DM37" i="6"/>
  <c r="DN37" i="6"/>
  <c r="DM33" i="6"/>
  <c r="DN33" i="6"/>
  <c r="DM29" i="6"/>
  <c r="DN29" i="6"/>
  <c r="DM25" i="6"/>
  <c r="DN25" i="6"/>
  <c r="DM21" i="6"/>
  <c r="DN21" i="6"/>
  <c r="DM17" i="6"/>
  <c r="DN17" i="6"/>
  <c r="DM13" i="6"/>
  <c r="DN13" i="6"/>
  <c r="DM56" i="6"/>
  <c r="DN56" i="6"/>
  <c r="DM52" i="6"/>
  <c r="DN52" i="6"/>
  <c r="DM48" i="6"/>
  <c r="DN48" i="6"/>
  <c r="DM44" i="6"/>
  <c r="DN44" i="6"/>
  <c r="DM40" i="6"/>
  <c r="DN40" i="6"/>
  <c r="DM36" i="6"/>
  <c r="DN36" i="6"/>
  <c r="DM32" i="6"/>
  <c r="DN32" i="6"/>
  <c r="DM28" i="6"/>
  <c r="DN28" i="6"/>
  <c r="DM24" i="6"/>
  <c r="DN24" i="6"/>
  <c r="DM20" i="6"/>
  <c r="DN20" i="6"/>
  <c r="DM16" i="6"/>
  <c r="DN16" i="6"/>
  <c r="DM12" i="6"/>
  <c r="DN12" i="6"/>
  <c r="DM10" i="6"/>
  <c r="DM55" i="6"/>
  <c r="DN55" i="6"/>
  <c r="DM51" i="6"/>
  <c r="DN51" i="6"/>
  <c r="DM47" i="6"/>
  <c r="DN47" i="6"/>
  <c r="DM43" i="6"/>
  <c r="DN43" i="6"/>
  <c r="DM39" i="6"/>
  <c r="DN39" i="6"/>
  <c r="DM35" i="6"/>
  <c r="DN35" i="6"/>
  <c r="DM31" i="6"/>
  <c r="DN31" i="6"/>
  <c r="DM27" i="6"/>
  <c r="DN27" i="6"/>
  <c r="DM23" i="6"/>
  <c r="DN23" i="6"/>
  <c r="DM19" i="6"/>
  <c r="DN19" i="6"/>
  <c r="DM15" i="6"/>
  <c r="DN15" i="6"/>
  <c r="DM11" i="6"/>
  <c r="DN11" i="6"/>
  <c r="DM58" i="6"/>
  <c r="DN58" i="6"/>
  <c r="DM54" i="6"/>
  <c r="DN54" i="6"/>
  <c r="DM50" i="6"/>
  <c r="DN50" i="6"/>
  <c r="DM46" i="6"/>
  <c r="DN46" i="6"/>
  <c r="DM42" i="6"/>
  <c r="DN42" i="6"/>
  <c r="DM38" i="6"/>
  <c r="DN38" i="6"/>
  <c r="DM34" i="6"/>
  <c r="DN34" i="6"/>
  <c r="DM30" i="6"/>
  <c r="DN30" i="6"/>
  <c r="DM26" i="6"/>
  <c r="DN26" i="6"/>
  <c r="DM22" i="6"/>
  <c r="DN22" i="6"/>
  <c r="DM18" i="6"/>
  <c r="DN18" i="6"/>
  <c r="DM14" i="6"/>
  <c r="DN14" i="6"/>
  <c r="DM9" i="6"/>
  <c r="DH57" i="6"/>
  <c r="DI57" i="6"/>
  <c r="DH53" i="6"/>
  <c r="DI53" i="6"/>
  <c r="DH49" i="6"/>
  <c r="DI49" i="6"/>
  <c r="DH45" i="6"/>
  <c r="DI45" i="6"/>
  <c r="DH41" i="6"/>
  <c r="DI41" i="6"/>
  <c r="DH37" i="6"/>
  <c r="DI37" i="6"/>
  <c r="DH33" i="6"/>
  <c r="DI33" i="6"/>
  <c r="DH29" i="6"/>
  <c r="DI29" i="6"/>
  <c r="DH25" i="6"/>
  <c r="DI25" i="6"/>
  <c r="DH21" i="6"/>
  <c r="DI21" i="6"/>
  <c r="DH17" i="6"/>
  <c r="DI17" i="6"/>
  <c r="DH13" i="6"/>
  <c r="DI13" i="6"/>
  <c r="DH56" i="6"/>
  <c r="DI56" i="6"/>
  <c r="DH52" i="6"/>
  <c r="DI52" i="6"/>
  <c r="DH48" i="6"/>
  <c r="DI48" i="6"/>
  <c r="DH44" i="6"/>
  <c r="DI44" i="6"/>
  <c r="DH40" i="6"/>
  <c r="DI40" i="6"/>
  <c r="DH36" i="6"/>
  <c r="DI36" i="6"/>
  <c r="DH32" i="6"/>
  <c r="DI32" i="6"/>
  <c r="DH28" i="6"/>
  <c r="DI28" i="6"/>
  <c r="DH24" i="6"/>
  <c r="DI24" i="6"/>
  <c r="DH20" i="6"/>
  <c r="DI20" i="6"/>
  <c r="DH16" i="6"/>
  <c r="DI16" i="6"/>
  <c r="DH12" i="6"/>
  <c r="DI12" i="6"/>
  <c r="DH10" i="6"/>
  <c r="DH55" i="6"/>
  <c r="DI55" i="6"/>
  <c r="DH51" i="6"/>
  <c r="DI51" i="6"/>
  <c r="DH47" i="6"/>
  <c r="DI47" i="6"/>
  <c r="DH43" i="6"/>
  <c r="DI43" i="6"/>
  <c r="DH39" i="6"/>
  <c r="DI39" i="6"/>
  <c r="DH35" i="6"/>
  <c r="DI35" i="6"/>
  <c r="DH31" i="6"/>
  <c r="DI31" i="6"/>
  <c r="DH27" i="6"/>
  <c r="DI27" i="6"/>
  <c r="DH23" i="6"/>
  <c r="DI23" i="6"/>
  <c r="DH19" i="6"/>
  <c r="DI19" i="6"/>
  <c r="DH15" i="6"/>
  <c r="DI15" i="6"/>
  <c r="DH11" i="6"/>
  <c r="DI11" i="6"/>
  <c r="DH58" i="6"/>
  <c r="DI58" i="6"/>
  <c r="DH54" i="6"/>
  <c r="DI54" i="6"/>
  <c r="DH50" i="6"/>
  <c r="DI50" i="6"/>
  <c r="DH46" i="6"/>
  <c r="DI46" i="6"/>
  <c r="DH42" i="6"/>
  <c r="DI42" i="6"/>
  <c r="DH38" i="6"/>
  <c r="DI38" i="6"/>
  <c r="DH34" i="6"/>
  <c r="DI34" i="6"/>
  <c r="DH30" i="6"/>
  <c r="DI30" i="6"/>
  <c r="DH26" i="6"/>
  <c r="DI26" i="6"/>
  <c r="DH22" i="6"/>
  <c r="DI22" i="6"/>
  <c r="DH18" i="6"/>
  <c r="DI18" i="6"/>
  <c r="DH14" i="6"/>
  <c r="DI14" i="6"/>
  <c r="DH9" i="6"/>
  <c r="DC57" i="6"/>
  <c r="DD57" i="6"/>
  <c r="DC53" i="6"/>
  <c r="DD53" i="6"/>
  <c r="DC49" i="6"/>
  <c r="DD49" i="6"/>
  <c r="DC45" i="6"/>
  <c r="DD45" i="6"/>
  <c r="DC41" i="6"/>
  <c r="DD41" i="6"/>
  <c r="DC37" i="6"/>
  <c r="DD37" i="6"/>
  <c r="DC33" i="6"/>
  <c r="DD33" i="6"/>
  <c r="DC29" i="6"/>
  <c r="DD29" i="6"/>
  <c r="DC25" i="6"/>
  <c r="DD25" i="6"/>
  <c r="DC21" i="6"/>
  <c r="DD21" i="6"/>
  <c r="DC17" i="6"/>
  <c r="DD17" i="6"/>
  <c r="DC13" i="6"/>
  <c r="DD13" i="6"/>
  <c r="DC56" i="6"/>
  <c r="DD56" i="6"/>
  <c r="DC52" i="6"/>
  <c r="DD52" i="6"/>
  <c r="DC48" i="6"/>
  <c r="DD48" i="6"/>
  <c r="DC44" i="6"/>
  <c r="DD44" i="6"/>
  <c r="DC40" i="6"/>
  <c r="DD40" i="6"/>
  <c r="DC36" i="6"/>
  <c r="DD36" i="6"/>
  <c r="DC32" i="6"/>
  <c r="DD32" i="6"/>
  <c r="DC28" i="6"/>
  <c r="DD28" i="6"/>
  <c r="DC24" i="6"/>
  <c r="DD24" i="6"/>
  <c r="DC20" i="6"/>
  <c r="DD20" i="6"/>
  <c r="DC16" i="6"/>
  <c r="DD16" i="6"/>
  <c r="DC12" i="6"/>
  <c r="DD12" i="6"/>
  <c r="DC10" i="6"/>
  <c r="DC55" i="6"/>
  <c r="DD55" i="6"/>
  <c r="DC51" i="6"/>
  <c r="DD51" i="6"/>
  <c r="DC47" i="6"/>
  <c r="DD47" i="6"/>
  <c r="DC43" i="6"/>
  <c r="DD43" i="6"/>
  <c r="DC39" i="6"/>
  <c r="DD39" i="6"/>
  <c r="DC35" i="6"/>
  <c r="DD35" i="6"/>
  <c r="DC31" i="6"/>
  <c r="DD31" i="6"/>
  <c r="DC27" i="6"/>
  <c r="DD27" i="6"/>
  <c r="DC23" i="6"/>
  <c r="DD23" i="6"/>
  <c r="DC19" i="6"/>
  <c r="DD19" i="6"/>
  <c r="DC15" i="6"/>
  <c r="DD15" i="6"/>
  <c r="DC11" i="6"/>
  <c r="DD11" i="6"/>
  <c r="DC58" i="6"/>
  <c r="DD58" i="6"/>
  <c r="DC54" i="6"/>
  <c r="DD54" i="6"/>
  <c r="DC50" i="6"/>
  <c r="DD50" i="6"/>
  <c r="DC46" i="6"/>
  <c r="DD46" i="6"/>
  <c r="DC42" i="6"/>
  <c r="DD42" i="6"/>
  <c r="DC38" i="6"/>
  <c r="DD38" i="6"/>
  <c r="DC34" i="6"/>
  <c r="DD34" i="6"/>
  <c r="DC30" i="6"/>
  <c r="DD30" i="6"/>
  <c r="DC26" i="6"/>
  <c r="DD26" i="6"/>
  <c r="DC22" i="6"/>
  <c r="DD22" i="6"/>
  <c r="DC18" i="6"/>
  <c r="DD18" i="6"/>
  <c r="DC14" i="6"/>
  <c r="DD14" i="6"/>
  <c r="DC9" i="6"/>
  <c r="CX57" i="6"/>
  <c r="CY57" i="6"/>
  <c r="CX53" i="6"/>
  <c r="CY53" i="6"/>
  <c r="CX49" i="6"/>
  <c r="CY49" i="6"/>
  <c r="CX45" i="6"/>
  <c r="CY45" i="6"/>
  <c r="CX41" i="6"/>
  <c r="CY41" i="6"/>
  <c r="CX37" i="6"/>
  <c r="CY37" i="6"/>
  <c r="CX33" i="6"/>
  <c r="CY33" i="6"/>
  <c r="CX29" i="6"/>
  <c r="CY29" i="6"/>
  <c r="CX25" i="6"/>
  <c r="CY25" i="6"/>
  <c r="CX21" i="6"/>
  <c r="CY21" i="6"/>
  <c r="CX17" i="6"/>
  <c r="CY17" i="6"/>
  <c r="CX13" i="6"/>
  <c r="CY13" i="6"/>
  <c r="CX56" i="6"/>
  <c r="CY56" i="6"/>
  <c r="CX52" i="6"/>
  <c r="CY52" i="6"/>
  <c r="CX48" i="6"/>
  <c r="CY48" i="6"/>
  <c r="CX44" i="6"/>
  <c r="CY44" i="6"/>
  <c r="CX40" i="6"/>
  <c r="CY40" i="6"/>
  <c r="CX36" i="6"/>
  <c r="CY36" i="6"/>
  <c r="CX32" i="6"/>
  <c r="CY32" i="6"/>
  <c r="CX28" i="6"/>
  <c r="CY28" i="6"/>
  <c r="CX24" i="6"/>
  <c r="CY24" i="6"/>
  <c r="CX20" i="6"/>
  <c r="CY20" i="6"/>
  <c r="CX16" i="6"/>
  <c r="CY16" i="6"/>
  <c r="CX12" i="6"/>
  <c r="CY12" i="6"/>
  <c r="CX10" i="6"/>
  <c r="CX55" i="6"/>
  <c r="CY55" i="6"/>
  <c r="CX51" i="6"/>
  <c r="CY51" i="6"/>
  <c r="CX47" i="6"/>
  <c r="CY47" i="6"/>
  <c r="CX43" i="6"/>
  <c r="CY43" i="6"/>
  <c r="CX39" i="6"/>
  <c r="CY39" i="6"/>
  <c r="CX35" i="6"/>
  <c r="CY35" i="6"/>
  <c r="CX31" i="6"/>
  <c r="CY31" i="6"/>
  <c r="CX27" i="6"/>
  <c r="CY27" i="6"/>
  <c r="CX23" i="6"/>
  <c r="CY23" i="6"/>
  <c r="CX19" i="6"/>
  <c r="CY19" i="6"/>
  <c r="CX15" i="6"/>
  <c r="CY15" i="6"/>
  <c r="CX11" i="6"/>
  <c r="CY11" i="6"/>
  <c r="CX58" i="6"/>
  <c r="CY58" i="6"/>
  <c r="CX54" i="6"/>
  <c r="CY54" i="6"/>
  <c r="CX50" i="6"/>
  <c r="CY50" i="6"/>
  <c r="CX46" i="6"/>
  <c r="CY46" i="6"/>
  <c r="CX42" i="6"/>
  <c r="CY42" i="6"/>
  <c r="CX38" i="6"/>
  <c r="CY38" i="6"/>
  <c r="CX34" i="6"/>
  <c r="CY34" i="6"/>
  <c r="CX30" i="6"/>
  <c r="CY30" i="6"/>
  <c r="CX26" i="6"/>
  <c r="CY26" i="6"/>
  <c r="CX22" i="6"/>
  <c r="CY22" i="6"/>
  <c r="CX18" i="6"/>
  <c r="CY18" i="6"/>
  <c r="CX14" i="6"/>
  <c r="CY14" i="6"/>
  <c r="CX9" i="6"/>
  <c r="CS57" i="6"/>
  <c r="CT57" i="6"/>
  <c r="CS53" i="6"/>
  <c r="CT53" i="6"/>
  <c r="CS49" i="6"/>
  <c r="CT49" i="6"/>
  <c r="CS45" i="6"/>
  <c r="CT45" i="6"/>
  <c r="CS41" i="6"/>
  <c r="CT41" i="6"/>
  <c r="CS37" i="6"/>
  <c r="CT37" i="6"/>
  <c r="CS33" i="6"/>
  <c r="CT33" i="6"/>
  <c r="CS29" i="6"/>
  <c r="CT29" i="6"/>
  <c r="CS25" i="6"/>
  <c r="CT25" i="6"/>
  <c r="CS21" i="6"/>
  <c r="CT21" i="6"/>
  <c r="CS17" i="6"/>
  <c r="CT17" i="6"/>
  <c r="CS13" i="6"/>
  <c r="CT13" i="6"/>
  <c r="CS56" i="6"/>
  <c r="CT56" i="6"/>
  <c r="CS52" i="6"/>
  <c r="CT52" i="6"/>
  <c r="CS48" i="6"/>
  <c r="CT48" i="6"/>
  <c r="CS44" i="6"/>
  <c r="CT44" i="6"/>
  <c r="CS40" i="6"/>
  <c r="CT40" i="6"/>
  <c r="CS36" i="6"/>
  <c r="CT36" i="6"/>
  <c r="CS32" i="6"/>
  <c r="CT32" i="6"/>
  <c r="CS28" i="6"/>
  <c r="CT28" i="6"/>
  <c r="CS24" i="6"/>
  <c r="CT24" i="6"/>
  <c r="CS20" i="6"/>
  <c r="CT20" i="6"/>
  <c r="CS16" i="6"/>
  <c r="CT16" i="6"/>
  <c r="CS12" i="6"/>
  <c r="CT12" i="6"/>
  <c r="CS10" i="6"/>
  <c r="CS55" i="6"/>
  <c r="CT55" i="6"/>
  <c r="CS51" i="6"/>
  <c r="CT51" i="6"/>
  <c r="CS47" i="6"/>
  <c r="CT47" i="6"/>
  <c r="CS43" i="6"/>
  <c r="CT43" i="6"/>
  <c r="CS39" i="6"/>
  <c r="CT39" i="6"/>
  <c r="CS35" i="6"/>
  <c r="CT35" i="6"/>
  <c r="CS31" i="6"/>
  <c r="CT31" i="6"/>
  <c r="CS27" i="6"/>
  <c r="CT27" i="6"/>
  <c r="CS23" i="6"/>
  <c r="CT23" i="6"/>
  <c r="CS19" i="6"/>
  <c r="CT19" i="6"/>
  <c r="CS15" i="6"/>
  <c r="CT15" i="6"/>
  <c r="CS11" i="6"/>
  <c r="CT11" i="6"/>
  <c r="CS58" i="6"/>
  <c r="CT58" i="6"/>
  <c r="CS54" i="6"/>
  <c r="CT54" i="6"/>
  <c r="CS50" i="6"/>
  <c r="CT50" i="6"/>
  <c r="CS46" i="6"/>
  <c r="CT46" i="6"/>
  <c r="CS42" i="6"/>
  <c r="CT42" i="6"/>
  <c r="CS38" i="6"/>
  <c r="CT38" i="6"/>
  <c r="CS34" i="6"/>
  <c r="CT34" i="6"/>
  <c r="CS30" i="6"/>
  <c r="CT30" i="6"/>
  <c r="CS26" i="6"/>
  <c r="CT26" i="6"/>
  <c r="CS22" i="6"/>
  <c r="CT22" i="6"/>
  <c r="CS18" i="6"/>
  <c r="CT18" i="6"/>
  <c r="CS14" i="6"/>
  <c r="CT14" i="6"/>
  <c r="CS9" i="6"/>
  <c r="CN57" i="6"/>
  <c r="CO57" i="6"/>
  <c r="CN53" i="6"/>
  <c r="CO53" i="6"/>
  <c r="CN49" i="6"/>
  <c r="CO49" i="6"/>
  <c r="CN45" i="6"/>
  <c r="CO45" i="6"/>
  <c r="CN41" i="6"/>
  <c r="CO41" i="6"/>
  <c r="CN37" i="6"/>
  <c r="CO37" i="6"/>
  <c r="CN33" i="6"/>
  <c r="CO33" i="6"/>
  <c r="CN29" i="6"/>
  <c r="CO29" i="6"/>
  <c r="CN25" i="6"/>
  <c r="CO25" i="6"/>
  <c r="CN21" i="6"/>
  <c r="CO21" i="6"/>
  <c r="CN17" i="6"/>
  <c r="CO17" i="6"/>
  <c r="CN13" i="6"/>
  <c r="CO13" i="6"/>
  <c r="CN56" i="6"/>
  <c r="CO56" i="6"/>
  <c r="CN52" i="6"/>
  <c r="CO52" i="6"/>
  <c r="CN48" i="6"/>
  <c r="CO48" i="6"/>
  <c r="CN44" i="6"/>
  <c r="CO44" i="6"/>
  <c r="CN40" i="6"/>
  <c r="CO40" i="6"/>
  <c r="CN36" i="6"/>
  <c r="CO36" i="6"/>
  <c r="CN32" i="6"/>
  <c r="CO32" i="6"/>
  <c r="CN28" i="6"/>
  <c r="CO28" i="6"/>
  <c r="CN24" i="6"/>
  <c r="CO24" i="6"/>
  <c r="CN20" i="6"/>
  <c r="CO20" i="6"/>
  <c r="CN16" i="6"/>
  <c r="CO16" i="6"/>
  <c r="CN12" i="6"/>
  <c r="CO12" i="6"/>
  <c r="CN10" i="6"/>
  <c r="CN55" i="6"/>
  <c r="CO55" i="6"/>
  <c r="CN51" i="6"/>
  <c r="CO51" i="6"/>
  <c r="CN47" i="6"/>
  <c r="CO47" i="6"/>
  <c r="CN43" i="6"/>
  <c r="CO43" i="6"/>
  <c r="CN39" i="6"/>
  <c r="CO39" i="6"/>
  <c r="CN35" i="6"/>
  <c r="CO35" i="6"/>
  <c r="CN31" i="6"/>
  <c r="CO31" i="6"/>
  <c r="CN27" i="6"/>
  <c r="CO27" i="6"/>
  <c r="CN23" i="6"/>
  <c r="CO23" i="6"/>
  <c r="CN19" i="6"/>
  <c r="CO19" i="6"/>
  <c r="CN15" i="6"/>
  <c r="CO15" i="6"/>
  <c r="CN11" i="6"/>
  <c r="CO11" i="6"/>
  <c r="CN58" i="6"/>
  <c r="CO58" i="6"/>
  <c r="CN54" i="6"/>
  <c r="CO54" i="6"/>
  <c r="CN50" i="6"/>
  <c r="CO50" i="6"/>
  <c r="CN46" i="6"/>
  <c r="CO46" i="6"/>
  <c r="CN42" i="6"/>
  <c r="CO42" i="6"/>
  <c r="CN38" i="6"/>
  <c r="CO38" i="6"/>
  <c r="CN34" i="6"/>
  <c r="CO34" i="6"/>
  <c r="CN30" i="6"/>
  <c r="CO30" i="6"/>
  <c r="CN26" i="6"/>
  <c r="CO26" i="6"/>
  <c r="CN22" i="6"/>
  <c r="CO22" i="6"/>
  <c r="CN18" i="6"/>
  <c r="CO18" i="6"/>
  <c r="CN14" i="6"/>
  <c r="CO14" i="6"/>
  <c r="CN9" i="6"/>
  <c r="CI57" i="6"/>
  <c r="CJ57" i="6"/>
  <c r="CI53" i="6"/>
  <c r="CJ53" i="6"/>
  <c r="CI49" i="6"/>
  <c r="CJ49" i="6"/>
  <c r="CI45" i="6"/>
  <c r="CJ45" i="6"/>
  <c r="CI41" i="6"/>
  <c r="CJ41" i="6"/>
  <c r="CI37" i="6"/>
  <c r="CJ37" i="6"/>
  <c r="CI33" i="6"/>
  <c r="CJ33" i="6"/>
  <c r="CI29" i="6"/>
  <c r="CJ29" i="6"/>
  <c r="CI25" i="6"/>
  <c r="CJ25" i="6"/>
  <c r="CI21" i="6"/>
  <c r="CJ21" i="6"/>
  <c r="CI17" i="6"/>
  <c r="CJ17" i="6"/>
  <c r="CI13" i="6"/>
  <c r="CJ13" i="6"/>
  <c r="CI56" i="6"/>
  <c r="CJ56" i="6"/>
  <c r="CI52" i="6"/>
  <c r="CJ52" i="6"/>
  <c r="CI48" i="6"/>
  <c r="CJ48" i="6"/>
  <c r="CI44" i="6"/>
  <c r="CJ44" i="6"/>
  <c r="CI40" i="6"/>
  <c r="CJ40" i="6"/>
  <c r="CI36" i="6"/>
  <c r="CJ36" i="6"/>
  <c r="CI32" i="6"/>
  <c r="CJ32" i="6"/>
  <c r="CI28" i="6"/>
  <c r="CJ28" i="6"/>
  <c r="CI24" i="6"/>
  <c r="CJ24" i="6"/>
  <c r="CI20" i="6"/>
  <c r="CJ20" i="6"/>
  <c r="CI16" i="6"/>
  <c r="CJ16" i="6"/>
  <c r="CI12" i="6"/>
  <c r="CJ12" i="6"/>
  <c r="CI10" i="6"/>
  <c r="CI55" i="6"/>
  <c r="CJ55" i="6"/>
  <c r="CI51" i="6"/>
  <c r="CJ51" i="6"/>
  <c r="CI47" i="6"/>
  <c r="CJ47" i="6"/>
  <c r="CI43" i="6"/>
  <c r="CJ43" i="6"/>
  <c r="CI39" i="6"/>
  <c r="CJ39" i="6"/>
  <c r="CI35" i="6"/>
  <c r="CJ35" i="6"/>
  <c r="CI31" i="6"/>
  <c r="CJ31" i="6"/>
  <c r="CI27" i="6"/>
  <c r="CJ27" i="6"/>
  <c r="CI23" i="6"/>
  <c r="CJ23" i="6"/>
  <c r="CI19" i="6"/>
  <c r="CJ19" i="6"/>
  <c r="CI15" i="6"/>
  <c r="CJ15" i="6"/>
  <c r="CI11" i="6"/>
  <c r="CJ11" i="6"/>
  <c r="CI58" i="6"/>
  <c r="CJ58" i="6"/>
  <c r="CI54" i="6"/>
  <c r="CJ54" i="6"/>
  <c r="CI50" i="6"/>
  <c r="CJ50" i="6"/>
  <c r="CI46" i="6"/>
  <c r="CJ46" i="6"/>
  <c r="CI42" i="6"/>
  <c r="CJ42" i="6"/>
  <c r="CI38" i="6"/>
  <c r="CJ38" i="6"/>
  <c r="CI34" i="6"/>
  <c r="CJ34" i="6"/>
  <c r="CI30" i="6"/>
  <c r="CJ30" i="6"/>
  <c r="CI26" i="6"/>
  <c r="CJ26" i="6"/>
  <c r="CI22" i="6"/>
  <c r="CJ22" i="6"/>
  <c r="CI18" i="6"/>
  <c r="CJ18" i="6"/>
  <c r="CI14" i="6"/>
  <c r="CJ14" i="6"/>
  <c r="CI9" i="6"/>
  <c r="CC57" i="6"/>
  <c r="CD57" i="6"/>
  <c r="CC53" i="6"/>
  <c r="CD53" i="6"/>
  <c r="CC49" i="6"/>
  <c r="CD49" i="6"/>
  <c r="CC45" i="6"/>
  <c r="CD45" i="6"/>
  <c r="CC41" i="6"/>
  <c r="CD41" i="6"/>
  <c r="CC37" i="6"/>
  <c r="CD37" i="6"/>
  <c r="CC33" i="6"/>
  <c r="CD33" i="6"/>
  <c r="CC29" i="6"/>
  <c r="CD29" i="6"/>
  <c r="CC25" i="6"/>
  <c r="CD25" i="6"/>
  <c r="CC21" i="6"/>
  <c r="CD21" i="6"/>
  <c r="CC17" i="6"/>
  <c r="CD17" i="6"/>
  <c r="CC13" i="6"/>
  <c r="CD13" i="6"/>
  <c r="CC56" i="6"/>
  <c r="CD56" i="6"/>
  <c r="CC52" i="6"/>
  <c r="CD52" i="6"/>
  <c r="CC48" i="6"/>
  <c r="CD48" i="6"/>
  <c r="CC44" i="6"/>
  <c r="CD44" i="6"/>
  <c r="CC40" i="6"/>
  <c r="CD40" i="6"/>
  <c r="CC36" i="6"/>
  <c r="CD36" i="6"/>
  <c r="CC32" i="6"/>
  <c r="CD32" i="6"/>
  <c r="CC28" i="6"/>
  <c r="CD28" i="6"/>
  <c r="CC24" i="6"/>
  <c r="CD24" i="6"/>
  <c r="CC20" i="6"/>
  <c r="CD20" i="6"/>
  <c r="CC16" i="6"/>
  <c r="CD16" i="6"/>
  <c r="CC12" i="6"/>
  <c r="CD12" i="6"/>
  <c r="CC10" i="6"/>
  <c r="CC55" i="6"/>
  <c r="CD55" i="6"/>
  <c r="CC51" i="6"/>
  <c r="CD51" i="6"/>
  <c r="CC47" i="6"/>
  <c r="CD47" i="6"/>
  <c r="CC43" i="6"/>
  <c r="CD43" i="6"/>
  <c r="CC39" i="6"/>
  <c r="CD39" i="6"/>
  <c r="CC35" i="6"/>
  <c r="CD35" i="6"/>
  <c r="CC31" i="6"/>
  <c r="CD31" i="6"/>
  <c r="CC27" i="6"/>
  <c r="CD27" i="6"/>
  <c r="CC23" i="6"/>
  <c r="CD23" i="6"/>
  <c r="CC19" i="6"/>
  <c r="CD19" i="6"/>
  <c r="CC15" i="6"/>
  <c r="CD15" i="6"/>
  <c r="CC11" i="6"/>
  <c r="CD11" i="6"/>
  <c r="CC58" i="6"/>
  <c r="CD58" i="6"/>
  <c r="CC54" i="6"/>
  <c r="CD54" i="6"/>
  <c r="CC50" i="6"/>
  <c r="CD50" i="6"/>
  <c r="CC46" i="6"/>
  <c r="CD46" i="6"/>
  <c r="CC42" i="6"/>
  <c r="CD42" i="6"/>
  <c r="CC38" i="6"/>
  <c r="CD38" i="6"/>
  <c r="CC34" i="6"/>
  <c r="CD34" i="6"/>
  <c r="CC30" i="6"/>
  <c r="CD30" i="6"/>
  <c r="CC26" i="6"/>
  <c r="CD26" i="6"/>
  <c r="CC22" i="6"/>
  <c r="CD22" i="6"/>
  <c r="CC18" i="6"/>
  <c r="CD18" i="6"/>
  <c r="CC14" i="6"/>
  <c r="CD14" i="6"/>
  <c r="CC9" i="6"/>
  <c r="BX57" i="6"/>
  <c r="BY57" i="6"/>
  <c r="BX53" i="6"/>
  <c r="BY53" i="6"/>
  <c r="BX49" i="6"/>
  <c r="BY49" i="6"/>
  <c r="BX45" i="6"/>
  <c r="BY45" i="6"/>
  <c r="BX41" i="6"/>
  <c r="BY41" i="6"/>
  <c r="BX37" i="6"/>
  <c r="BY37" i="6"/>
  <c r="BX33" i="6"/>
  <c r="BY33" i="6"/>
  <c r="BX29" i="6"/>
  <c r="BY29" i="6"/>
  <c r="BX25" i="6"/>
  <c r="BY25" i="6"/>
  <c r="BX21" i="6"/>
  <c r="BY21" i="6"/>
  <c r="BX17" i="6"/>
  <c r="BY17" i="6"/>
  <c r="BX13" i="6"/>
  <c r="BY13" i="6"/>
  <c r="BX56" i="6"/>
  <c r="BY56" i="6"/>
  <c r="BX52" i="6"/>
  <c r="BY52" i="6"/>
  <c r="BX48" i="6"/>
  <c r="BY48" i="6"/>
  <c r="BX44" i="6"/>
  <c r="BY44" i="6"/>
  <c r="BX40" i="6"/>
  <c r="BY40" i="6"/>
  <c r="BX36" i="6"/>
  <c r="BY36" i="6"/>
  <c r="BX32" i="6"/>
  <c r="BY32" i="6"/>
  <c r="BX28" i="6"/>
  <c r="BY28" i="6"/>
  <c r="BX24" i="6"/>
  <c r="BY24" i="6"/>
  <c r="BX20" i="6"/>
  <c r="BY20" i="6"/>
  <c r="BX16" i="6"/>
  <c r="BY16" i="6"/>
  <c r="BX12" i="6"/>
  <c r="BY12" i="6"/>
  <c r="BX10" i="6"/>
  <c r="BX55" i="6"/>
  <c r="BY55" i="6"/>
  <c r="BX51" i="6"/>
  <c r="BY51" i="6"/>
  <c r="BX47" i="6"/>
  <c r="BY47" i="6"/>
  <c r="BX43" i="6"/>
  <c r="BY43" i="6"/>
  <c r="BX39" i="6"/>
  <c r="BY39" i="6"/>
  <c r="BX35" i="6"/>
  <c r="BY35" i="6"/>
  <c r="BX31" i="6"/>
  <c r="BY31" i="6"/>
  <c r="BX27" i="6"/>
  <c r="BY27" i="6"/>
  <c r="BX23" i="6"/>
  <c r="BY23" i="6"/>
  <c r="BX19" i="6"/>
  <c r="BY19" i="6"/>
  <c r="BX15" i="6"/>
  <c r="BY15" i="6"/>
  <c r="BX11" i="6"/>
  <c r="BY11" i="6"/>
  <c r="BX58" i="6"/>
  <c r="BY58" i="6"/>
  <c r="BX54" i="6"/>
  <c r="BY54" i="6"/>
  <c r="BX50" i="6"/>
  <c r="BY50" i="6"/>
  <c r="BX46" i="6"/>
  <c r="BY46" i="6"/>
  <c r="BX42" i="6"/>
  <c r="BY42" i="6"/>
  <c r="BX38" i="6"/>
  <c r="BY38" i="6"/>
  <c r="BX34" i="6"/>
  <c r="BY34" i="6"/>
  <c r="BX30" i="6"/>
  <c r="BY30" i="6"/>
  <c r="BX26" i="6"/>
  <c r="BY26" i="6"/>
  <c r="BX22" i="6"/>
  <c r="BY22" i="6"/>
  <c r="BX18" i="6"/>
  <c r="BY18" i="6"/>
  <c r="BX14" i="6"/>
  <c r="BY14" i="6"/>
  <c r="BX9" i="6"/>
  <c r="BS57" i="6"/>
  <c r="BT57" i="6"/>
  <c r="BS53" i="6"/>
  <c r="BT53" i="6"/>
  <c r="BS49" i="6"/>
  <c r="BT49" i="6"/>
  <c r="BS45" i="6"/>
  <c r="BT45" i="6"/>
  <c r="BS41" i="6"/>
  <c r="BT41" i="6"/>
  <c r="BS37" i="6"/>
  <c r="BT37" i="6"/>
  <c r="BS33" i="6"/>
  <c r="BT33" i="6"/>
  <c r="BS29" i="6"/>
  <c r="BT29" i="6"/>
  <c r="BS25" i="6"/>
  <c r="BT25" i="6"/>
  <c r="BS21" i="6"/>
  <c r="BT21" i="6"/>
  <c r="BS17" i="6"/>
  <c r="BT17" i="6"/>
  <c r="BS13" i="6"/>
  <c r="BT13" i="6"/>
  <c r="BS56" i="6"/>
  <c r="BT56" i="6"/>
  <c r="BS52" i="6"/>
  <c r="BT52" i="6"/>
  <c r="BS48" i="6"/>
  <c r="BT48" i="6"/>
  <c r="BS44" i="6"/>
  <c r="BT44" i="6"/>
  <c r="BS40" i="6"/>
  <c r="BT40" i="6"/>
  <c r="BS36" i="6"/>
  <c r="BT36" i="6"/>
  <c r="BS32" i="6"/>
  <c r="BT32" i="6"/>
  <c r="BS28" i="6"/>
  <c r="BT28" i="6"/>
  <c r="BS24" i="6"/>
  <c r="BT24" i="6"/>
  <c r="BS20" i="6"/>
  <c r="BT20" i="6"/>
  <c r="BS16" i="6"/>
  <c r="BT16" i="6"/>
  <c r="BS12" i="6"/>
  <c r="BT12" i="6"/>
  <c r="BS10" i="6"/>
  <c r="BS55" i="6"/>
  <c r="BT55" i="6"/>
  <c r="BS51" i="6"/>
  <c r="BT51" i="6"/>
  <c r="BS47" i="6"/>
  <c r="BT47" i="6"/>
  <c r="BS43" i="6"/>
  <c r="BT43" i="6"/>
  <c r="BS39" i="6"/>
  <c r="BT39" i="6"/>
  <c r="BS35" i="6"/>
  <c r="BT35" i="6"/>
  <c r="BS31" i="6"/>
  <c r="BT31" i="6"/>
  <c r="BS27" i="6"/>
  <c r="BT27" i="6"/>
  <c r="BS23" i="6"/>
  <c r="BT23" i="6"/>
  <c r="BS19" i="6"/>
  <c r="BT19" i="6"/>
  <c r="BS15" i="6"/>
  <c r="BT15" i="6"/>
  <c r="BS11" i="6"/>
  <c r="BT11" i="6"/>
  <c r="BS58" i="6"/>
  <c r="BT58" i="6"/>
  <c r="BS54" i="6"/>
  <c r="BT54" i="6"/>
  <c r="BS50" i="6"/>
  <c r="BT50" i="6"/>
  <c r="BS46" i="6"/>
  <c r="BT46" i="6"/>
  <c r="BS42" i="6"/>
  <c r="BT42" i="6"/>
  <c r="BS38" i="6"/>
  <c r="BT38" i="6"/>
  <c r="BS34" i="6"/>
  <c r="BT34" i="6"/>
  <c r="BS30" i="6"/>
  <c r="BT30" i="6"/>
  <c r="BS26" i="6"/>
  <c r="BT26" i="6"/>
  <c r="BS22" i="6"/>
  <c r="BT22" i="6"/>
  <c r="BS18" i="6"/>
  <c r="BT18" i="6"/>
  <c r="BS14" i="6"/>
  <c r="BT14" i="6"/>
  <c r="BS9" i="6"/>
  <c r="BN57" i="6"/>
  <c r="BO57" i="6"/>
  <c r="BN53" i="6"/>
  <c r="BO53" i="6"/>
  <c r="BN49" i="6"/>
  <c r="BO49" i="6"/>
  <c r="BN45" i="6"/>
  <c r="BO45" i="6"/>
  <c r="BN41" i="6"/>
  <c r="BO41" i="6"/>
  <c r="BN37" i="6"/>
  <c r="BO37" i="6"/>
  <c r="BN33" i="6"/>
  <c r="BO33" i="6"/>
  <c r="BN29" i="6"/>
  <c r="BO29" i="6"/>
  <c r="BN25" i="6"/>
  <c r="BO25" i="6"/>
  <c r="BN21" i="6"/>
  <c r="BO21" i="6"/>
  <c r="BN17" i="6"/>
  <c r="BO17" i="6"/>
  <c r="BN13" i="6"/>
  <c r="BO13" i="6"/>
  <c r="BN56" i="6"/>
  <c r="BO56" i="6"/>
  <c r="BN52" i="6"/>
  <c r="BO52" i="6"/>
  <c r="BN48" i="6"/>
  <c r="BO48" i="6"/>
  <c r="BN44" i="6"/>
  <c r="BO44" i="6"/>
  <c r="BN40" i="6"/>
  <c r="BO40" i="6"/>
  <c r="BN36" i="6"/>
  <c r="BO36" i="6"/>
  <c r="BN32" i="6"/>
  <c r="BO32" i="6"/>
  <c r="BN28" i="6"/>
  <c r="BO28" i="6"/>
  <c r="BN24" i="6"/>
  <c r="BO24" i="6"/>
  <c r="BN20" i="6"/>
  <c r="BO20" i="6"/>
  <c r="BN16" i="6"/>
  <c r="BO16" i="6"/>
  <c r="BN12" i="6"/>
  <c r="BO12" i="6"/>
  <c r="BN10" i="6"/>
  <c r="BN55" i="6"/>
  <c r="BO55" i="6"/>
  <c r="BN51" i="6"/>
  <c r="BO51" i="6"/>
  <c r="BN47" i="6"/>
  <c r="BO47" i="6"/>
  <c r="BN43" i="6"/>
  <c r="BO43" i="6"/>
  <c r="BN39" i="6"/>
  <c r="BO39" i="6"/>
  <c r="BN35" i="6"/>
  <c r="BO35" i="6"/>
  <c r="BN31" i="6"/>
  <c r="BO31" i="6"/>
  <c r="BN27" i="6"/>
  <c r="BO27" i="6"/>
  <c r="BN23" i="6"/>
  <c r="BO23" i="6"/>
  <c r="BN19" i="6"/>
  <c r="BO19" i="6"/>
  <c r="BN15" i="6"/>
  <c r="BO15" i="6"/>
  <c r="BN11" i="6"/>
  <c r="BO11" i="6"/>
  <c r="BN58" i="6"/>
  <c r="BO58" i="6"/>
  <c r="BN54" i="6"/>
  <c r="BO54" i="6"/>
  <c r="BN50" i="6"/>
  <c r="BO50" i="6"/>
  <c r="BN46" i="6"/>
  <c r="BO46" i="6"/>
  <c r="BN42" i="6"/>
  <c r="BO42" i="6"/>
  <c r="BN38" i="6"/>
  <c r="BO38" i="6"/>
  <c r="BN34" i="6"/>
  <c r="BO34" i="6"/>
  <c r="BN30" i="6"/>
  <c r="BO30" i="6"/>
  <c r="BN26" i="6"/>
  <c r="BO26" i="6"/>
  <c r="BN22" i="6"/>
  <c r="BO22" i="6"/>
  <c r="BN18" i="6"/>
  <c r="BO18" i="6"/>
  <c r="BN14" i="6"/>
  <c r="BO14" i="6"/>
  <c r="BN9" i="6"/>
  <c r="BI57" i="6"/>
  <c r="BJ57" i="6"/>
  <c r="BI53" i="6"/>
  <c r="BJ53" i="6"/>
  <c r="BI49" i="6"/>
  <c r="BJ49" i="6"/>
  <c r="BI45" i="6"/>
  <c r="BJ45" i="6"/>
  <c r="BI41" i="6"/>
  <c r="BJ41" i="6"/>
  <c r="BI37" i="6"/>
  <c r="BJ37" i="6"/>
  <c r="BI33" i="6"/>
  <c r="BJ33" i="6"/>
  <c r="BI29" i="6"/>
  <c r="BJ29" i="6"/>
  <c r="BI25" i="6"/>
  <c r="BJ25" i="6"/>
  <c r="BI21" i="6"/>
  <c r="BJ21" i="6"/>
  <c r="BI17" i="6"/>
  <c r="BJ17" i="6"/>
  <c r="BI13" i="6"/>
  <c r="BJ13" i="6"/>
  <c r="BI56" i="6"/>
  <c r="BJ56" i="6"/>
  <c r="BI52" i="6"/>
  <c r="BJ52" i="6"/>
  <c r="BI48" i="6"/>
  <c r="BJ48" i="6"/>
  <c r="BI44" i="6"/>
  <c r="BJ44" i="6"/>
  <c r="BI40" i="6"/>
  <c r="BJ40" i="6"/>
  <c r="BI36" i="6"/>
  <c r="BJ36" i="6"/>
  <c r="BI32" i="6"/>
  <c r="BJ32" i="6"/>
  <c r="BI28" i="6"/>
  <c r="BJ28" i="6"/>
  <c r="BI24" i="6"/>
  <c r="BJ24" i="6"/>
  <c r="BI20" i="6"/>
  <c r="BJ20" i="6"/>
  <c r="BI16" i="6"/>
  <c r="BJ16" i="6"/>
  <c r="BI12" i="6"/>
  <c r="BJ12" i="6"/>
  <c r="BI10" i="6"/>
  <c r="BI55" i="6"/>
  <c r="BJ55" i="6"/>
  <c r="BI51" i="6"/>
  <c r="BJ51" i="6"/>
  <c r="BI47" i="6"/>
  <c r="BJ47" i="6"/>
  <c r="BI43" i="6"/>
  <c r="BJ43" i="6"/>
  <c r="BI39" i="6"/>
  <c r="BJ39" i="6"/>
  <c r="BI35" i="6"/>
  <c r="BJ35" i="6"/>
  <c r="BI31" i="6"/>
  <c r="BJ31" i="6"/>
  <c r="BI27" i="6"/>
  <c r="BJ27" i="6"/>
  <c r="BI23" i="6"/>
  <c r="BJ23" i="6"/>
  <c r="BI19" i="6"/>
  <c r="BJ19" i="6"/>
  <c r="BI15" i="6"/>
  <c r="BJ15" i="6"/>
  <c r="BI11" i="6"/>
  <c r="BJ11" i="6"/>
  <c r="BI58" i="6"/>
  <c r="BJ58" i="6"/>
  <c r="BI54" i="6"/>
  <c r="BJ54" i="6"/>
  <c r="BI50" i="6"/>
  <c r="BJ50" i="6"/>
  <c r="BI46" i="6"/>
  <c r="BJ46" i="6"/>
  <c r="BI42" i="6"/>
  <c r="BJ42" i="6"/>
  <c r="BI38" i="6"/>
  <c r="BJ38" i="6"/>
  <c r="BI34" i="6"/>
  <c r="BJ34" i="6"/>
  <c r="BI30" i="6"/>
  <c r="BJ30" i="6"/>
  <c r="BI26" i="6"/>
  <c r="BJ26" i="6"/>
  <c r="BI22" i="6"/>
  <c r="BJ22" i="6"/>
  <c r="BI18" i="6"/>
  <c r="BJ18" i="6"/>
  <c r="BI14" i="6"/>
  <c r="BJ14" i="6"/>
  <c r="BI9" i="6"/>
  <c r="BD57" i="6"/>
  <c r="BE57" i="6"/>
  <c r="AY57" i="6"/>
  <c r="AZ57" i="6"/>
  <c r="BD53" i="6"/>
  <c r="BE53" i="6"/>
  <c r="AZ53" i="6"/>
  <c r="AY53" i="6"/>
  <c r="BD49" i="6"/>
  <c r="BE49" i="6"/>
  <c r="AZ49" i="6"/>
  <c r="AY49" i="6"/>
  <c r="BD45" i="6"/>
  <c r="BE45" i="6"/>
  <c r="AZ45" i="6"/>
  <c r="AY45" i="6"/>
  <c r="BD41" i="6"/>
  <c r="AY41" i="6"/>
  <c r="BE41" i="6"/>
  <c r="AZ41" i="6"/>
  <c r="BD37" i="6"/>
  <c r="AY37" i="6"/>
  <c r="BE37" i="6"/>
  <c r="AZ37" i="6"/>
  <c r="BD33" i="6"/>
  <c r="AY33" i="6"/>
  <c r="BE33" i="6"/>
  <c r="AZ33" i="6"/>
  <c r="BD29" i="6"/>
  <c r="AY29" i="6"/>
  <c r="BE29" i="6"/>
  <c r="AZ29" i="6"/>
  <c r="BD25" i="6"/>
  <c r="AY25" i="6"/>
  <c r="BE25" i="6"/>
  <c r="AZ25" i="6"/>
  <c r="BD21" i="6"/>
  <c r="AY21" i="6"/>
  <c r="BE21" i="6"/>
  <c r="AZ21" i="6"/>
  <c r="BD17" i="6"/>
  <c r="AY17" i="6"/>
  <c r="BE17" i="6"/>
  <c r="AZ17" i="6"/>
  <c r="BD13" i="6"/>
  <c r="AY13" i="6"/>
  <c r="BE13" i="6"/>
  <c r="AZ13" i="6"/>
  <c r="BD56" i="6"/>
  <c r="BE56" i="6"/>
  <c r="AZ56" i="6"/>
  <c r="AY56" i="6"/>
  <c r="BD52" i="6"/>
  <c r="BE52" i="6"/>
  <c r="AY52" i="6"/>
  <c r="AZ52" i="6"/>
  <c r="BD48" i="6"/>
  <c r="BE48" i="6"/>
  <c r="AZ48" i="6"/>
  <c r="AY48" i="6"/>
  <c r="BD44" i="6"/>
  <c r="AY44" i="6"/>
  <c r="BE44" i="6"/>
  <c r="AZ44" i="6"/>
  <c r="BD40" i="6"/>
  <c r="AY40" i="6"/>
  <c r="BE40" i="6"/>
  <c r="AZ40" i="6"/>
  <c r="BD36" i="6"/>
  <c r="AY36" i="6"/>
  <c r="BE36" i="6"/>
  <c r="AZ36" i="6"/>
  <c r="BD32" i="6"/>
  <c r="AY32" i="6"/>
  <c r="BE32" i="6"/>
  <c r="AZ32" i="6"/>
  <c r="BD28" i="6"/>
  <c r="AY28" i="6"/>
  <c r="BE28" i="6"/>
  <c r="AZ28" i="6"/>
  <c r="BD24" i="6"/>
  <c r="AY24" i="6"/>
  <c r="BE24" i="6"/>
  <c r="AZ24" i="6"/>
  <c r="BD20" i="6"/>
  <c r="AY20" i="6"/>
  <c r="BE20" i="6"/>
  <c r="AZ20" i="6"/>
  <c r="BD16" i="6"/>
  <c r="AY16" i="6"/>
  <c r="BE16" i="6"/>
  <c r="AZ16" i="6"/>
  <c r="BD12" i="6"/>
  <c r="AY12" i="6"/>
  <c r="BE12" i="6"/>
  <c r="AZ12" i="6"/>
  <c r="BD10" i="6"/>
  <c r="AY10" i="6"/>
  <c r="BD55" i="6"/>
  <c r="BE55" i="6"/>
  <c r="AZ55" i="6"/>
  <c r="AY55" i="6"/>
  <c r="BD51" i="6"/>
  <c r="BE51" i="6"/>
  <c r="AZ51" i="6"/>
  <c r="AY51" i="6"/>
  <c r="BD47" i="6"/>
  <c r="BE47" i="6"/>
  <c r="AY47" i="6"/>
  <c r="AZ47" i="6"/>
  <c r="BD43" i="6"/>
  <c r="AY43" i="6"/>
  <c r="BE43" i="6"/>
  <c r="AZ43" i="6"/>
  <c r="BD39" i="6"/>
  <c r="AY39" i="6"/>
  <c r="BE39" i="6"/>
  <c r="AZ39" i="6"/>
  <c r="BD35" i="6"/>
  <c r="AY35" i="6"/>
  <c r="BE35" i="6"/>
  <c r="AZ35" i="6"/>
  <c r="BD31" i="6"/>
  <c r="AY31" i="6"/>
  <c r="BE31" i="6"/>
  <c r="AZ31" i="6"/>
  <c r="BD27" i="6"/>
  <c r="AY27" i="6"/>
  <c r="BE27" i="6"/>
  <c r="AZ27" i="6"/>
  <c r="BD23" i="6"/>
  <c r="AY23" i="6"/>
  <c r="BE23" i="6"/>
  <c r="AZ23" i="6"/>
  <c r="BD19" i="6"/>
  <c r="AY19" i="6"/>
  <c r="BE19" i="6"/>
  <c r="AZ19" i="6"/>
  <c r="BD15" i="6"/>
  <c r="AY15" i="6"/>
  <c r="BE15" i="6"/>
  <c r="AZ15" i="6"/>
  <c r="BD11" i="6"/>
  <c r="AY11" i="6"/>
  <c r="BE11" i="6"/>
  <c r="AZ11" i="6"/>
  <c r="BD58" i="6"/>
  <c r="BE58" i="6"/>
  <c r="AZ58" i="6"/>
  <c r="AY58" i="6"/>
  <c r="BD54" i="6"/>
  <c r="BE54" i="6"/>
  <c r="AY54" i="6"/>
  <c r="AZ54" i="6"/>
  <c r="BD50" i="6"/>
  <c r="BE50" i="6"/>
  <c r="AZ50" i="6"/>
  <c r="AY50" i="6"/>
  <c r="BD46" i="6"/>
  <c r="BE46" i="6"/>
  <c r="AZ46" i="6"/>
  <c r="AY46" i="6"/>
  <c r="BD42" i="6"/>
  <c r="AY42" i="6"/>
  <c r="BE42" i="6"/>
  <c r="AZ42" i="6"/>
  <c r="BD38" i="6"/>
  <c r="AY38" i="6"/>
  <c r="BE38" i="6"/>
  <c r="AZ38" i="6"/>
  <c r="BD34" i="6"/>
  <c r="AY34" i="6"/>
  <c r="BE34" i="6"/>
  <c r="AZ34" i="6"/>
  <c r="BD30" i="6"/>
  <c r="AY30" i="6"/>
  <c r="BE30" i="6"/>
  <c r="AZ30" i="6"/>
  <c r="BD26" i="6"/>
  <c r="AY26" i="6"/>
  <c r="BE26" i="6"/>
  <c r="AZ26" i="6"/>
  <c r="BD22" i="6"/>
  <c r="AY22" i="6"/>
  <c r="BE22" i="6"/>
  <c r="AZ22" i="6"/>
  <c r="BD18" i="6"/>
  <c r="AY18" i="6"/>
  <c r="BE18" i="6"/>
  <c r="AZ18" i="6"/>
  <c r="BD14" i="6"/>
  <c r="AY14" i="6"/>
  <c r="BE14" i="6"/>
  <c r="AZ14" i="6"/>
  <c r="BD9" i="6"/>
  <c r="AY9" i="6"/>
  <c r="AS57" i="6"/>
  <c r="AT57" i="6"/>
  <c r="AS53" i="6"/>
  <c r="AT53" i="6"/>
  <c r="AS49" i="6"/>
  <c r="AT49" i="6"/>
  <c r="AS45" i="6"/>
  <c r="AT45" i="6"/>
  <c r="AS41" i="6"/>
  <c r="AT41" i="6"/>
  <c r="AS37" i="6"/>
  <c r="AT37" i="6"/>
  <c r="AS33" i="6"/>
  <c r="AT33" i="6"/>
  <c r="AS29" i="6"/>
  <c r="AT29" i="6"/>
  <c r="AS25" i="6"/>
  <c r="AT25" i="6"/>
  <c r="AS21" i="6"/>
  <c r="AT21" i="6"/>
  <c r="AS17" i="6"/>
  <c r="AT17" i="6"/>
  <c r="AS13" i="6"/>
  <c r="AT13" i="6"/>
  <c r="AS56" i="6"/>
  <c r="AT56" i="6"/>
  <c r="AS52" i="6"/>
  <c r="AT52" i="6"/>
  <c r="AS48" i="6"/>
  <c r="AT48" i="6"/>
  <c r="AS44" i="6"/>
  <c r="AT44" i="6"/>
  <c r="AS40" i="6"/>
  <c r="AT40" i="6"/>
  <c r="AS36" i="6"/>
  <c r="AT36" i="6"/>
  <c r="AS32" i="6"/>
  <c r="AT32" i="6"/>
  <c r="AS28" i="6"/>
  <c r="AT28" i="6"/>
  <c r="AS24" i="6"/>
  <c r="AT24" i="6"/>
  <c r="AS20" i="6"/>
  <c r="AT20" i="6"/>
  <c r="AS16" i="6"/>
  <c r="AT16" i="6"/>
  <c r="AS12" i="6"/>
  <c r="AT12" i="6"/>
  <c r="AS10" i="6"/>
  <c r="AS55" i="6"/>
  <c r="AT55" i="6"/>
  <c r="AS51" i="6"/>
  <c r="AT51" i="6"/>
  <c r="AS47" i="6"/>
  <c r="AT47" i="6"/>
  <c r="AS43" i="6"/>
  <c r="AT43" i="6"/>
  <c r="AS39" i="6"/>
  <c r="AT39" i="6"/>
  <c r="AS35" i="6"/>
  <c r="AT35" i="6"/>
  <c r="AS31" i="6"/>
  <c r="AT31" i="6"/>
  <c r="AS27" i="6"/>
  <c r="AT27" i="6"/>
  <c r="AS23" i="6"/>
  <c r="AT23" i="6"/>
  <c r="AS19" i="6"/>
  <c r="AT19" i="6"/>
  <c r="AS15" i="6"/>
  <c r="AT15" i="6"/>
  <c r="AS11" i="6"/>
  <c r="AT11" i="6"/>
  <c r="AS58" i="6"/>
  <c r="AT58" i="6"/>
  <c r="AS54" i="6"/>
  <c r="AT54" i="6"/>
  <c r="AS50" i="6"/>
  <c r="AT50" i="6"/>
  <c r="AS46" i="6"/>
  <c r="AT46" i="6"/>
  <c r="AS42" i="6"/>
  <c r="AT42" i="6"/>
  <c r="AS38" i="6"/>
  <c r="AT38" i="6"/>
  <c r="AS34" i="6"/>
  <c r="AT34" i="6"/>
  <c r="AS30" i="6"/>
  <c r="AT30" i="6"/>
  <c r="AS26" i="6"/>
  <c r="AT26" i="6"/>
  <c r="AS22" i="6"/>
  <c r="AT22" i="6"/>
  <c r="AS18" i="6"/>
  <c r="AT18" i="6"/>
  <c r="AS14" i="6"/>
  <c r="AT14" i="6"/>
  <c r="AS9" i="6"/>
  <c r="AN57" i="6"/>
  <c r="AO57" i="6"/>
  <c r="AN53" i="6"/>
  <c r="AO53" i="6"/>
  <c r="AN49" i="6"/>
  <c r="AO49" i="6"/>
  <c r="AN45" i="6"/>
  <c r="AO45" i="6"/>
  <c r="AN41" i="6"/>
  <c r="AO41" i="6"/>
  <c r="AN37" i="6"/>
  <c r="AO37" i="6"/>
  <c r="AN33" i="6"/>
  <c r="AO33" i="6"/>
  <c r="AN29" i="6"/>
  <c r="AO29" i="6"/>
  <c r="AN25" i="6"/>
  <c r="AO25" i="6"/>
  <c r="AN21" i="6"/>
  <c r="AO21" i="6"/>
  <c r="AN17" i="6"/>
  <c r="AO17" i="6"/>
  <c r="AN13" i="6"/>
  <c r="AO13" i="6"/>
  <c r="AN56" i="6"/>
  <c r="AO56" i="6"/>
  <c r="AN52" i="6"/>
  <c r="AO52" i="6"/>
  <c r="AN48" i="6"/>
  <c r="AO48" i="6"/>
  <c r="AN44" i="6"/>
  <c r="AO44" i="6"/>
  <c r="AN40" i="6"/>
  <c r="AO40" i="6"/>
  <c r="AN36" i="6"/>
  <c r="AO36" i="6"/>
  <c r="AN32" i="6"/>
  <c r="AO32" i="6"/>
  <c r="AN28" i="6"/>
  <c r="AO28" i="6"/>
  <c r="AN24" i="6"/>
  <c r="AO24" i="6"/>
  <c r="AN20" i="6"/>
  <c r="AO20" i="6"/>
  <c r="AN16" i="6"/>
  <c r="AO16" i="6"/>
  <c r="AN12" i="6"/>
  <c r="AO12" i="6"/>
  <c r="AN10" i="6"/>
  <c r="AN55" i="6"/>
  <c r="AO55" i="6"/>
  <c r="AN51" i="6"/>
  <c r="AO51" i="6"/>
  <c r="AN47" i="6"/>
  <c r="AO47" i="6"/>
  <c r="AN43" i="6"/>
  <c r="AO43" i="6"/>
  <c r="AN39" i="6"/>
  <c r="AO39" i="6"/>
  <c r="AN35" i="6"/>
  <c r="AO35" i="6"/>
  <c r="AN31" i="6"/>
  <c r="AO31" i="6"/>
  <c r="AN27" i="6"/>
  <c r="AO27" i="6"/>
  <c r="AN23" i="6"/>
  <c r="AO23" i="6"/>
  <c r="AN19" i="6"/>
  <c r="AO19" i="6"/>
  <c r="AN15" i="6"/>
  <c r="AO15" i="6"/>
  <c r="AN11" i="6"/>
  <c r="AO11" i="6"/>
  <c r="AN58" i="6"/>
  <c r="AO58" i="6"/>
  <c r="AN54" i="6"/>
  <c r="AO54" i="6"/>
  <c r="AN50" i="6"/>
  <c r="AO50" i="6"/>
  <c r="AN46" i="6"/>
  <c r="AO46" i="6"/>
  <c r="AN42" i="6"/>
  <c r="AO42" i="6"/>
  <c r="AN38" i="6"/>
  <c r="AO38" i="6"/>
  <c r="AN34" i="6"/>
  <c r="AO34" i="6"/>
  <c r="AN30" i="6"/>
  <c r="AO30" i="6"/>
  <c r="AN26" i="6"/>
  <c r="AO26" i="6"/>
  <c r="AN22" i="6"/>
  <c r="AO22" i="6"/>
  <c r="AN18" i="6"/>
  <c r="AO18" i="6"/>
  <c r="AN14" i="6"/>
  <c r="AO14" i="6"/>
  <c r="GV57" i="6"/>
  <c r="GU57" i="6"/>
  <c r="GU11" i="6"/>
  <c r="GV12" i="6"/>
  <c r="GU12" i="6"/>
  <c r="GV16" i="6"/>
  <c r="GU16" i="6"/>
  <c r="GU20" i="6"/>
  <c r="GU24" i="6"/>
  <c r="HC26" i="6"/>
  <c r="GV28" i="6"/>
  <c r="HC30" i="6"/>
  <c r="GV32" i="6"/>
  <c r="GU32" i="6"/>
  <c r="GV36" i="6"/>
  <c r="GV40" i="6"/>
  <c r="GV44" i="6"/>
  <c r="GV48" i="6"/>
  <c r="GV52" i="6"/>
  <c r="AN9" i="6"/>
  <c r="AI57" i="6"/>
  <c r="AJ57" i="6"/>
  <c r="AH57" i="6"/>
  <c r="AL57" i="6"/>
  <c r="AM57" i="6"/>
  <c r="AP57" i="6"/>
  <c r="AV57" i="6"/>
  <c r="AX57" i="6"/>
  <c r="BA57" i="6"/>
  <c r="BG57" i="6"/>
  <c r="BH57" i="6"/>
  <c r="BK57" i="6"/>
  <c r="BQ57" i="6"/>
  <c r="BR57" i="6"/>
  <c r="BU57" i="6"/>
  <c r="CA57" i="6"/>
  <c r="CB57" i="6"/>
  <c r="CE57" i="6"/>
  <c r="CL57" i="6"/>
  <c r="CM57" i="6"/>
  <c r="CP57" i="6"/>
  <c r="CV57" i="6"/>
  <c r="CW57" i="6"/>
  <c r="CZ57" i="6"/>
  <c r="DF57" i="6"/>
  <c r="DG57" i="6"/>
  <c r="DJ57" i="6"/>
  <c r="DP57" i="6"/>
  <c r="DQ57" i="6"/>
  <c r="DT57" i="6"/>
  <c r="DZ57" i="6"/>
  <c r="EB57" i="6"/>
  <c r="EE57" i="6"/>
  <c r="AG57" i="6"/>
  <c r="AK57" i="6"/>
  <c r="AQ57" i="6"/>
  <c r="AR57" i="6"/>
  <c r="AU57" i="6"/>
  <c r="AW57" i="6"/>
  <c r="BB57" i="6"/>
  <c r="BC57" i="6"/>
  <c r="BF57" i="6"/>
  <c r="BL57" i="6"/>
  <c r="BM57" i="6"/>
  <c r="BP57" i="6"/>
  <c r="BV57" i="6"/>
  <c r="BW57" i="6"/>
  <c r="BZ57" i="6"/>
  <c r="CG57" i="6"/>
  <c r="CH57" i="6"/>
  <c r="CK57" i="6"/>
  <c r="CQ57" i="6"/>
  <c r="CR57" i="6"/>
  <c r="CU57" i="6"/>
  <c r="DA57" i="6"/>
  <c r="DB57" i="6"/>
  <c r="DE57" i="6"/>
  <c r="DK57" i="6"/>
  <c r="DL57" i="6"/>
  <c r="DO57" i="6"/>
  <c r="DU57" i="6"/>
  <c r="DV57" i="6"/>
  <c r="DY57" i="6"/>
  <c r="EA57" i="6"/>
  <c r="AI53" i="6"/>
  <c r="AJ53" i="6"/>
  <c r="AH53" i="6"/>
  <c r="AL53" i="6"/>
  <c r="AM53" i="6"/>
  <c r="AP53" i="6"/>
  <c r="AV53" i="6"/>
  <c r="AX53" i="6"/>
  <c r="BA53" i="6"/>
  <c r="BG53" i="6"/>
  <c r="BH53" i="6"/>
  <c r="BK53" i="6"/>
  <c r="BQ53" i="6"/>
  <c r="BR53" i="6"/>
  <c r="BU53" i="6"/>
  <c r="CA53" i="6"/>
  <c r="CB53" i="6"/>
  <c r="CE53" i="6"/>
  <c r="CL53" i="6"/>
  <c r="CM53" i="6"/>
  <c r="CP53" i="6"/>
  <c r="CV53" i="6"/>
  <c r="CW53" i="6"/>
  <c r="CZ53" i="6"/>
  <c r="DF53" i="6"/>
  <c r="DG53" i="6"/>
  <c r="DJ53" i="6"/>
  <c r="DP53" i="6"/>
  <c r="DQ53" i="6"/>
  <c r="DT53" i="6"/>
  <c r="DY53" i="6"/>
  <c r="EA53" i="6"/>
  <c r="EE53" i="6"/>
  <c r="AG53" i="6"/>
  <c r="AK53" i="6"/>
  <c r="AQ53" i="6"/>
  <c r="AR53" i="6"/>
  <c r="AU53" i="6"/>
  <c r="AW53" i="6"/>
  <c r="BB53" i="6"/>
  <c r="BC53" i="6"/>
  <c r="BF53" i="6"/>
  <c r="BL53" i="6"/>
  <c r="BM53" i="6"/>
  <c r="BP53" i="6"/>
  <c r="BV53" i="6"/>
  <c r="BW53" i="6"/>
  <c r="BZ53" i="6"/>
  <c r="CG53" i="6"/>
  <c r="CH53" i="6"/>
  <c r="CK53" i="6"/>
  <c r="CQ53" i="6"/>
  <c r="CR53" i="6"/>
  <c r="CU53" i="6"/>
  <c r="DA53" i="6"/>
  <c r="DB53" i="6"/>
  <c r="DE53" i="6"/>
  <c r="DK53" i="6"/>
  <c r="DL53" i="6"/>
  <c r="DO53" i="6"/>
  <c r="DU53" i="6"/>
  <c r="DV53" i="6"/>
  <c r="DZ53" i="6"/>
  <c r="EB53" i="6"/>
  <c r="AI49" i="6"/>
  <c r="AJ49" i="6"/>
  <c r="AG49" i="6"/>
  <c r="AK49" i="6"/>
  <c r="AQ49" i="6"/>
  <c r="AR49" i="6"/>
  <c r="AU49" i="6"/>
  <c r="AW49" i="6"/>
  <c r="BB49" i="6"/>
  <c r="BC49" i="6"/>
  <c r="BF49" i="6"/>
  <c r="BL49" i="6"/>
  <c r="BM49" i="6"/>
  <c r="BP49" i="6"/>
  <c r="BV49" i="6"/>
  <c r="BW49" i="6"/>
  <c r="BZ49" i="6"/>
  <c r="CG49" i="6"/>
  <c r="CH49" i="6"/>
  <c r="CK49" i="6"/>
  <c r="CQ49" i="6"/>
  <c r="CR49" i="6"/>
  <c r="CU49" i="6"/>
  <c r="DA49" i="6"/>
  <c r="DB49" i="6"/>
  <c r="DE49" i="6"/>
  <c r="DK49" i="6"/>
  <c r="DL49" i="6"/>
  <c r="DO49" i="6"/>
  <c r="DU49" i="6"/>
  <c r="DV49" i="6"/>
  <c r="DY49" i="6"/>
  <c r="EA49" i="6"/>
  <c r="AH49" i="6"/>
  <c r="AL49" i="6"/>
  <c r="AM49" i="6"/>
  <c r="AP49" i="6"/>
  <c r="AV49" i="6"/>
  <c r="AX49" i="6"/>
  <c r="BA49" i="6"/>
  <c r="BG49" i="6"/>
  <c r="BH49" i="6"/>
  <c r="BK49" i="6"/>
  <c r="BQ49" i="6"/>
  <c r="BR49" i="6"/>
  <c r="BU49" i="6"/>
  <c r="CA49" i="6"/>
  <c r="CB49" i="6"/>
  <c r="CE49" i="6"/>
  <c r="CL49" i="6"/>
  <c r="CM49" i="6"/>
  <c r="CP49" i="6"/>
  <c r="CV49" i="6"/>
  <c r="CW49" i="6"/>
  <c r="CZ49" i="6"/>
  <c r="DF49" i="6"/>
  <c r="DG49" i="6"/>
  <c r="DJ49" i="6"/>
  <c r="DP49" i="6"/>
  <c r="DQ49" i="6"/>
  <c r="DT49" i="6"/>
  <c r="DZ49" i="6"/>
  <c r="EB49" i="6"/>
  <c r="EE49" i="6"/>
  <c r="AI45" i="6"/>
  <c r="AJ45" i="6"/>
  <c r="AG45" i="6"/>
  <c r="AK45" i="6"/>
  <c r="AP45" i="6"/>
  <c r="AV45" i="6"/>
  <c r="AX45" i="6"/>
  <c r="BA45" i="6"/>
  <c r="BG45" i="6"/>
  <c r="BH45" i="6"/>
  <c r="BK45" i="6"/>
  <c r="BQ45" i="6"/>
  <c r="BR45" i="6"/>
  <c r="BU45" i="6"/>
  <c r="CA45" i="6"/>
  <c r="CB45" i="6"/>
  <c r="CE45" i="6"/>
  <c r="CL45" i="6"/>
  <c r="CM45" i="6"/>
  <c r="CP45" i="6"/>
  <c r="CV45" i="6"/>
  <c r="CW45" i="6"/>
  <c r="CZ45" i="6"/>
  <c r="DF45" i="6"/>
  <c r="DG45" i="6"/>
  <c r="DJ45" i="6"/>
  <c r="DP45" i="6"/>
  <c r="DQ45" i="6"/>
  <c r="DT45" i="6"/>
  <c r="DZ45" i="6"/>
  <c r="EB45" i="6"/>
  <c r="EE45" i="6"/>
  <c r="AH45" i="6"/>
  <c r="AL45" i="6"/>
  <c r="AM45" i="6"/>
  <c r="AQ45" i="6"/>
  <c r="AR45" i="6"/>
  <c r="AU45" i="6"/>
  <c r="AW45" i="6"/>
  <c r="BB45" i="6"/>
  <c r="BC45" i="6"/>
  <c r="BF45" i="6"/>
  <c r="BL45" i="6"/>
  <c r="BM45" i="6"/>
  <c r="BP45" i="6"/>
  <c r="BV45" i="6"/>
  <c r="BW45" i="6"/>
  <c r="BZ45" i="6"/>
  <c r="CG45" i="6"/>
  <c r="CH45" i="6"/>
  <c r="CK45" i="6"/>
  <c r="CQ45" i="6"/>
  <c r="CR45" i="6"/>
  <c r="CU45" i="6"/>
  <c r="DA45" i="6"/>
  <c r="DB45" i="6"/>
  <c r="DE45" i="6"/>
  <c r="DK45" i="6"/>
  <c r="DL45" i="6"/>
  <c r="DO45" i="6"/>
  <c r="DU45" i="6"/>
  <c r="DV45" i="6"/>
  <c r="DY45" i="6"/>
  <c r="EA45" i="6"/>
  <c r="AI41" i="6"/>
  <c r="AJ41" i="6"/>
  <c r="AH41" i="6"/>
  <c r="AL41" i="6"/>
  <c r="AM41" i="6"/>
  <c r="AP41" i="6"/>
  <c r="AV41" i="6"/>
  <c r="AX41" i="6"/>
  <c r="BA41" i="6"/>
  <c r="BG41" i="6"/>
  <c r="BH41" i="6"/>
  <c r="BK41" i="6"/>
  <c r="BQ41" i="6"/>
  <c r="BR41" i="6"/>
  <c r="BU41" i="6"/>
  <c r="CA41" i="6"/>
  <c r="CB41" i="6"/>
  <c r="CE41" i="6"/>
  <c r="CL41" i="6"/>
  <c r="CM41" i="6"/>
  <c r="CP41" i="6"/>
  <c r="CV41" i="6"/>
  <c r="CW41" i="6"/>
  <c r="CZ41" i="6"/>
  <c r="DF41" i="6"/>
  <c r="DG41" i="6"/>
  <c r="DJ41" i="6"/>
  <c r="DP41" i="6"/>
  <c r="DQ41" i="6"/>
  <c r="DT41" i="6"/>
  <c r="DZ41" i="6"/>
  <c r="EB41" i="6"/>
  <c r="EE41" i="6"/>
  <c r="AG41" i="6"/>
  <c r="AK41" i="6"/>
  <c r="AQ41" i="6"/>
  <c r="AR41" i="6"/>
  <c r="AU41" i="6"/>
  <c r="AW41" i="6"/>
  <c r="BB41" i="6"/>
  <c r="BC41" i="6"/>
  <c r="BF41" i="6"/>
  <c r="BL41" i="6"/>
  <c r="BM41" i="6"/>
  <c r="BP41" i="6"/>
  <c r="BV41" i="6"/>
  <c r="BW41" i="6"/>
  <c r="BZ41" i="6"/>
  <c r="CG41" i="6"/>
  <c r="CH41" i="6"/>
  <c r="CK41" i="6"/>
  <c r="CQ41" i="6"/>
  <c r="CR41" i="6"/>
  <c r="CU41" i="6"/>
  <c r="DA41" i="6"/>
  <c r="DB41" i="6"/>
  <c r="DE41" i="6"/>
  <c r="DL41" i="6"/>
  <c r="DU41" i="6"/>
  <c r="DY41" i="6"/>
  <c r="DK41" i="6"/>
  <c r="DO41" i="6"/>
  <c r="DV41" i="6"/>
  <c r="EA41" i="6"/>
  <c r="AI37" i="6"/>
  <c r="AJ37" i="6"/>
  <c r="AH37" i="6"/>
  <c r="AL37" i="6"/>
  <c r="AM37" i="6"/>
  <c r="AP37" i="6"/>
  <c r="AV37" i="6"/>
  <c r="AX37" i="6"/>
  <c r="BA37" i="6"/>
  <c r="BG37" i="6"/>
  <c r="BH37" i="6"/>
  <c r="BK37" i="6"/>
  <c r="BQ37" i="6"/>
  <c r="BR37" i="6"/>
  <c r="BU37" i="6"/>
  <c r="CA37" i="6"/>
  <c r="CB37" i="6"/>
  <c r="CE37" i="6"/>
  <c r="CL37" i="6"/>
  <c r="CM37" i="6"/>
  <c r="CP37" i="6"/>
  <c r="CV37" i="6"/>
  <c r="CW37" i="6"/>
  <c r="CZ37" i="6"/>
  <c r="DF37" i="6"/>
  <c r="DG37" i="6"/>
  <c r="DJ37" i="6"/>
  <c r="DP37" i="6"/>
  <c r="DQ37" i="6"/>
  <c r="DT37" i="6"/>
  <c r="DZ37" i="6"/>
  <c r="EB37" i="6"/>
  <c r="EE37" i="6"/>
  <c r="AG37" i="6"/>
  <c r="AK37" i="6"/>
  <c r="AQ37" i="6"/>
  <c r="AR37" i="6"/>
  <c r="AU37" i="6"/>
  <c r="AW37" i="6"/>
  <c r="BB37" i="6"/>
  <c r="BC37" i="6"/>
  <c r="BF37" i="6"/>
  <c r="BL37" i="6"/>
  <c r="BM37" i="6"/>
  <c r="BP37" i="6"/>
  <c r="BV37" i="6"/>
  <c r="BW37" i="6"/>
  <c r="BZ37" i="6"/>
  <c r="CG37" i="6"/>
  <c r="CH37" i="6"/>
  <c r="CK37" i="6"/>
  <c r="CQ37" i="6"/>
  <c r="CR37" i="6"/>
  <c r="CU37" i="6"/>
  <c r="DA37" i="6"/>
  <c r="DB37" i="6"/>
  <c r="DE37" i="6"/>
  <c r="DK37" i="6"/>
  <c r="DL37" i="6"/>
  <c r="DO37" i="6"/>
  <c r="DU37" i="6"/>
  <c r="DV37" i="6"/>
  <c r="DY37" i="6"/>
  <c r="EA37" i="6"/>
  <c r="AI33" i="6"/>
  <c r="AJ33" i="6"/>
  <c r="AG33" i="6"/>
  <c r="AK33" i="6"/>
  <c r="AP33" i="6"/>
  <c r="AU33" i="6"/>
  <c r="AW33" i="6"/>
  <c r="BA33" i="6"/>
  <c r="BF33" i="6"/>
  <c r="BK33" i="6"/>
  <c r="BP33" i="6"/>
  <c r="BU33" i="6"/>
  <c r="BZ33" i="6"/>
  <c r="CE33" i="6"/>
  <c r="CK33" i="6"/>
  <c r="CP33" i="6"/>
  <c r="CU33" i="6"/>
  <c r="CZ33" i="6"/>
  <c r="DE33" i="6"/>
  <c r="DJ33" i="6"/>
  <c r="DO33" i="6"/>
  <c r="DT33" i="6"/>
  <c r="DY33" i="6"/>
  <c r="EA33" i="6"/>
  <c r="EE33" i="6"/>
  <c r="AH33" i="6"/>
  <c r="AL33" i="6"/>
  <c r="AM33" i="6"/>
  <c r="AQ33" i="6"/>
  <c r="AR33" i="6"/>
  <c r="AV33" i="6"/>
  <c r="AX33" i="6"/>
  <c r="BB33" i="6"/>
  <c r="BC33" i="6"/>
  <c r="BG33" i="6"/>
  <c r="BH33" i="6"/>
  <c r="BL33" i="6"/>
  <c r="BM33" i="6"/>
  <c r="BQ33" i="6"/>
  <c r="BR33" i="6"/>
  <c r="BV33" i="6"/>
  <c r="BW33" i="6"/>
  <c r="CA33" i="6"/>
  <c r="CB33" i="6"/>
  <c r="CG33" i="6"/>
  <c r="CH33" i="6"/>
  <c r="CL33" i="6"/>
  <c r="CM33" i="6"/>
  <c r="CQ33" i="6"/>
  <c r="CR33" i="6"/>
  <c r="CV33" i="6"/>
  <c r="CW33" i="6"/>
  <c r="DA33" i="6"/>
  <c r="DB33" i="6"/>
  <c r="DF33" i="6"/>
  <c r="DG33" i="6"/>
  <c r="DK33" i="6"/>
  <c r="DL33" i="6"/>
  <c r="DP33" i="6"/>
  <c r="DQ33" i="6"/>
  <c r="DU33" i="6"/>
  <c r="DV33" i="6"/>
  <c r="DZ33" i="6"/>
  <c r="EB33" i="6"/>
  <c r="AI29" i="6"/>
  <c r="AJ29" i="6"/>
  <c r="AH29" i="6"/>
  <c r="AL29" i="6"/>
  <c r="AM29" i="6"/>
  <c r="AQ29" i="6"/>
  <c r="AR29" i="6"/>
  <c r="AV29" i="6"/>
  <c r="AX29" i="6"/>
  <c r="BB29" i="6"/>
  <c r="BC29" i="6"/>
  <c r="BG29" i="6"/>
  <c r="BH29" i="6"/>
  <c r="BL29" i="6"/>
  <c r="BM29" i="6"/>
  <c r="BQ29" i="6"/>
  <c r="BR29" i="6"/>
  <c r="BV29" i="6"/>
  <c r="BW29" i="6"/>
  <c r="CA29" i="6"/>
  <c r="CB29" i="6"/>
  <c r="CG29" i="6"/>
  <c r="CH29" i="6"/>
  <c r="CL29" i="6"/>
  <c r="CM29" i="6"/>
  <c r="CQ29" i="6"/>
  <c r="CR29" i="6"/>
  <c r="CV29" i="6"/>
  <c r="CW29" i="6"/>
  <c r="DA29" i="6"/>
  <c r="DB29" i="6"/>
  <c r="DF29" i="6"/>
  <c r="DG29" i="6"/>
  <c r="DK29" i="6"/>
  <c r="DL29" i="6"/>
  <c r="DP29" i="6"/>
  <c r="DQ29" i="6"/>
  <c r="DU29" i="6"/>
  <c r="DV29" i="6"/>
  <c r="DZ29" i="6"/>
  <c r="EB29" i="6"/>
  <c r="AG29" i="6"/>
  <c r="AK29" i="6"/>
  <c r="AP29" i="6"/>
  <c r="AU29" i="6"/>
  <c r="AW29" i="6"/>
  <c r="BA29" i="6"/>
  <c r="BF29" i="6"/>
  <c r="BK29" i="6"/>
  <c r="BP29" i="6"/>
  <c r="BU29" i="6"/>
  <c r="BZ29" i="6"/>
  <c r="CE29" i="6"/>
  <c r="CK29" i="6"/>
  <c r="CP29" i="6"/>
  <c r="CU29" i="6"/>
  <c r="CZ29" i="6"/>
  <c r="DE29" i="6"/>
  <c r="DJ29" i="6"/>
  <c r="DO29" i="6"/>
  <c r="DT29" i="6"/>
  <c r="DY29" i="6"/>
  <c r="EA29" i="6"/>
  <c r="EE29" i="6"/>
  <c r="AI25" i="6"/>
  <c r="AJ25" i="6"/>
  <c r="AH25" i="6"/>
  <c r="AL25" i="6"/>
  <c r="AM25" i="6"/>
  <c r="AQ25" i="6"/>
  <c r="AR25" i="6"/>
  <c r="AV25" i="6"/>
  <c r="AX25" i="6"/>
  <c r="BB25" i="6"/>
  <c r="BC25" i="6"/>
  <c r="BG25" i="6"/>
  <c r="BH25" i="6"/>
  <c r="BL25" i="6"/>
  <c r="BM25" i="6"/>
  <c r="BQ25" i="6"/>
  <c r="BR25" i="6"/>
  <c r="BV25" i="6"/>
  <c r="BW25" i="6"/>
  <c r="CA25" i="6"/>
  <c r="CB25" i="6"/>
  <c r="CG25" i="6"/>
  <c r="CH25" i="6"/>
  <c r="CL25" i="6"/>
  <c r="CM25" i="6"/>
  <c r="CQ25" i="6"/>
  <c r="CR25" i="6"/>
  <c r="CV25" i="6"/>
  <c r="CW25" i="6"/>
  <c r="DA25" i="6"/>
  <c r="DB25" i="6"/>
  <c r="DF25" i="6"/>
  <c r="DG25" i="6"/>
  <c r="DK25" i="6"/>
  <c r="DL25" i="6"/>
  <c r="DP25" i="6"/>
  <c r="DQ25" i="6"/>
  <c r="DU25" i="6"/>
  <c r="DV25" i="6"/>
  <c r="DZ25" i="6"/>
  <c r="EB25" i="6"/>
  <c r="AG25" i="6"/>
  <c r="AK25" i="6"/>
  <c r="AP25" i="6"/>
  <c r="AU25" i="6"/>
  <c r="AW25" i="6"/>
  <c r="BA25" i="6"/>
  <c r="BF25" i="6"/>
  <c r="BK25" i="6"/>
  <c r="BP25" i="6"/>
  <c r="BU25" i="6"/>
  <c r="BZ25" i="6"/>
  <c r="CE25" i="6"/>
  <c r="CK25" i="6"/>
  <c r="CP25" i="6"/>
  <c r="CU25" i="6"/>
  <c r="CZ25" i="6"/>
  <c r="DE25" i="6"/>
  <c r="DJ25" i="6"/>
  <c r="DO25" i="6"/>
  <c r="DT25" i="6"/>
  <c r="DY25" i="6"/>
  <c r="EA25" i="6"/>
  <c r="EE25" i="6"/>
  <c r="AI21" i="6"/>
  <c r="AJ21" i="6"/>
  <c r="AG21" i="6"/>
  <c r="AK21" i="6"/>
  <c r="AP21" i="6"/>
  <c r="AU21" i="6"/>
  <c r="AW21" i="6"/>
  <c r="BA21" i="6"/>
  <c r="BF21" i="6"/>
  <c r="BK21" i="6"/>
  <c r="BP21" i="6"/>
  <c r="BU21" i="6"/>
  <c r="BZ21" i="6"/>
  <c r="CE21" i="6"/>
  <c r="CK21" i="6"/>
  <c r="CP21" i="6"/>
  <c r="CU21" i="6"/>
  <c r="CZ21" i="6"/>
  <c r="DE21" i="6"/>
  <c r="DJ21" i="6"/>
  <c r="DO21" i="6"/>
  <c r="DT21" i="6"/>
  <c r="DY21" i="6"/>
  <c r="EA21" i="6"/>
  <c r="EE21" i="6"/>
  <c r="AH21" i="6"/>
  <c r="AL21" i="6"/>
  <c r="AM21" i="6"/>
  <c r="AQ21" i="6"/>
  <c r="AR21" i="6"/>
  <c r="AV21" i="6"/>
  <c r="AX21" i="6"/>
  <c r="BB21" i="6"/>
  <c r="BC21" i="6"/>
  <c r="BG21" i="6"/>
  <c r="BH21" i="6"/>
  <c r="BL21" i="6"/>
  <c r="BM21" i="6"/>
  <c r="BQ21" i="6"/>
  <c r="BR21" i="6"/>
  <c r="BV21" i="6"/>
  <c r="BW21" i="6"/>
  <c r="CA21" i="6"/>
  <c r="CB21" i="6"/>
  <c r="CG21" i="6"/>
  <c r="CH21" i="6"/>
  <c r="CL21" i="6"/>
  <c r="CM21" i="6"/>
  <c r="CQ21" i="6"/>
  <c r="CR21" i="6"/>
  <c r="CV21" i="6"/>
  <c r="CW21" i="6"/>
  <c r="DA21" i="6"/>
  <c r="DB21" i="6"/>
  <c r="DF21" i="6"/>
  <c r="DG21" i="6"/>
  <c r="DK21" i="6"/>
  <c r="DL21" i="6"/>
  <c r="DP21" i="6"/>
  <c r="DQ21" i="6"/>
  <c r="DU21" i="6"/>
  <c r="DV21" i="6"/>
  <c r="DZ21" i="6"/>
  <c r="EB21" i="6"/>
  <c r="AI17" i="6"/>
  <c r="AJ17" i="6"/>
  <c r="AH17" i="6"/>
  <c r="AL17" i="6"/>
  <c r="AM17" i="6"/>
  <c r="AQ17" i="6"/>
  <c r="AR17" i="6"/>
  <c r="AV17" i="6"/>
  <c r="AX17" i="6"/>
  <c r="BB17" i="6"/>
  <c r="BC17" i="6"/>
  <c r="BG17" i="6"/>
  <c r="BH17" i="6"/>
  <c r="BL17" i="6"/>
  <c r="BM17" i="6"/>
  <c r="BQ17" i="6"/>
  <c r="BR17" i="6"/>
  <c r="BV17" i="6"/>
  <c r="BW17" i="6"/>
  <c r="CA17" i="6"/>
  <c r="CB17" i="6"/>
  <c r="CG17" i="6"/>
  <c r="CH17" i="6"/>
  <c r="CL17" i="6"/>
  <c r="CM17" i="6"/>
  <c r="CQ17" i="6"/>
  <c r="CR17" i="6"/>
  <c r="CV17" i="6"/>
  <c r="CW17" i="6"/>
  <c r="DA17" i="6"/>
  <c r="DB17" i="6"/>
  <c r="DF17" i="6"/>
  <c r="DG17" i="6"/>
  <c r="DK17" i="6"/>
  <c r="DL17" i="6"/>
  <c r="DP17" i="6"/>
  <c r="DQ17" i="6"/>
  <c r="DU17" i="6"/>
  <c r="DV17" i="6"/>
  <c r="DZ17" i="6"/>
  <c r="EB17" i="6"/>
  <c r="AG17" i="6"/>
  <c r="AK17" i="6"/>
  <c r="AP17" i="6"/>
  <c r="AU17" i="6"/>
  <c r="AW17" i="6"/>
  <c r="BA17" i="6"/>
  <c r="BF17" i="6"/>
  <c r="BK17" i="6"/>
  <c r="BP17" i="6"/>
  <c r="BU17" i="6"/>
  <c r="BZ17" i="6"/>
  <c r="CE17" i="6"/>
  <c r="CK17" i="6"/>
  <c r="CP17" i="6"/>
  <c r="CU17" i="6"/>
  <c r="CZ17" i="6"/>
  <c r="DE17" i="6"/>
  <c r="DJ17" i="6"/>
  <c r="DO17" i="6"/>
  <c r="DT17" i="6"/>
  <c r="DY17" i="6"/>
  <c r="EA17" i="6"/>
  <c r="EE17" i="6"/>
  <c r="AI13" i="6"/>
  <c r="AJ13" i="6"/>
  <c r="AH13" i="6"/>
  <c r="AL13" i="6"/>
  <c r="AM13" i="6"/>
  <c r="AQ13" i="6"/>
  <c r="AR13" i="6"/>
  <c r="AV13" i="6"/>
  <c r="AX13" i="6"/>
  <c r="BB13" i="6"/>
  <c r="BC13" i="6"/>
  <c r="BG13" i="6"/>
  <c r="BH13" i="6"/>
  <c r="BL13" i="6"/>
  <c r="BM13" i="6"/>
  <c r="BQ13" i="6"/>
  <c r="BR13" i="6"/>
  <c r="BV13" i="6"/>
  <c r="BW13" i="6"/>
  <c r="CA13" i="6"/>
  <c r="CB13" i="6"/>
  <c r="CG13" i="6"/>
  <c r="CH13" i="6"/>
  <c r="CL13" i="6"/>
  <c r="CM13" i="6"/>
  <c r="CQ13" i="6"/>
  <c r="CR13" i="6"/>
  <c r="CV13" i="6"/>
  <c r="CW13" i="6"/>
  <c r="DA13" i="6"/>
  <c r="DB13" i="6"/>
  <c r="DF13" i="6"/>
  <c r="DG13" i="6"/>
  <c r="DK13" i="6"/>
  <c r="DL13" i="6"/>
  <c r="DP13" i="6"/>
  <c r="DQ13" i="6"/>
  <c r="DU13" i="6"/>
  <c r="DV13" i="6"/>
  <c r="DZ13" i="6"/>
  <c r="EB13" i="6"/>
  <c r="AG13" i="6"/>
  <c r="AK13" i="6"/>
  <c r="AP13" i="6"/>
  <c r="AU13" i="6"/>
  <c r="AW13" i="6"/>
  <c r="BA13" i="6"/>
  <c r="BF13" i="6"/>
  <c r="BK13" i="6"/>
  <c r="BP13" i="6"/>
  <c r="BU13" i="6"/>
  <c r="BZ13" i="6"/>
  <c r="CE13" i="6"/>
  <c r="CK13" i="6"/>
  <c r="CP13" i="6"/>
  <c r="CU13" i="6"/>
  <c r="CZ13" i="6"/>
  <c r="DE13" i="6"/>
  <c r="DJ13" i="6"/>
  <c r="DO13" i="6"/>
  <c r="DT13" i="6"/>
  <c r="DY13" i="6"/>
  <c r="EA13" i="6"/>
  <c r="EE13" i="6"/>
  <c r="AI56" i="6"/>
  <c r="AJ56" i="6"/>
  <c r="AH56" i="6"/>
  <c r="AL56" i="6"/>
  <c r="AM56" i="6"/>
  <c r="AQ56" i="6"/>
  <c r="AR56" i="6"/>
  <c r="AU56" i="6"/>
  <c r="AW56" i="6"/>
  <c r="BB56" i="6"/>
  <c r="BC56" i="6"/>
  <c r="BF56" i="6"/>
  <c r="BL56" i="6"/>
  <c r="BM56" i="6"/>
  <c r="BP56" i="6"/>
  <c r="BV56" i="6"/>
  <c r="BW56" i="6"/>
  <c r="BZ56" i="6"/>
  <c r="CG56" i="6"/>
  <c r="CH56" i="6"/>
  <c r="CL56" i="6"/>
  <c r="CM56" i="6"/>
  <c r="CP56" i="6"/>
  <c r="CV56" i="6"/>
  <c r="CW56" i="6"/>
  <c r="CZ56" i="6"/>
  <c r="DF56" i="6"/>
  <c r="DG56" i="6"/>
  <c r="DJ56" i="6"/>
  <c r="DP56" i="6"/>
  <c r="DQ56" i="6"/>
  <c r="DT56" i="6"/>
  <c r="DZ56" i="6"/>
  <c r="EB56" i="6"/>
  <c r="EE56" i="6"/>
  <c r="AG56" i="6"/>
  <c r="AK56" i="6"/>
  <c r="AP56" i="6"/>
  <c r="AV56" i="6"/>
  <c r="AX56" i="6"/>
  <c r="BA56" i="6"/>
  <c r="BG56" i="6"/>
  <c r="BH56" i="6"/>
  <c r="BK56" i="6"/>
  <c r="BQ56" i="6"/>
  <c r="BR56" i="6"/>
  <c r="BU56" i="6"/>
  <c r="CA56" i="6"/>
  <c r="CB56" i="6"/>
  <c r="CE56" i="6"/>
  <c r="CK56" i="6"/>
  <c r="CQ56" i="6"/>
  <c r="CR56" i="6"/>
  <c r="CU56" i="6"/>
  <c r="DA56" i="6"/>
  <c r="DB56" i="6"/>
  <c r="DE56" i="6"/>
  <c r="DK56" i="6"/>
  <c r="DL56" i="6"/>
  <c r="DO56" i="6"/>
  <c r="DU56" i="6"/>
  <c r="DV56" i="6"/>
  <c r="DY56" i="6"/>
  <c r="EA56" i="6"/>
  <c r="AI52" i="6"/>
  <c r="AJ52" i="6"/>
  <c r="AH52" i="6"/>
  <c r="AL52" i="6"/>
  <c r="AM52" i="6"/>
  <c r="AP52" i="6"/>
  <c r="AV52" i="6"/>
  <c r="AX52" i="6"/>
  <c r="BA52" i="6"/>
  <c r="BG52" i="6"/>
  <c r="BH52" i="6"/>
  <c r="BK52" i="6"/>
  <c r="BQ52" i="6"/>
  <c r="BR52" i="6"/>
  <c r="BU52" i="6"/>
  <c r="CA52" i="6"/>
  <c r="CB52" i="6"/>
  <c r="CE52" i="6"/>
  <c r="CL52" i="6"/>
  <c r="CM52" i="6"/>
  <c r="CP52" i="6"/>
  <c r="CV52" i="6"/>
  <c r="CW52" i="6"/>
  <c r="CZ52" i="6"/>
  <c r="DF52" i="6"/>
  <c r="DG52" i="6"/>
  <c r="DJ52" i="6"/>
  <c r="DP52" i="6"/>
  <c r="DQ52" i="6"/>
  <c r="DT52" i="6"/>
  <c r="DZ52" i="6"/>
  <c r="EB52" i="6"/>
  <c r="EE52" i="6"/>
  <c r="AG52" i="6"/>
  <c r="AK52" i="6"/>
  <c r="AQ52" i="6"/>
  <c r="AR52" i="6"/>
  <c r="AU52" i="6"/>
  <c r="AW52" i="6"/>
  <c r="BB52" i="6"/>
  <c r="BC52" i="6"/>
  <c r="BF52" i="6"/>
  <c r="BL52" i="6"/>
  <c r="BM52" i="6"/>
  <c r="BP52" i="6"/>
  <c r="BV52" i="6"/>
  <c r="BW52" i="6"/>
  <c r="BZ52" i="6"/>
  <c r="CG52" i="6"/>
  <c r="CH52" i="6"/>
  <c r="CK52" i="6"/>
  <c r="CQ52" i="6"/>
  <c r="CR52" i="6"/>
  <c r="CU52" i="6"/>
  <c r="DA52" i="6"/>
  <c r="DB52" i="6"/>
  <c r="DE52" i="6"/>
  <c r="DK52" i="6"/>
  <c r="DL52" i="6"/>
  <c r="DO52" i="6"/>
  <c r="DU52" i="6"/>
  <c r="DV52" i="6"/>
  <c r="DY52" i="6"/>
  <c r="EA52" i="6"/>
  <c r="AI48" i="6"/>
  <c r="AJ48" i="6"/>
  <c r="AH48" i="6"/>
  <c r="AL48" i="6"/>
  <c r="AM48" i="6"/>
  <c r="AQ48" i="6"/>
  <c r="AR48" i="6"/>
  <c r="AV48" i="6"/>
  <c r="AX48" i="6"/>
  <c r="BB48" i="6"/>
  <c r="BC48" i="6"/>
  <c r="BF48" i="6"/>
  <c r="BL48" i="6"/>
  <c r="BM48" i="6"/>
  <c r="BP48" i="6"/>
  <c r="BV48" i="6"/>
  <c r="BW48" i="6"/>
  <c r="BZ48" i="6"/>
  <c r="CG48" i="6"/>
  <c r="CH48" i="6"/>
  <c r="CK48" i="6"/>
  <c r="CQ48" i="6"/>
  <c r="CR48" i="6"/>
  <c r="CU48" i="6"/>
  <c r="DA48" i="6"/>
  <c r="DB48" i="6"/>
  <c r="DE48" i="6"/>
  <c r="DK48" i="6"/>
  <c r="DL48" i="6"/>
  <c r="DO48" i="6"/>
  <c r="DU48" i="6"/>
  <c r="DV48" i="6"/>
  <c r="DY48" i="6"/>
  <c r="EA48" i="6"/>
  <c r="AG48" i="6"/>
  <c r="AK48" i="6"/>
  <c r="AP48" i="6"/>
  <c r="AU48" i="6"/>
  <c r="AW48" i="6"/>
  <c r="BA48" i="6"/>
  <c r="BG48" i="6"/>
  <c r="BH48" i="6"/>
  <c r="BK48" i="6"/>
  <c r="BQ48" i="6"/>
  <c r="BR48" i="6"/>
  <c r="BU48" i="6"/>
  <c r="CA48" i="6"/>
  <c r="CB48" i="6"/>
  <c r="CE48" i="6"/>
  <c r="CL48" i="6"/>
  <c r="CM48" i="6"/>
  <c r="CP48" i="6"/>
  <c r="CV48" i="6"/>
  <c r="CW48" i="6"/>
  <c r="CZ48" i="6"/>
  <c r="DF48" i="6"/>
  <c r="DG48" i="6"/>
  <c r="DJ48" i="6"/>
  <c r="DP48" i="6"/>
  <c r="DQ48" i="6"/>
  <c r="DT48" i="6"/>
  <c r="DZ48" i="6"/>
  <c r="EB48" i="6"/>
  <c r="EE48" i="6"/>
  <c r="AI44" i="6"/>
  <c r="AJ44" i="6"/>
  <c r="AG44" i="6"/>
  <c r="AK44" i="6"/>
  <c r="AQ44" i="6"/>
  <c r="AR44" i="6"/>
  <c r="AU44" i="6"/>
  <c r="AW44" i="6"/>
  <c r="BB44" i="6"/>
  <c r="BC44" i="6"/>
  <c r="BF44" i="6"/>
  <c r="BL44" i="6"/>
  <c r="BM44" i="6"/>
  <c r="BQ44" i="6"/>
  <c r="BR44" i="6"/>
  <c r="BV44" i="6"/>
  <c r="BW44" i="6"/>
  <c r="CA44" i="6"/>
  <c r="CB44" i="6"/>
  <c r="CG44" i="6"/>
  <c r="CH44" i="6"/>
  <c r="CL44" i="6"/>
  <c r="CM44" i="6"/>
  <c r="CQ44" i="6"/>
  <c r="CR44" i="6"/>
  <c r="CV44" i="6"/>
  <c r="CW44" i="6"/>
  <c r="DA44" i="6"/>
  <c r="DB44" i="6"/>
  <c r="DF44" i="6"/>
  <c r="DG44" i="6"/>
  <c r="DK44" i="6"/>
  <c r="DL44" i="6"/>
  <c r="DP44" i="6"/>
  <c r="DQ44" i="6"/>
  <c r="DU44" i="6"/>
  <c r="DV44" i="6"/>
  <c r="DZ44" i="6"/>
  <c r="EB44" i="6"/>
  <c r="AH44" i="6"/>
  <c r="AL44" i="6"/>
  <c r="AM44" i="6"/>
  <c r="AP44" i="6"/>
  <c r="AV44" i="6"/>
  <c r="AX44" i="6"/>
  <c r="BA44" i="6"/>
  <c r="BG44" i="6"/>
  <c r="BH44" i="6"/>
  <c r="BK44" i="6"/>
  <c r="BP44" i="6"/>
  <c r="BU44" i="6"/>
  <c r="BZ44" i="6"/>
  <c r="CE44" i="6"/>
  <c r="CK44" i="6"/>
  <c r="CP44" i="6"/>
  <c r="CU44" i="6"/>
  <c r="CZ44" i="6"/>
  <c r="DE44" i="6"/>
  <c r="DJ44" i="6"/>
  <c r="DO44" i="6"/>
  <c r="DT44" i="6"/>
  <c r="DY44" i="6"/>
  <c r="EA44" i="6"/>
  <c r="EE44" i="6"/>
  <c r="AI40" i="6"/>
  <c r="AJ40" i="6"/>
  <c r="AH40" i="6"/>
  <c r="AL40" i="6"/>
  <c r="AM40" i="6"/>
  <c r="AP40" i="6"/>
  <c r="AV40" i="6"/>
  <c r="AX40" i="6"/>
  <c r="BA40" i="6"/>
  <c r="BG40" i="6"/>
  <c r="BH40" i="6"/>
  <c r="BK40" i="6"/>
  <c r="BQ40" i="6"/>
  <c r="BR40" i="6"/>
  <c r="BU40" i="6"/>
  <c r="CA40" i="6"/>
  <c r="CB40" i="6"/>
  <c r="CE40" i="6"/>
  <c r="CL40" i="6"/>
  <c r="CM40" i="6"/>
  <c r="CP40" i="6"/>
  <c r="CU40" i="6"/>
  <c r="CZ40" i="6"/>
  <c r="DE40" i="6"/>
  <c r="DJ40" i="6"/>
  <c r="DP40" i="6"/>
  <c r="DQ40" i="6"/>
  <c r="DT40" i="6"/>
  <c r="DZ40" i="6"/>
  <c r="EB40" i="6"/>
  <c r="EE40" i="6"/>
  <c r="AG40" i="6"/>
  <c r="AK40" i="6"/>
  <c r="AQ40" i="6"/>
  <c r="AR40" i="6"/>
  <c r="AU40" i="6"/>
  <c r="AW40" i="6"/>
  <c r="BB40" i="6"/>
  <c r="BC40" i="6"/>
  <c r="BF40" i="6"/>
  <c r="BL40" i="6"/>
  <c r="BM40" i="6"/>
  <c r="BP40" i="6"/>
  <c r="BV40" i="6"/>
  <c r="BW40" i="6"/>
  <c r="BZ40" i="6"/>
  <c r="CG40" i="6"/>
  <c r="CH40" i="6"/>
  <c r="CK40" i="6"/>
  <c r="CQ40" i="6"/>
  <c r="CR40" i="6"/>
  <c r="CV40" i="6"/>
  <c r="CW40" i="6"/>
  <c r="DA40" i="6"/>
  <c r="DB40" i="6"/>
  <c r="DF40" i="6"/>
  <c r="DG40" i="6"/>
  <c r="DK40" i="6"/>
  <c r="DL40" i="6"/>
  <c r="DO40" i="6"/>
  <c r="DU40" i="6"/>
  <c r="DV40" i="6"/>
  <c r="DY40" i="6"/>
  <c r="EA40" i="6"/>
  <c r="AI36" i="6"/>
  <c r="AJ36" i="6"/>
  <c r="AH36" i="6"/>
  <c r="AL36" i="6"/>
  <c r="AM36" i="6"/>
  <c r="AQ36" i="6"/>
  <c r="AR36" i="6"/>
  <c r="AV36" i="6"/>
  <c r="AX36" i="6"/>
  <c r="BB36" i="6"/>
  <c r="BC36" i="6"/>
  <c r="BG36" i="6"/>
  <c r="BH36" i="6"/>
  <c r="BL36" i="6"/>
  <c r="BM36" i="6"/>
  <c r="BQ36" i="6"/>
  <c r="BR36" i="6"/>
  <c r="BV36" i="6"/>
  <c r="BW36" i="6"/>
  <c r="CA36" i="6"/>
  <c r="CB36" i="6"/>
  <c r="CG36" i="6"/>
  <c r="CH36" i="6"/>
  <c r="CL36" i="6"/>
  <c r="CM36" i="6"/>
  <c r="CQ36" i="6"/>
  <c r="CR36" i="6"/>
  <c r="CV36" i="6"/>
  <c r="CW36" i="6"/>
  <c r="CZ36" i="6"/>
  <c r="DF36" i="6"/>
  <c r="DG36" i="6"/>
  <c r="DJ36" i="6"/>
  <c r="DP36" i="6"/>
  <c r="DQ36" i="6"/>
  <c r="DT36" i="6"/>
  <c r="DZ36" i="6"/>
  <c r="EB36" i="6"/>
  <c r="EE36" i="6"/>
  <c r="AG36" i="6"/>
  <c r="AK36" i="6"/>
  <c r="AP36" i="6"/>
  <c r="AU36" i="6"/>
  <c r="AW36" i="6"/>
  <c r="BA36" i="6"/>
  <c r="BF36" i="6"/>
  <c r="BK36" i="6"/>
  <c r="BP36" i="6"/>
  <c r="BU36" i="6"/>
  <c r="BZ36" i="6"/>
  <c r="CE36" i="6"/>
  <c r="CK36" i="6"/>
  <c r="CP36" i="6"/>
  <c r="CU36" i="6"/>
  <c r="DA36" i="6"/>
  <c r="DB36" i="6"/>
  <c r="DE36" i="6"/>
  <c r="DK36" i="6"/>
  <c r="DL36" i="6"/>
  <c r="DO36" i="6"/>
  <c r="DU36" i="6"/>
  <c r="DV36" i="6"/>
  <c r="DY36" i="6"/>
  <c r="EA36" i="6"/>
  <c r="AI32" i="6"/>
  <c r="AJ32" i="6"/>
  <c r="AH32" i="6"/>
  <c r="AL32" i="6"/>
  <c r="AM32" i="6"/>
  <c r="AQ32" i="6"/>
  <c r="AR32" i="6"/>
  <c r="AV32" i="6"/>
  <c r="AX32" i="6"/>
  <c r="BB32" i="6"/>
  <c r="BC32" i="6"/>
  <c r="BG32" i="6"/>
  <c r="BH32" i="6"/>
  <c r="BL32" i="6"/>
  <c r="BM32" i="6"/>
  <c r="BQ32" i="6"/>
  <c r="BR32" i="6"/>
  <c r="BV32" i="6"/>
  <c r="BW32" i="6"/>
  <c r="CA32" i="6"/>
  <c r="CB32" i="6"/>
  <c r="CG32" i="6"/>
  <c r="CH32" i="6"/>
  <c r="CL32" i="6"/>
  <c r="CM32" i="6"/>
  <c r="CQ32" i="6"/>
  <c r="CR32" i="6"/>
  <c r="CV32" i="6"/>
  <c r="CW32" i="6"/>
  <c r="DA32" i="6"/>
  <c r="DB32" i="6"/>
  <c r="DF32" i="6"/>
  <c r="DG32" i="6"/>
  <c r="DK32" i="6"/>
  <c r="DL32" i="6"/>
  <c r="DP32" i="6"/>
  <c r="DQ32" i="6"/>
  <c r="DU32" i="6"/>
  <c r="DV32" i="6"/>
  <c r="DZ32" i="6"/>
  <c r="EB32" i="6"/>
  <c r="AG32" i="6"/>
  <c r="AK32" i="6"/>
  <c r="AP32" i="6"/>
  <c r="AU32" i="6"/>
  <c r="AW32" i="6"/>
  <c r="BA32" i="6"/>
  <c r="BF32" i="6"/>
  <c r="BK32" i="6"/>
  <c r="BP32" i="6"/>
  <c r="BU32" i="6"/>
  <c r="BZ32" i="6"/>
  <c r="CE32" i="6"/>
  <c r="CK32" i="6"/>
  <c r="CP32" i="6"/>
  <c r="CU32" i="6"/>
  <c r="CZ32" i="6"/>
  <c r="DE32" i="6"/>
  <c r="DJ32" i="6"/>
  <c r="DO32" i="6"/>
  <c r="DT32" i="6"/>
  <c r="DY32" i="6"/>
  <c r="EA32" i="6"/>
  <c r="EE32" i="6"/>
  <c r="AI28" i="6"/>
  <c r="AJ28" i="6"/>
  <c r="AG28" i="6"/>
  <c r="AK28" i="6"/>
  <c r="AP28" i="6"/>
  <c r="AU28" i="6"/>
  <c r="AW28" i="6"/>
  <c r="BA28" i="6"/>
  <c r="BF28" i="6"/>
  <c r="BK28" i="6"/>
  <c r="BP28" i="6"/>
  <c r="BU28" i="6"/>
  <c r="BZ28" i="6"/>
  <c r="CE28" i="6"/>
  <c r="CK28" i="6"/>
  <c r="CP28" i="6"/>
  <c r="CU28" i="6"/>
  <c r="CZ28" i="6"/>
  <c r="DE28" i="6"/>
  <c r="DJ28" i="6"/>
  <c r="DO28" i="6"/>
  <c r="DT28" i="6"/>
  <c r="DY28" i="6"/>
  <c r="EA28" i="6"/>
  <c r="EE28" i="6"/>
  <c r="AH28" i="6"/>
  <c r="AL28" i="6"/>
  <c r="AM28" i="6"/>
  <c r="AQ28" i="6"/>
  <c r="AR28" i="6"/>
  <c r="AV28" i="6"/>
  <c r="AX28" i="6"/>
  <c r="BB28" i="6"/>
  <c r="BC28" i="6"/>
  <c r="BG28" i="6"/>
  <c r="BH28" i="6"/>
  <c r="BL28" i="6"/>
  <c r="BM28" i="6"/>
  <c r="BQ28" i="6"/>
  <c r="BR28" i="6"/>
  <c r="BV28" i="6"/>
  <c r="BW28" i="6"/>
  <c r="CA28" i="6"/>
  <c r="CB28" i="6"/>
  <c r="CG28" i="6"/>
  <c r="CH28" i="6"/>
  <c r="CL28" i="6"/>
  <c r="CM28" i="6"/>
  <c r="CQ28" i="6"/>
  <c r="CR28" i="6"/>
  <c r="CV28" i="6"/>
  <c r="CW28" i="6"/>
  <c r="DA28" i="6"/>
  <c r="DB28" i="6"/>
  <c r="DF28" i="6"/>
  <c r="DG28" i="6"/>
  <c r="DK28" i="6"/>
  <c r="DL28" i="6"/>
  <c r="DP28" i="6"/>
  <c r="DQ28" i="6"/>
  <c r="DU28" i="6"/>
  <c r="DV28" i="6"/>
  <c r="DZ28" i="6"/>
  <c r="EB28" i="6"/>
  <c r="AI24" i="6"/>
  <c r="AJ24" i="6"/>
  <c r="AH24" i="6"/>
  <c r="AL24" i="6"/>
  <c r="AM24" i="6"/>
  <c r="AQ24" i="6"/>
  <c r="AR24" i="6"/>
  <c r="AV24" i="6"/>
  <c r="AX24" i="6"/>
  <c r="BB24" i="6"/>
  <c r="BC24" i="6"/>
  <c r="BG24" i="6"/>
  <c r="BH24" i="6"/>
  <c r="AG24" i="6"/>
  <c r="AK24" i="6"/>
  <c r="AU24" i="6"/>
  <c r="BF24" i="6"/>
  <c r="BK24" i="6"/>
  <c r="BP24" i="6"/>
  <c r="BU24" i="6"/>
  <c r="BZ24" i="6"/>
  <c r="CE24" i="6"/>
  <c r="CK24" i="6"/>
  <c r="CP24" i="6"/>
  <c r="CU24" i="6"/>
  <c r="CZ24" i="6"/>
  <c r="DE24" i="6"/>
  <c r="DJ24" i="6"/>
  <c r="DO24" i="6"/>
  <c r="DT24" i="6"/>
  <c r="DY24" i="6"/>
  <c r="EA24" i="6"/>
  <c r="EE24" i="6"/>
  <c r="AP24" i="6"/>
  <c r="AW24" i="6"/>
  <c r="BA24" i="6"/>
  <c r="BL24" i="6"/>
  <c r="BM24" i="6"/>
  <c r="BQ24" i="6"/>
  <c r="BR24" i="6"/>
  <c r="BV24" i="6"/>
  <c r="BW24" i="6"/>
  <c r="CA24" i="6"/>
  <c r="CB24" i="6"/>
  <c r="CG24" i="6"/>
  <c r="CH24" i="6"/>
  <c r="CL24" i="6"/>
  <c r="CM24" i="6"/>
  <c r="CQ24" i="6"/>
  <c r="CR24" i="6"/>
  <c r="CV24" i="6"/>
  <c r="CW24" i="6"/>
  <c r="DA24" i="6"/>
  <c r="DB24" i="6"/>
  <c r="DF24" i="6"/>
  <c r="DG24" i="6"/>
  <c r="DK24" i="6"/>
  <c r="DL24" i="6"/>
  <c r="DP24" i="6"/>
  <c r="DQ24" i="6"/>
  <c r="DU24" i="6"/>
  <c r="DV24" i="6"/>
  <c r="DZ24" i="6"/>
  <c r="EB24" i="6"/>
  <c r="AI20" i="6"/>
  <c r="AJ20" i="6"/>
  <c r="AH20" i="6"/>
  <c r="AL20" i="6"/>
  <c r="AM20" i="6"/>
  <c r="AQ20" i="6"/>
  <c r="AR20" i="6"/>
  <c r="AV20" i="6"/>
  <c r="AX20" i="6"/>
  <c r="BB20" i="6"/>
  <c r="BC20" i="6"/>
  <c r="BG20" i="6"/>
  <c r="BH20" i="6"/>
  <c r="BL20" i="6"/>
  <c r="BM20" i="6"/>
  <c r="BQ20" i="6"/>
  <c r="BR20" i="6"/>
  <c r="BV20" i="6"/>
  <c r="BW20" i="6"/>
  <c r="CA20" i="6"/>
  <c r="CB20" i="6"/>
  <c r="CG20" i="6"/>
  <c r="CH20" i="6"/>
  <c r="CL20" i="6"/>
  <c r="CM20" i="6"/>
  <c r="CQ20" i="6"/>
  <c r="CR20" i="6"/>
  <c r="CV20" i="6"/>
  <c r="CW20" i="6"/>
  <c r="DA20" i="6"/>
  <c r="DB20" i="6"/>
  <c r="DF20" i="6"/>
  <c r="DG20" i="6"/>
  <c r="DK20" i="6"/>
  <c r="DL20" i="6"/>
  <c r="DP20" i="6"/>
  <c r="DQ20" i="6"/>
  <c r="DU20" i="6"/>
  <c r="DV20" i="6"/>
  <c r="DZ20" i="6"/>
  <c r="EB20" i="6"/>
  <c r="AG20" i="6"/>
  <c r="AK20" i="6"/>
  <c r="AP20" i="6"/>
  <c r="AU20" i="6"/>
  <c r="AW20" i="6"/>
  <c r="BA20" i="6"/>
  <c r="BF20" i="6"/>
  <c r="BK20" i="6"/>
  <c r="BP20" i="6"/>
  <c r="BU20" i="6"/>
  <c r="BZ20" i="6"/>
  <c r="CE20" i="6"/>
  <c r="CK20" i="6"/>
  <c r="CP20" i="6"/>
  <c r="CU20" i="6"/>
  <c r="CZ20" i="6"/>
  <c r="DE20" i="6"/>
  <c r="DJ20" i="6"/>
  <c r="DO20" i="6"/>
  <c r="DT20" i="6"/>
  <c r="DY20" i="6"/>
  <c r="EA20" i="6"/>
  <c r="EE20" i="6"/>
  <c r="AI16" i="6"/>
  <c r="AJ16" i="6"/>
  <c r="AG16" i="6"/>
  <c r="AK16" i="6"/>
  <c r="AP16" i="6"/>
  <c r="AU16" i="6"/>
  <c r="AW16" i="6"/>
  <c r="BA16" i="6"/>
  <c r="BF16" i="6"/>
  <c r="BK16" i="6"/>
  <c r="BP16" i="6"/>
  <c r="BU16" i="6"/>
  <c r="BZ16" i="6"/>
  <c r="CE16" i="6"/>
  <c r="CK16" i="6"/>
  <c r="CP16" i="6"/>
  <c r="CU16" i="6"/>
  <c r="CZ16" i="6"/>
  <c r="DE16" i="6"/>
  <c r="DJ16" i="6"/>
  <c r="DO16" i="6"/>
  <c r="DT16" i="6"/>
  <c r="DY16" i="6"/>
  <c r="EA16" i="6"/>
  <c r="EE16" i="6"/>
  <c r="AH16" i="6"/>
  <c r="AL16" i="6"/>
  <c r="AM16" i="6"/>
  <c r="AQ16" i="6"/>
  <c r="AR16" i="6"/>
  <c r="AV16" i="6"/>
  <c r="AX16" i="6"/>
  <c r="BB16" i="6"/>
  <c r="BC16" i="6"/>
  <c r="BG16" i="6"/>
  <c r="BH16" i="6"/>
  <c r="BL16" i="6"/>
  <c r="BM16" i="6"/>
  <c r="BQ16" i="6"/>
  <c r="BR16" i="6"/>
  <c r="BV16" i="6"/>
  <c r="BW16" i="6"/>
  <c r="CA16" i="6"/>
  <c r="CB16" i="6"/>
  <c r="CG16" i="6"/>
  <c r="CH16" i="6"/>
  <c r="CL16" i="6"/>
  <c r="CM16" i="6"/>
  <c r="CQ16" i="6"/>
  <c r="CR16" i="6"/>
  <c r="CV16" i="6"/>
  <c r="CW16" i="6"/>
  <c r="DA16" i="6"/>
  <c r="DB16" i="6"/>
  <c r="DF16" i="6"/>
  <c r="DG16" i="6"/>
  <c r="DK16" i="6"/>
  <c r="DL16" i="6"/>
  <c r="DP16" i="6"/>
  <c r="DQ16" i="6"/>
  <c r="DU16" i="6"/>
  <c r="DV16" i="6"/>
  <c r="DZ16" i="6"/>
  <c r="EB16" i="6"/>
  <c r="AI12" i="6"/>
  <c r="AJ12" i="6"/>
  <c r="AG12" i="6"/>
  <c r="AK12" i="6"/>
  <c r="AP12" i="6"/>
  <c r="AU12" i="6"/>
  <c r="AW12" i="6"/>
  <c r="BA12" i="6"/>
  <c r="BF12" i="6"/>
  <c r="BK12" i="6"/>
  <c r="BP12" i="6"/>
  <c r="BU12" i="6"/>
  <c r="BZ12" i="6"/>
  <c r="CE12" i="6"/>
  <c r="CK12" i="6"/>
  <c r="CP12" i="6"/>
  <c r="CU12" i="6"/>
  <c r="CZ12" i="6"/>
  <c r="DE12" i="6"/>
  <c r="DJ12" i="6"/>
  <c r="AH12" i="6"/>
  <c r="AL12" i="6"/>
  <c r="AM12" i="6"/>
  <c r="AQ12" i="6"/>
  <c r="AR12" i="6"/>
  <c r="AV12" i="6"/>
  <c r="AX12" i="6"/>
  <c r="BB12" i="6"/>
  <c r="BC12" i="6"/>
  <c r="BG12" i="6"/>
  <c r="BH12" i="6"/>
  <c r="BL12" i="6"/>
  <c r="BM12" i="6"/>
  <c r="BQ12" i="6"/>
  <c r="BR12" i="6"/>
  <c r="BV12" i="6"/>
  <c r="BW12" i="6"/>
  <c r="CA12" i="6"/>
  <c r="CB12" i="6"/>
  <c r="CG12" i="6"/>
  <c r="CH12" i="6"/>
  <c r="CL12" i="6"/>
  <c r="CM12" i="6"/>
  <c r="CQ12" i="6"/>
  <c r="CR12" i="6"/>
  <c r="CV12" i="6"/>
  <c r="CW12" i="6"/>
  <c r="DA12" i="6"/>
  <c r="DB12" i="6"/>
  <c r="DF12" i="6"/>
  <c r="DG12" i="6"/>
  <c r="DK12" i="6"/>
  <c r="DL12" i="6"/>
  <c r="DP12" i="6"/>
  <c r="DQ12" i="6"/>
  <c r="DU12" i="6"/>
  <c r="DV12" i="6"/>
  <c r="DT12" i="6"/>
  <c r="DY12" i="6"/>
  <c r="EA12" i="6"/>
  <c r="EE12" i="6"/>
  <c r="DO12" i="6"/>
  <c r="DZ12" i="6"/>
  <c r="EB12" i="6"/>
  <c r="AI10" i="6"/>
  <c r="AG10" i="6"/>
  <c r="AQ10" i="6"/>
  <c r="AR10" i="6"/>
  <c r="AW10" i="6"/>
  <c r="BB10" i="6"/>
  <c r="BC10" i="6"/>
  <c r="BL10" i="6"/>
  <c r="BM10" i="6"/>
  <c r="BV10" i="6"/>
  <c r="BW10" i="6"/>
  <c r="CG10" i="6"/>
  <c r="CH10" i="6"/>
  <c r="CQ10" i="6"/>
  <c r="CR10" i="6"/>
  <c r="DA10" i="6"/>
  <c r="DB10" i="6"/>
  <c r="DK10" i="6"/>
  <c r="DL10" i="6"/>
  <c r="DU10" i="6"/>
  <c r="DX10" i="6" s="1"/>
  <c r="DV10" i="6"/>
  <c r="EA10" i="6"/>
  <c r="AH10" i="6"/>
  <c r="AK10" i="6" s="1"/>
  <c r="AL10" i="6"/>
  <c r="AM10" i="6"/>
  <c r="AV10" i="6"/>
  <c r="AX10" i="6"/>
  <c r="BG10" i="6"/>
  <c r="BH10" i="6"/>
  <c r="BQ10" i="6"/>
  <c r="BR10" i="6"/>
  <c r="CA10" i="6"/>
  <c r="CB10" i="6"/>
  <c r="CL10" i="6"/>
  <c r="CM10" i="6"/>
  <c r="CV10" i="6"/>
  <c r="CW10" i="6"/>
  <c r="DF10" i="6"/>
  <c r="DG10" i="6"/>
  <c r="DP10" i="6"/>
  <c r="DS10" i="6" s="1"/>
  <c r="DQ10" i="6"/>
  <c r="DZ10" i="6"/>
  <c r="EB10" i="6"/>
  <c r="HC32" i="6"/>
  <c r="AI55" i="6"/>
  <c r="AJ55" i="6"/>
  <c r="AG55" i="6"/>
  <c r="AK55" i="6"/>
  <c r="AP55" i="6"/>
  <c r="AU55" i="6"/>
  <c r="AW55" i="6"/>
  <c r="BB55" i="6"/>
  <c r="BC55" i="6"/>
  <c r="BF55" i="6"/>
  <c r="BL55" i="6"/>
  <c r="BM55" i="6"/>
  <c r="BP55" i="6"/>
  <c r="BV55" i="6"/>
  <c r="BW55" i="6"/>
  <c r="BZ55" i="6"/>
  <c r="CG55" i="6"/>
  <c r="CH55" i="6"/>
  <c r="CK55" i="6"/>
  <c r="CQ55" i="6"/>
  <c r="CR55" i="6"/>
  <c r="CU55" i="6"/>
  <c r="DA55" i="6"/>
  <c r="DB55" i="6"/>
  <c r="DE55" i="6"/>
  <c r="DK55" i="6"/>
  <c r="DL55" i="6"/>
  <c r="DO55" i="6"/>
  <c r="AH55" i="6"/>
  <c r="AL55" i="6"/>
  <c r="AM55" i="6"/>
  <c r="AQ55" i="6"/>
  <c r="AR55" i="6"/>
  <c r="AV55" i="6"/>
  <c r="AX55" i="6"/>
  <c r="BA55" i="6"/>
  <c r="BG55" i="6"/>
  <c r="BH55" i="6"/>
  <c r="BK55" i="6"/>
  <c r="BQ55" i="6"/>
  <c r="BR55" i="6"/>
  <c r="BU55" i="6"/>
  <c r="CA55" i="6"/>
  <c r="CB55" i="6"/>
  <c r="CE55" i="6"/>
  <c r="CL55" i="6"/>
  <c r="CM55" i="6"/>
  <c r="CP55" i="6"/>
  <c r="CV55" i="6"/>
  <c r="CW55" i="6"/>
  <c r="CZ55" i="6"/>
  <c r="DF55" i="6"/>
  <c r="DJ55" i="6"/>
  <c r="DQ55" i="6"/>
  <c r="DT55" i="6"/>
  <c r="DY55" i="6"/>
  <c r="EA55" i="6"/>
  <c r="EE55" i="6"/>
  <c r="DG55" i="6"/>
  <c r="DP55" i="6"/>
  <c r="DU55" i="6"/>
  <c r="DV55" i="6"/>
  <c r="DZ55" i="6"/>
  <c r="EB55" i="6"/>
  <c r="AI51" i="6"/>
  <c r="AJ51" i="6"/>
  <c r="AG51" i="6"/>
  <c r="AK51" i="6"/>
  <c r="AP51" i="6"/>
  <c r="AU51" i="6"/>
  <c r="AW51" i="6"/>
  <c r="BA51" i="6"/>
  <c r="BG51" i="6"/>
  <c r="BH51" i="6"/>
  <c r="BK51" i="6"/>
  <c r="BQ51" i="6"/>
  <c r="BR51" i="6"/>
  <c r="BU51" i="6"/>
  <c r="CA51" i="6"/>
  <c r="CB51" i="6"/>
  <c r="CE51" i="6"/>
  <c r="CL51" i="6"/>
  <c r="CM51" i="6"/>
  <c r="CP51" i="6"/>
  <c r="CV51" i="6"/>
  <c r="CW51" i="6"/>
  <c r="CZ51" i="6"/>
  <c r="DF51" i="6"/>
  <c r="DG51" i="6"/>
  <c r="DJ51" i="6"/>
  <c r="DP51" i="6"/>
  <c r="DQ51" i="6"/>
  <c r="DT51" i="6"/>
  <c r="DZ51" i="6"/>
  <c r="EB51" i="6"/>
  <c r="EE51" i="6"/>
  <c r="AH51" i="6"/>
  <c r="AL51" i="6"/>
  <c r="AM51" i="6"/>
  <c r="AQ51" i="6"/>
  <c r="AR51" i="6"/>
  <c r="AV51" i="6"/>
  <c r="AX51" i="6"/>
  <c r="BB51" i="6"/>
  <c r="BC51" i="6"/>
  <c r="BF51" i="6"/>
  <c r="BL51" i="6"/>
  <c r="BM51" i="6"/>
  <c r="BP51" i="6"/>
  <c r="BV51" i="6"/>
  <c r="BW51" i="6"/>
  <c r="BZ51" i="6"/>
  <c r="CG51" i="6"/>
  <c r="CH51" i="6"/>
  <c r="CK51" i="6"/>
  <c r="CQ51" i="6"/>
  <c r="CR51" i="6"/>
  <c r="CU51" i="6"/>
  <c r="DA51" i="6"/>
  <c r="DB51" i="6"/>
  <c r="DE51" i="6"/>
  <c r="DK51" i="6"/>
  <c r="DL51" i="6"/>
  <c r="DO51" i="6"/>
  <c r="DU51" i="6"/>
  <c r="DV51" i="6"/>
  <c r="DY51" i="6"/>
  <c r="EA51" i="6"/>
  <c r="AI47" i="6"/>
  <c r="AJ47" i="6"/>
  <c r="AH47" i="6"/>
  <c r="AL47" i="6"/>
  <c r="AM47" i="6"/>
  <c r="AQ47" i="6"/>
  <c r="AR47" i="6"/>
  <c r="AV47" i="6"/>
  <c r="AX47" i="6"/>
  <c r="BA47" i="6"/>
  <c r="BG47" i="6"/>
  <c r="BH47" i="6"/>
  <c r="BK47" i="6"/>
  <c r="BQ47" i="6"/>
  <c r="BR47" i="6"/>
  <c r="BU47" i="6"/>
  <c r="CA47" i="6"/>
  <c r="CB47" i="6"/>
  <c r="CE47" i="6"/>
  <c r="CL47" i="6"/>
  <c r="CM47" i="6"/>
  <c r="CP47" i="6"/>
  <c r="CV47" i="6"/>
  <c r="CW47" i="6"/>
  <c r="CZ47" i="6"/>
  <c r="DF47" i="6"/>
  <c r="DG47" i="6"/>
  <c r="DJ47" i="6"/>
  <c r="DP47" i="6"/>
  <c r="DQ47" i="6"/>
  <c r="DT47" i="6"/>
  <c r="DZ47" i="6"/>
  <c r="EB47" i="6"/>
  <c r="EE47" i="6"/>
  <c r="AG47" i="6"/>
  <c r="AK47" i="6"/>
  <c r="AP47" i="6"/>
  <c r="AU47" i="6"/>
  <c r="AW47" i="6"/>
  <c r="BB47" i="6"/>
  <c r="BC47" i="6"/>
  <c r="BF47" i="6"/>
  <c r="BL47" i="6"/>
  <c r="BM47" i="6"/>
  <c r="BP47" i="6"/>
  <c r="BV47" i="6"/>
  <c r="BW47" i="6"/>
  <c r="BZ47" i="6"/>
  <c r="CG47" i="6"/>
  <c r="CH47" i="6"/>
  <c r="CK47" i="6"/>
  <c r="CQ47" i="6"/>
  <c r="CR47" i="6"/>
  <c r="CU47" i="6"/>
  <c r="DA47" i="6"/>
  <c r="DB47" i="6"/>
  <c r="DE47" i="6"/>
  <c r="DK47" i="6"/>
  <c r="DL47" i="6"/>
  <c r="DO47" i="6"/>
  <c r="DU47" i="6"/>
  <c r="DV47" i="6"/>
  <c r="DY47" i="6"/>
  <c r="EA47" i="6"/>
  <c r="AI43" i="6"/>
  <c r="AJ43" i="6"/>
  <c r="AH43" i="6"/>
  <c r="AL43" i="6"/>
  <c r="AM43" i="6"/>
  <c r="AQ43" i="6"/>
  <c r="AR43" i="6"/>
  <c r="AV43" i="6"/>
  <c r="AX43" i="6"/>
  <c r="BB43" i="6"/>
  <c r="BC43" i="6"/>
  <c r="BG43" i="6"/>
  <c r="BH43" i="6"/>
  <c r="BL43" i="6"/>
  <c r="BM43" i="6"/>
  <c r="BP43" i="6"/>
  <c r="BV43" i="6"/>
  <c r="BW43" i="6"/>
  <c r="CA43" i="6"/>
  <c r="CB43" i="6"/>
  <c r="CG43" i="6"/>
  <c r="CH43" i="6"/>
  <c r="CK43" i="6"/>
  <c r="CQ43" i="6"/>
  <c r="CR43" i="6"/>
  <c r="CU43" i="6"/>
  <c r="DA43" i="6"/>
  <c r="DB43" i="6"/>
  <c r="DE43" i="6"/>
  <c r="DK43" i="6"/>
  <c r="DL43" i="6"/>
  <c r="DO43" i="6"/>
  <c r="DU43" i="6"/>
  <c r="DV43" i="6"/>
  <c r="DY43" i="6"/>
  <c r="EA43" i="6"/>
  <c r="AG43" i="6"/>
  <c r="AK43" i="6"/>
  <c r="AP43" i="6"/>
  <c r="AU43" i="6"/>
  <c r="AW43" i="6"/>
  <c r="BA43" i="6"/>
  <c r="BF43" i="6"/>
  <c r="BK43" i="6"/>
  <c r="BQ43" i="6"/>
  <c r="BR43" i="6"/>
  <c r="BU43" i="6"/>
  <c r="BZ43" i="6"/>
  <c r="CE43" i="6"/>
  <c r="CL43" i="6"/>
  <c r="CM43" i="6"/>
  <c r="CP43" i="6"/>
  <c r="CV43" i="6"/>
  <c r="CW43" i="6"/>
  <c r="CZ43" i="6"/>
  <c r="DF43" i="6"/>
  <c r="DG43" i="6"/>
  <c r="DJ43" i="6"/>
  <c r="DP43" i="6"/>
  <c r="DQ43" i="6"/>
  <c r="DT43" i="6"/>
  <c r="DZ43" i="6"/>
  <c r="EB43" i="6"/>
  <c r="EE43" i="6"/>
  <c r="AI39" i="6"/>
  <c r="AJ39" i="6"/>
  <c r="AH39" i="6"/>
  <c r="AL39" i="6"/>
  <c r="AM39" i="6"/>
  <c r="AP39" i="6"/>
  <c r="AV39" i="6"/>
  <c r="AX39" i="6"/>
  <c r="BA39" i="6"/>
  <c r="BG39" i="6"/>
  <c r="BH39" i="6"/>
  <c r="BK39" i="6"/>
  <c r="BQ39" i="6"/>
  <c r="BR39" i="6"/>
  <c r="BU39" i="6"/>
  <c r="CA39" i="6"/>
  <c r="CB39" i="6"/>
  <c r="CE39" i="6"/>
  <c r="CL39" i="6"/>
  <c r="CM39" i="6"/>
  <c r="CP39" i="6"/>
  <c r="CV39" i="6"/>
  <c r="CW39" i="6"/>
  <c r="CZ39" i="6"/>
  <c r="DF39" i="6"/>
  <c r="DG39" i="6"/>
  <c r="DJ39" i="6"/>
  <c r="DP39" i="6"/>
  <c r="DQ39" i="6"/>
  <c r="DT39" i="6"/>
  <c r="DZ39" i="6"/>
  <c r="EB39" i="6"/>
  <c r="EE39" i="6"/>
  <c r="AG39" i="6"/>
  <c r="AK39" i="6"/>
  <c r="AQ39" i="6"/>
  <c r="AR39" i="6"/>
  <c r="AU39" i="6"/>
  <c r="AW39" i="6"/>
  <c r="BB39" i="6"/>
  <c r="BC39" i="6"/>
  <c r="BF39" i="6"/>
  <c r="BL39" i="6"/>
  <c r="BM39" i="6"/>
  <c r="BP39" i="6"/>
  <c r="BV39" i="6"/>
  <c r="BW39" i="6"/>
  <c r="BZ39" i="6"/>
  <c r="CG39" i="6"/>
  <c r="CH39" i="6"/>
  <c r="CK39" i="6"/>
  <c r="CQ39" i="6"/>
  <c r="CR39" i="6"/>
  <c r="CU39" i="6"/>
  <c r="DA39" i="6"/>
  <c r="DB39" i="6"/>
  <c r="DE39" i="6"/>
  <c r="DK39" i="6"/>
  <c r="DL39" i="6"/>
  <c r="DO39" i="6"/>
  <c r="DU39" i="6"/>
  <c r="DV39" i="6"/>
  <c r="DY39" i="6"/>
  <c r="EA39" i="6"/>
  <c r="AI35" i="6"/>
  <c r="AJ35" i="6"/>
  <c r="AG35" i="6"/>
  <c r="AK35" i="6"/>
  <c r="AP35" i="6"/>
  <c r="AU35" i="6"/>
  <c r="AW35" i="6"/>
  <c r="BA35" i="6"/>
  <c r="BF35" i="6"/>
  <c r="BK35" i="6"/>
  <c r="BP35" i="6"/>
  <c r="BU35" i="6"/>
  <c r="BZ35" i="6"/>
  <c r="CE35" i="6"/>
  <c r="CK35" i="6"/>
  <c r="CP35" i="6"/>
  <c r="CU35" i="6"/>
  <c r="CZ35" i="6"/>
  <c r="DE35" i="6"/>
  <c r="DJ35" i="6"/>
  <c r="DO35" i="6"/>
  <c r="DT35" i="6"/>
  <c r="DY35" i="6"/>
  <c r="EA35" i="6"/>
  <c r="EE35" i="6"/>
  <c r="AH35" i="6"/>
  <c r="AL35" i="6"/>
  <c r="AM35" i="6"/>
  <c r="AQ35" i="6"/>
  <c r="AR35" i="6"/>
  <c r="AV35" i="6"/>
  <c r="AX35" i="6"/>
  <c r="BB35" i="6"/>
  <c r="BC35" i="6"/>
  <c r="BG35" i="6"/>
  <c r="BH35" i="6"/>
  <c r="BL35" i="6"/>
  <c r="BM35" i="6"/>
  <c r="BQ35" i="6"/>
  <c r="BR35" i="6"/>
  <c r="BV35" i="6"/>
  <c r="BW35" i="6"/>
  <c r="CA35" i="6"/>
  <c r="CB35" i="6"/>
  <c r="CG35" i="6"/>
  <c r="CH35" i="6"/>
  <c r="CL35" i="6"/>
  <c r="CM35" i="6"/>
  <c r="CQ35" i="6"/>
  <c r="CR35" i="6"/>
  <c r="CV35" i="6"/>
  <c r="CW35" i="6"/>
  <c r="DA35" i="6"/>
  <c r="DB35" i="6"/>
  <c r="DF35" i="6"/>
  <c r="DG35" i="6"/>
  <c r="DK35" i="6"/>
  <c r="DL35" i="6"/>
  <c r="DP35" i="6"/>
  <c r="DQ35" i="6"/>
  <c r="DU35" i="6"/>
  <c r="DV35" i="6"/>
  <c r="DZ35" i="6"/>
  <c r="EB35" i="6"/>
  <c r="AI31" i="6"/>
  <c r="AJ31" i="6"/>
  <c r="AG31" i="6"/>
  <c r="AK31" i="6"/>
  <c r="AP31" i="6"/>
  <c r="AU31" i="6"/>
  <c r="AW31" i="6"/>
  <c r="BA31" i="6"/>
  <c r="BF31" i="6"/>
  <c r="BK31" i="6"/>
  <c r="BP31" i="6"/>
  <c r="BU31" i="6"/>
  <c r="BZ31" i="6"/>
  <c r="CE31" i="6"/>
  <c r="CK31" i="6"/>
  <c r="CP31" i="6"/>
  <c r="CU31" i="6"/>
  <c r="CZ31" i="6"/>
  <c r="DE31" i="6"/>
  <c r="DJ31" i="6"/>
  <c r="DO31" i="6"/>
  <c r="DT31" i="6"/>
  <c r="DY31" i="6"/>
  <c r="EA31" i="6"/>
  <c r="EE31" i="6"/>
  <c r="AH31" i="6"/>
  <c r="AL31" i="6"/>
  <c r="AM31" i="6"/>
  <c r="AQ31" i="6"/>
  <c r="AR31" i="6"/>
  <c r="AV31" i="6"/>
  <c r="AX31" i="6"/>
  <c r="BB31" i="6"/>
  <c r="BC31" i="6"/>
  <c r="BG31" i="6"/>
  <c r="BH31" i="6"/>
  <c r="BL31" i="6"/>
  <c r="BM31" i="6"/>
  <c r="BQ31" i="6"/>
  <c r="BR31" i="6"/>
  <c r="BV31" i="6"/>
  <c r="BW31" i="6"/>
  <c r="CA31" i="6"/>
  <c r="CB31" i="6"/>
  <c r="CG31" i="6"/>
  <c r="CH31" i="6"/>
  <c r="CL31" i="6"/>
  <c r="CM31" i="6"/>
  <c r="CQ31" i="6"/>
  <c r="CR31" i="6"/>
  <c r="CV31" i="6"/>
  <c r="CW31" i="6"/>
  <c r="DA31" i="6"/>
  <c r="DB31" i="6"/>
  <c r="DF31" i="6"/>
  <c r="DG31" i="6"/>
  <c r="DK31" i="6"/>
  <c r="DL31" i="6"/>
  <c r="DP31" i="6"/>
  <c r="DQ31" i="6"/>
  <c r="DU31" i="6"/>
  <c r="DV31" i="6"/>
  <c r="DZ31" i="6"/>
  <c r="EB31" i="6"/>
  <c r="AI27" i="6"/>
  <c r="AJ27" i="6"/>
  <c r="AH27" i="6"/>
  <c r="AL27" i="6"/>
  <c r="AM27" i="6"/>
  <c r="AQ27" i="6"/>
  <c r="AR27" i="6"/>
  <c r="AV27" i="6"/>
  <c r="AX27" i="6"/>
  <c r="BB27" i="6"/>
  <c r="BC27" i="6"/>
  <c r="BG27" i="6"/>
  <c r="BH27" i="6"/>
  <c r="BL27" i="6"/>
  <c r="BM27" i="6"/>
  <c r="BQ27" i="6"/>
  <c r="BR27" i="6"/>
  <c r="BV27" i="6"/>
  <c r="BW27" i="6"/>
  <c r="CA27" i="6"/>
  <c r="CB27" i="6"/>
  <c r="CG27" i="6"/>
  <c r="CH27" i="6"/>
  <c r="CL27" i="6"/>
  <c r="CM27" i="6"/>
  <c r="CQ27" i="6"/>
  <c r="CR27" i="6"/>
  <c r="CV27" i="6"/>
  <c r="CW27" i="6"/>
  <c r="DA27" i="6"/>
  <c r="DB27" i="6"/>
  <c r="DF27" i="6"/>
  <c r="DG27" i="6"/>
  <c r="DK27" i="6"/>
  <c r="DL27" i="6"/>
  <c r="DP27" i="6"/>
  <c r="DQ27" i="6"/>
  <c r="DU27" i="6"/>
  <c r="DV27" i="6"/>
  <c r="DZ27" i="6"/>
  <c r="EB27" i="6"/>
  <c r="AG27" i="6"/>
  <c r="AK27" i="6"/>
  <c r="AP27" i="6"/>
  <c r="AU27" i="6"/>
  <c r="AW27" i="6"/>
  <c r="BA27" i="6"/>
  <c r="BF27" i="6"/>
  <c r="BK27" i="6"/>
  <c r="BP27" i="6"/>
  <c r="BU27" i="6"/>
  <c r="BZ27" i="6"/>
  <c r="CE27" i="6"/>
  <c r="CK27" i="6"/>
  <c r="CP27" i="6"/>
  <c r="CU27" i="6"/>
  <c r="CZ27" i="6"/>
  <c r="DE27" i="6"/>
  <c r="DJ27" i="6"/>
  <c r="DO27" i="6"/>
  <c r="DT27" i="6"/>
  <c r="DY27" i="6"/>
  <c r="EA27" i="6"/>
  <c r="EE27" i="6"/>
  <c r="AI23" i="6"/>
  <c r="AJ23" i="6"/>
  <c r="AG23" i="6"/>
  <c r="AK23" i="6"/>
  <c r="AP23" i="6"/>
  <c r="AU23" i="6"/>
  <c r="AW23" i="6"/>
  <c r="BA23" i="6"/>
  <c r="BF23" i="6"/>
  <c r="BK23" i="6"/>
  <c r="BP23" i="6"/>
  <c r="BU23" i="6"/>
  <c r="BZ23" i="6"/>
  <c r="CE23" i="6"/>
  <c r="CK23" i="6"/>
  <c r="CP23" i="6"/>
  <c r="CU23" i="6"/>
  <c r="CZ23" i="6"/>
  <c r="DE23" i="6"/>
  <c r="DJ23" i="6"/>
  <c r="DO23" i="6"/>
  <c r="DT23" i="6"/>
  <c r="DY23" i="6"/>
  <c r="EA23" i="6"/>
  <c r="EE23" i="6"/>
  <c r="AH23" i="6"/>
  <c r="AL23" i="6"/>
  <c r="AM23" i="6"/>
  <c r="AQ23" i="6"/>
  <c r="AR23" i="6"/>
  <c r="AV23" i="6"/>
  <c r="AX23" i="6"/>
  <c r="BB23" i="6"/>
  <c r="BC23" i="6"/>
  <c r="BG23" i="6"/>
  <c r="BH23" i="6"/>
  <c r="BL23" i="6"/>
  <c r="BM23" i="6"/>
  <c r="BQ23" i="6"/>
  <c r="BR23" i="6"/>
  <c r="BV23" i="6"/>
  <c r="BW23" i="6"/>
  <c r="CA23" i="6"/>
  <c r="CB23" i="6"/>
  <c r="CG23" i="6"/>
  <c r="CH23" i="6"/>
  <c r="CL23" i="6"/>
  <c r="CM23" i="6"/>
  <c r="CQ23" i="6"/>
  <c r="CR23" i="6"/>
  <c r="CV23" i="6"/>
  <c r="CW23" i="6"/>
  <c r="DA23" i="6"/>
  <c r="DB23" i="6"/>
  <c r="DF23" i="6"/>
  <c r="DG23" i="6"/>
  <c r="DK23" i="6"/>
  <c r="DL23" i="6"/>
  <c r="DP23" i="6"/>
  <c r="DQ23" i="6"/>
  <c r="DU23" i="6"/>
  <c r="DV23" i="6"/>
  <c r="DZ23" i="6"/>
  <c r="EB23" i="6"/>
  <c r="AI19" i="6"/>
  <c r="AJ19" i="6"/>
  <c r="AG19" i="6"/>
  <c r="AK19" i="6"/>
  <c r="AP19" i="6"/>
  <c r="AU19" i="6"/>
  <c r="AW19" i="6"/>
  <c r="BA19" i="6"/>
  <c r="BF19" i="6"/>
  <c r="BK19" i="6"/>
  <c r="BP19" i="6"/>
  <c r="BU19" i="6"/>
  <c r="BZ19" i="6"/>
  <c r="CE19" i="6"/>
  <c r="CK19" i="6"/>
  <c r="CP19" i="6"/>
  <c r="CU19" i="6"/>
  <c r="CZ19" i="6"/>
  <c r="DE19" i="6"/>
  <c r="DJ19" i="6"/>
  <c r="DO19" i="6"/>
  <c r="DT19" i="6"/>
  <c r="DY19" i="6"/>
  <c r="EA19" i="6"/>
  <c r="EE19" i="6"/>
  <c r="AH19" i="6"/>
  <c r="AL19" i="6"/>
  <c r="AM19" i="6"/>
  <c r="AQ19" i="6"/>
  <c r="AR19" i="6"/>
  <c r="AV19" i="6"/>
  <c r="AX19" i="6"/>
  <c r="BB19" i="6"/>
  <c r="BC19" i="6"/>
  <c r="BG19" i="6"/>
  <c r="BH19" i="6"/>
  <c r="BL19" i="6"/>
  <c r="BM19" i="6"/>
  <c r="BQ19" i="6"/>
  <c r="BR19" i="6"/>
  <c r="BV19" i="6"/>
  <c r="BW19" i="6"/>
  <c r="CA19" i="6"/>
  <c r="CB19" i="6"/>
  <c r="CG19" i="6"/>
  <c r="CH19" i="6"/>
  <c r="CL19" i="6"/>
  <c r="CM19" i="6"/>
  <c r="CQ19" i="6"/>
  <c r="CR19" i="6"/>
  <c r="CV19" i="6"/>
  <c r="CW19" i="6"/>
  <c r="DA19" i="6"/>
  <c r="DB19" i="6"/>
  <c r="DF19" i="6"/>
  <c r="DG19" i="6"/>
  <c r="DK19" i="6"/>
  <c r="DL19" i="6"/>
  <c r="DP19" i="6"/>
  <c r="DQ19" i="6"/>
  <c r="DU19" i="6"/>
  <c r="DV19" i="6"/>
  <c r="DZ19" i="6"/>
  <c r="EB19" i="6"/>
  <c r="AI15" i="6"/>
  <c r="AJ15" i="6"/>
  <c r="AH15" i="6"/>
  <c r="AL15" i="6"/>
  <c r="AM15" i="6"/>
  <c r="AQ15" i="6"/>
  <c r="AR15" i="6"/>
  <c r="AV15" i="6"/>
  <c r="AX15" i="6"/>
  <c r="BB15" i="6"/>
  <c r="BC15" i="6"/>
  <c r="BG15" i="6"/>
  <c r="BH15" i="6"/>
  <c r="BL15" i="6"/>
  <c r="BM15" i="6"/>
  <c r="BQ15" i="6"/>
  <c r="BR15" i="6"/>
  <c r="BV15" i="6"/>
  <c r="BW15" i="6"/>
  <c r="CA15" i="6"/>
  <c r="CB15" i="6"/>
  <c r="CG15" i="6"/>
  <c r="CH15" i="6"/>
  <c r="CL15" i="6"/>
  <c r="CM15" i="6"/>
  <c r="CQ15" i="6"/>
  <c r="CR15" i="6"/>
  <c r="CV15" i="6"/>
  <c r="CW15" i="6"/>
  <c r="DA15" i="6"/>
  <c r="DB15" i="6"/>
  <c r="DF15" i="6"/>
  <c r="DG15" i="6"/>
  <c r="AG15" i="6"/>
  <c r="AK15" i="6"/>
  <c r="AP15" i="6"/>
  <c r="AU15" i="6"/>
  <c r="AW15" i="6"/>
  <c r="BA15" i="6"/>
  <c r="BF15" i="6"/>
  <c r="BK15" i="6"/>
  <c r="BP15" i="6"/>
  <c r="BU15" i="6"/>
  <c r="BZ15" i="6"/>
  <c r="CE15" i="6"/>
  <c r="CK15" i="6"/>
  <c r="CP15" i="6"/>
  <c r="CZ15" i="6"/>
  <c r="DK15" i="6"/>
  <c r="DL15" i="6"/>
  <c r="DP15" i="6"/>
  <c r="DQ15" i="6"/>
  <c r="DU15" i="6"/>
  <c r="DV15" i="6"/>
  <c r="DZ15" i="6"/>
  <c r="EB15" i="6"/>
  <c r="CU15" i="6"/>
  <c r="DE15" i="6"/>
  <c r="DJ15" i="6"/>
  <c r="DO15" i="6"/>
  <c r="DT15" i="6"/>
  <c r="DY15" i="6"/>
  <c r="EA15" i="6"/>
  <c r="EE15" i="6"/>
  <c r="AI11" i="6"/>
  <c r="AJ11" i="6"/>
  <c r="AG11" i="6"/>
  <c r="AK11" i="6"/>
  <c r="AP11" i="6"/>
  <c r="AH11" i="6"/>
  <c r="AL11" i="6"/>
  <c r="AM11" i="6"/>
  <c r="AQ11" i="6"/>
  <c r="AR11" i="6"/>
  <c r="AV11" i="6"/>
  <c r="AX11" i="6"/>
  <c r="BB11" i="6"/>
  <c r="BC11" i="6"/>
  <c r="BG11" i="6"/>
  <c r="BH11" i="6"/>
  <c r="BL11" i="6"/>
  <c r="BM11" i="6"/>
  <c r="BQ11" i="6"/>
  <c r="BR11" i="6"/>
  <c r="BV11" i="6"/>
  <c r="BW11" i="6"/>
  <c r="CA11" i="6"/>
  <c r="CB11" i="6"/>
  <c r="CG11" i="6"/>
  <c r="CH11" i="6"/>
  <c r="CL11" i="6"/>
  <c r="CM11" i="6"/>
  <c r="CQ11" i="6"/>
  <c r="CR11" i="6"/>
  <c r="AU11" i="6"/>
  <c r="BF11" i="6"/>
  <c r="BP11" i="6"/>
  <c r="BZ11" i="6"/>
  <c r="CK11" i="6"/>
  <c r="CV11" i="6"/>
  <c r="CW11" i="6"/>
  <c r="DA11" i="6"/>
  <c r="DB11" i="6"/>
  <c r="DF11" i="6"/>
  <c r="DG11" i="6"/>
  <c r="DK11" i="6"/>
  <c r="DL11" i="6"/>
  <c r="DP11" i="6"/>
  <c r="DQ11" i="6"/>
  <c r="DU11" i="6"/>
  <c r="DV11" i="6"/>
  <c r="DZ11" i="6"/>
  <c r="EB11" i="6"/>
  <c r="AW11" i="6"/>
  <c r="BA11" i="6"/>
  <c r="BK11" i="6"/>
  <c r="BU11" i="6"/>
  <c r="CE11" i="6"/>
  <c r="CP11" i="6"/>
  <c r="CU11" i="6"/>
  <c r="CZ11" i="6"/>
  <c r="DE11" i="6"/>
  <c r="DJ11" i="6"/>
  <c r="DO11" i="6"/>
  <c r="DT11" i="6"/>
  <c r="DY11" i="6"/>
  <c r="EA11" i="6"/>
  <c r="EE11" i="6"/>
  <c r="AI58" i="6"/>
  <c r="AJ58" i="6"/>
  <c r="AH58" i="6"/>
  <c r="AL58" i="6"/>
  <c r="AM58" i="6"/>
  <c r="AP58" i="6"/>
  <c r="AV58" i="6"/>
  <c r="AX58" i="6"/>
  <c r="BA58" i="6"/>
  <c r="BG58" i="6"/>
  <c r="BH58" i="6"/>
  <c r="BK58" i="6"/>
  <c r="BQ58" i="6"/>
  <c r="BR58" i="6"/>
  <c r="BU58" i="6"/>
  <c r="CA58" i="6"/>
  <c r="CB58" i="6"/>
  <c r="CE58" i="6"/>
  <c r="CL58" i="6"/>
  <c r="CM58" i="6"/>
  <c r="CP58" i="6"/>
  <c r="CV58" i="6"/>
  <c r="CW58" i="6"/>
  <c r="CZ58" i="6"/>
  <c r="DF58" i="6"/>
  <c r="DG58" i="6"/>
  <c r="DJ58" i="6"/>
  <c r="DP58" i="6"/>
  <c r="DQ58" i="6"/>
  <c r="DT58" i="6"/>
  <c r="DZ58" i="6"/>
  <c r="EB58" i="6"/>
  <c r="AG58" i="6"/>
  <c r="AK58" i="6"/>
  <c r="AQ58" i="6"/>
  <c r="AR58" i="6"/>
  <c r="AU58" i="6"/>
  <c r="AW58" i="6"/>
  <c r="BB58" i="6"/>
  <c r="BC58" i="6"/>
  <c r="BF58" i="6"/>
  <c r="BL58" i="6"/>
  <c r="BM58" i="6"/>
  <c r="BP58" i="6"/>
  <c r="BV58" i="6"/>
  <c r="BW58" i="6"/>
  <c r="BZ58" i="6"/>
  <c r="CG58" i="6"/>
  <c r="CH58" i="6"/>
  <c r="CK58" i="6"/>
  <c r="CQ58" i="6"/>
  <c r="CR58" i="6"/>
  <c r="CU58" i="6"/>
  <c r="DA58" i="6"/>
  <c r="DB58" i="6"/>
  <c r="DE58" i="6"/>
  <c r="DK58" i="6"/>
  <c r="DL58" i="6"/>
  <c r="DO58" i="6"/>
  <c r="DU58" i="6"/>
  <c r="DV58" i="6"/>
  <c r="DY58" i="6"/>
  <c r="EA58" i="6"/>
  <c r="EE58" i="6"/>
  <c r="AI54" i="6"/>
  <c r="AJ54" i="6"/>
  <c r="AH54" i="6"/>
  <c r="AL54" i="6"/>
  <c r="AM54" i="6"/>
  <c r="AQ54" i="6"/>
  <c r="AR54" i="6"/>
  <c r="AV54" i="6"/>
  <c r="AX54" i="6"/>
  <c r="BB54" i="6"/>
  <c r="BC54" i="6"/>
  <c r="BG54" i="6"/>
  <c r="BH54" i="6"/>
  <c r="BL54" i="6"/>
  <c r="BM54" i="6"/>
  <c r="BP54" i="6"/>
  <c r="BV54" i="6"/>
  <c r="BW54" i="6"/>
  <c r="BZ54" i="6"/>
  <c r="CG54" i="6"/>
  <c r="CH54" i="6"/>
  <c r="CK54" i="6"/>
  <c r="CQ54" i="6"/>
  <c r="CR54" i="6"/>
  <c r="CU54" i="6"/>
  <c r="DA54" i="6"/>
  <c r="DB54" i="6"/>
  <c r="DE54" i="6"/>
  <c r="DK54" i="6"/>
  <c r="DL54" i="6"/>
  <c r="DO54" i="6"/>
  <c r="DU54" i="6"/>
  <c r="DV54" i="6"/>
  <c r="DY54" i="6"/>
  <c r="EA54" i="6"/>
  <c r="AG54" i="6"/>
  <c r="AK54" i="6"/>
  <c r="AP54" i="6"/>
  <c r="AU54" i="6"/>
  <c r="AW54" i="6"/>
  <c r="BA54" i="6"/>
  <c r="BF54" i="6"/>
  <c r="BK54" i="6"/>
  <c r="BQ54" i="6"/>
  <c r="BR54" i="6"/>
  <c r="BU54" i="6"/>
  <c r="CA54" i="6"/>
  <c r="CB54" i="6"/>
  <c r="CE54" i="6"/>
  <c r="CL54" i="6"/>
  <c r="CM54" i="6"/>
  <c r="CP54" i="6"/>
  <c r="CV54" i="6"/>
  <c r="CW54" i="6"/>
  <c r="CZ54" i="6"/>
  <c r="DF54" i="6"/>
  <c r="DG54" i="6"/>
  <c r="DJ54" i="6"/>
  <c r="DP54" i="6"/>
  <c r="DQ54" i="6"/>
  <c r="DT54" i="6"/>
  <c r="DZ54" i="6"/>
  <c r="EB54" i="6"/>
  <c r="EE54" i="6"/>
  <c r="AI50" i="6"/>
  <c r="AJ50" i="6"/>
  <c r="AG50" i="6"/>
  <c r="AK50" i="6"/>
  <c r="AQ50" i="6"/>
  <c r="AR50" i="6"/>
  <c r="AU50" i="6"/>
  <c r="AW50" i="6"/>
  <c r="BB50" i="6"/>
  <c r="BC50" i="6"/>
  <c r="BF50" i="6"/>
  <c r="BL50" i="6"/>
  <c r="BM50" i="6"/>
  <c r="BP50" i="6"/>
  <c r="BV50" i="6"/>
  <c r="BW50" i="6"/>
  <c r="BZ50" i="6"/>
  <c r="CG50" i="6"/>
  <c r="CH50" i="6"/>
  <c r="CK50" i="6"/>
  <c r="CQ50" i="6"/>
  <c r="CR50" i="6"/>
  <c r="CU50" i="6"/>
  <c r="DA50" i="6"/>
  <c r="DB50" i="6"/>
  <c r="DE50" i="6"/>
  <c r="DK50" i="6"/>
  <c r="DL50" i="6"/>
  <c r="DO50" i="6"/>
  <c r="DU50" i="6"/>
  <c r="DV50" i="6"/>
  <c r="DY50" i="6"/>
  <c r="EA50" i="6"/>
  <c r="AH50" i="6"/>
  <c r="AL50" i="6"/>
  <c r="AM50" i="6"/>
  <c r="AP50" i="6"/>
  <c r="AV50" i="6"/>
  <c r="AX50" i="6"/>
  <c r="BA50" i="6"/>
  <c r="BG50" i="6"/>
  <c r="BH50" i="6"/>
  <c r="BK50" i="6"/>
  <c r="BQ50" i="6"/>
  <c r="BR50" i="6"/>
  <c r="BU50" i="6"/>
  <c r="CA50" i="6"/>
  <c r="CB50" i="6"/>
  <c r="CE50" i="6"/>
  <c r="CL50" i="6"/>
  <c r="CM50" i="6"/>
  <c r="CP50" i="6"/>
  <c r="CV50" i="6"/>
  <c r="CW50" i="6"/>
  <c r="CZ50" i="6"/>
  <c r="DF50" i="6"/>
  <c r="DG50" i="6"/>
  <c r="DJ50" i="6"/>
  <c r="DP50" i="6"/>
  <c r="DQ50" i="6"/>
  <c r="DT50" i="6"/>
  <c r="DZ50" i="6"/>
  <c r="EB50" i="6"/>
  <c r="EE50" i="6"/>
  <c r="AI46" i="6"/>
  <c r="AJ46" i="6"/>
  <c r="AH46" i="6"/>
  <c r="AL46" i="6"/>
  <c r="AM46" i="6"/>
  <c r="AP46" i="6"/>
  <c r="AV46" i="6"/>
  <c r="AX46" i="6"/>
  <c r="BA46" i="6"/>
  <c r="BG46" i="6"/>
  <c r="BH46" i="6"/>
  <c r="BK46" i="6"/>
  <c r="BQ46" i="6"/>
  <c r="BR46" i="6"/>
  <c r="BU46" i="6"/>
  <c r="CA46" i="6"/>
  <c r="CB46" i="6"/>
  <c r="CE46" i="6"/>
  <c r="CL46" i="6"/>
  <c r="CM46" i="6"/>
  <c r="CP46" i="6"/>
  <c r="CV46" i="6"/>
  <c r="CW46" i="6"/>
  <c r="CZ46" i="6"/>
  <c r="DF46" i="6"/>
  <c r="DG46" i="6"/>
  <c r="DJ46" i="6"/>
  <c r="DP46" i="6"/>
  <c r="DQ46" i="6"/>
  <c r="DT46" i="6"/>
  <c r="DZ46" i="6"/>
  <c r="EB46" i="6"/>
  <c r="EE46" i="6"/>
  <c r="AG46" i="6"/>
  <c r="AK46" i="6"/>
  <c r="AQ46" i="6"/>
  <c r="AR46" i="6"/>
  <c r="AU46" i="6"/>
  <c r="AW46" i="6"/>
  <c r="BB46" i="6"/>
  <c r="BC46" i="6"/>
  <c r="BF46" i="6"/>
  <c r="BL46" i="6"/>
  <c r="BM46" i="6"/>
  <c r="BP46" i="6"/>
  <c r="BV46" i="6"/>
  <c r="BW46" i="6"/>
  <c r="BZ46" i="6"/>
  <c r="CG46" i="6"/>
  <c r="CH46" i="6"/>
  <c r="CK46" i="6"/>
  <c r="CQ46" i="6"/>
  <c r="CR46" i="6"/>
  <c r="CU46" i="6"/>
  <c r="DA46" i="6"/>
  <c r="DB46" i="6"/>
  <c r="DE46" i="6"/>
  <c r="DK46" i="6"/>
  <c r="DL46" i="6"/>
  <c r="DO46" i="6"/>
  <c r="DU46" i="6"/>
  <c r="DV46" i="6"/>
  <c r="DY46" i="6"/>
  <c r="EA46" i="6"/>
  <c r="AI42" i="6"/>
  <c r="AJ42" i="6"/>
  <c r="AH42" i="6"/>
  <c r="AL42" i="6"/>
  <c r="AM42" i="6"/>
  <c r="AQ42" i="6"/>
  <c r="AR42" i="6"/>
  <c r="AU42" i="6"/>
  <c r="AW42" i="6"/>
  <c r="BB42" i="6"/>
  <c r="BC42" i="6"/>
  <c r="BF42" i="6"/>
  <c r="BL42" i="6"/>
  <c r="BM42" i="6"/>
  <c r="BP42" i="6"/>
  <c r="BV42" i="6"/>
  <c r="BW42" i="6"/>
  <c r="BZ42" i="6"/>
  <c r="CG42" i="6"/>
  <c r="CH42" i="6"/>
  <c r="CK42" i="6"/>
  <c r="CQ42" i="6"/>
  <c r="CR42" i="6"/>
  <c r="CV42" i="6"/>
  <c r="CW42" i="6"/>
  <c r="AK42" i="6"/>
  <c r="AV42" i="6"/>
  <c r="BA42" i="6"/>
  <c r="BH42" i="6"/>
  <c r="BQ42" i="6"/>
  <c r="BU42" i="6"/>
  <c r="CB42" i="6"/>
  <c r="CL42" i="6"/>
  <c r="CP42" i="6"/>
  <c r="DA42" i="6"/>
  <c r="DB42" i="6"/>
  <c r="DF42" i="6"/>
  <c r="DG42" i="6"/>
  <c r="DK42" i="6"/>
  <c r="DL42" i="6"/>
  <c r="DP42" i="6"/>
  <c r="DQ42" i="6"/>
  <c r="DT42" i="6"/>
  <c r="DZ42" i="6"/>
  <c r="EB42" i="6"/>
  <c r="EE42" i="6"/>
  <c r="AG42" i="6"/>
  <c r="AP42" i="6"/>
  <c r="AX42" i="6"/>
  <c r="BG42" i="6"/>
  <c r="BK42" i="6"/>
  <c r="BR42" i="6"/>
  <c r="CA42" i="6"/>
  <c r="CE42" i="6"/>
  <c r="CM42" i="6"/>
  <c r="CU42" i="6"/>
  <c r="CZ42" i="6"/>
  <c r="DE42" i="6"/>
  <c r="DJ42" i="6"/>
  <c r="DO42" i="6"/>
  <c r="DU42" i="6"/>
  <c r="DV42" i="6"/>
  <c r="DY42" i="6"/>
  <c r="EA42" i="6"/>
  <c r="AI38" i="6"/>
  <c r="AJ38" i="6"/>
  <c r="AH38" i="6"/>
  <c r="AL38" i="6"/>
  <c r="AM38" i="6"/>
  <c r="AP38" i="6"/>
  <c r="AV38" i="6"/>
  <c r="AX38" i="6"/>
  <c r="BA38" i="6"/>
  <c r="BG38" i="6"/>
  <c r="BH38" i="6"/>
  <c r="BK38" i="6"/>
  <c r="BQ38" i="6"/>
  <c r="BR38" i="6"/>
  <c r="BU38" i="6"/>
  <c r="CA38" i="6"/>
  <c r="CB38" i="6"/>
  <c r="CE38" i="6"/>
  <c r="CL38" i="6"/>
  <c r="CM38" i="6"/>
  <c r="CP38" i="6"/>
  <c r="CV38" i="6"/>
  <c r="CW38" i="6"/>
  <c r="CZ38" i="6"/>
  <c r="DF38" i="6"/>
  <c r="DG38" i="6"/>
  <c r="DJ38" i="6"/>
  <c r="DP38" i="6"/>
  <c r="DQ38" i="6"/>
  <c r="DT38" i="6"/>
  <c r="DZ38" i="6"/>
  <c r="EB38" i="6"/>
  <c r="EE38" i="6"/>
  <c r="AG38" i="6"/>
  <c r="AK38" i="6"/>
  <c r="AQ38" i="6"/>
  <c r="AR38" i="6"/>
  <c r="AU38" i="6"/>
  <c r="AW38" i="6"/>
  <c r="BB38" i="6"/>
  <c r="BC38" i="6"/>
  <c r="BF38" i="6"/>
  <c r="BL38" i="6"/>
  <c r="BM38" i="6"/>
  <c r="BP38" i="6"/>
  <c r="BV38" i="6"/>
  <c r="BW38" i="6"/>
  <c r="BZ38" i="6"/>
  <c r="CG38" i="6"/>
  <c r="CH38" i="6"/>
  <c r="CK38" i="6"/>
  <c r="CQ38" i="6"/>
  <c r="CR38" i="6"/>
  <c r="CU38" i="6"/>
  <c r="DA38" i="6"/>
  <c r="DB38" i="6"/>
  <c r="DE38" i="6"/>
  <c r="DK38" i="6"/>
  <c r="DL38" i="6"/>
  <c r="DO38" i="6"/>
  <c r="DU38" i="6"/>
  <c r="DV38" i="6"/>
  <c r="DY38" i="6"/>
  <c r="EA38" i="6"/>
  <c r="AI34" i="6"/>
  <c r="AJ34" i="6"/>
  <c r="AH34" i="6"/>
  <c r="AL34" i="6"/>
  <c r="AM34" i="6"/>
  <c r="AQ34" i="6"/>
  <c r="AR34" i="6"/>
  <c r="AV34" i="6"/>
  <c r="AX34" i="6"/>
  <c r="BB34" i="6"/>
  <c r="BC34" i="6"/>
  <c r="BG34" i="6"/>
  <c r="BH34" i="6"/>
  <c r="BL34" i="6"/>
  <c r="BM34" i="6"/>
  <c r="BQ34" i="6"/>
  <c r="BR34" i="6"/>
  <c r="BV34" i="6"/>
  <c r="BW34" i="6"/>
  <c r="CA34" i="6"/>
  <c r="CB34" i="6"/>
  <c r="CG34" i="6"/>
  <c r="CH34" i="6"/>
  <c r="CL34" i="6"/>
  <c r="CM34" i="6"/>
  <c r="CQ34" i="6"/>
  <c r="CR34" i="6"/>
  <c r="CV34" i="6"/>
  <c r="CW34" i="6"/>
  <c r="DA34" i="6"/>
  <c r="DB34" i="6"/>
  <c r="DF34" i="6"/>
  <c r="DG34" i="6"/>
  <c r="DK34" i="6"/>
  <c r="DL34" i="6"/>
  <c r="DP34" i="6"/>
  <c r="DQ34" i="6"/>
  <c r="DU34" i="6"/>
  <c r="DV34" i="6"/>
  <c r="DZ34" i="6"/>
  <c r="EB34" i="6"/>
  <c r="AG34" i="6"/>
  <c r="AK34" i="6"/>
  <c r="AP34" i="6"/>
  <c r="AU34" i="6"/>
  <c r="AW34" i="6"/>
  <c r="BA34" i="6"/>
  <c r="BF34" i="6"/>
  <c r="BK34" i="6"/>
  <c r="BP34" i="6"/>
  <c r="BU34" i="6"/>
  <c r="BZ34" i="6"/>
  <c r="CE34" i="6"/>
  <c r="CK34" i="6"/>
  <c r="CP34" i="6"/>
  <c r="CU34" i="6"/>
  <c r="CZ34" i="6"/>
  <c r="DE34" i="6"/>
  <c r="DJ34" i="6"/>
  <c r="DO34" i="6"/>
  <c r="DT34" i="6"/>
  <c r="DY34" i="6"/>
  <c r="EA34" i="6"/>
  <c r="EE34" i="6"/>
  <c r="AI30" i="6"/>
  <c r="AJ30" i="6"/>
  <c r="AG30" i="6"/>
  <c r="AK30" i="6"/>
  <c r="AP30" i="6"/>
  <c r="AU30" i="6"/>
  <c r="AW30" i="6"/>
  <c r="BA30" i="6"/>
  <c r="AH30" i="6"/>
  <c r="AM30" i="6"/>
  <c r="AQ30" i="6"/>
  <c r="AX30" i="6"/>
  <c r="BB30" i="6"/>
  <c r="BG30" i="6"/>
  <c r="BH30" i="6"/>
  <c r="BL30" i="6"/>
  <c r="BM30" i="6"/>
  <c r="BQ30" i="6"/>
  <c r="BR30" i="6"/>
  <c r="BV30" i="6"/>
  <c r="BW30" i="6"/>
  <c r="CA30" i="6"/>
  <c r="CB30" i="6"/>
  <c r="CG30" i="6"/>
  <c r="CH30" i="6"/>
  <c r="CL30" i="6"/>
  <c r="CM30" i="6"/>
  <c r="CQ30" i="6"/>
  <c r="CR30" i="6"/>
  <c r="CV30" i="6"/>
  <c r="CW30" i="6"/>
  <c r="DA30" i="6"/>
  <c r="DB30" i="6"/>
  <c r="DF30" i="6"/>
  <c r="DG30" i="6"/>
  <c r="DK30" i="6"/>
  <c r="DL30" i="6"/>
  <c r="DP30" i="6"/>
  <c r="DQ30" i="6"/>
  <c r="DU30" i="6"/>
  <c r="DV30" i="6"/>
  <c r="DZ30" i="6"/>
  <c r="EB30" i="6"/>
  <c r="AL30" i="6"/>
  <c r="AR30" i="6"/>
  <c r="AV30" i="6"/>
  <c r="BC30" i="6"/>
  <c r="BF30" i="6"/>
  <c r="BK30" i="6"/>
  <c r="BP30" i="6"/>
  <c r="BU30" i="6"/>
  <c r="BZ30" i="6"/>
  <c r="CE30" i="6"/>
  <c r="CK30" i="6"/>
  <c r="CP30" i="6"/>
  <c r="CU30" i="6"/>
  <c r="CZ30" i="6"/>
  <c r="DE30" i="6"/>
  <c r="DJ30" i="6"/>
  <c r="DO30" i="6"/>
  <c r="DT30" i="6"/>
  <c r="DY30" i="6"/>
  <c r="EA30" i="6"/>
  <c r="EE30" i="6"/>
  <c r="AI26" i="6"/>
  <c r="AJ26" i="6"/>
  <c r="AG26" i="6"/>
  <c r="AK26" i="6"/>
  <c r="AP26" i="6"/>
  <c r="AU26" i="6"/>
  <c r="AW26" i="6"/>
  <c r="BA26" i="6"/>
  <c r="BF26" i="6"/>
  <c r="BK26" i="6"/>
  <c r="BP26" i="6"/>
  <c r="BU26" i="6"/>
  <c r="BZ26" i="6"/>
  <c r="CE26" i="6"/>
  <c r="CK26" i="6"/>
  <c r="CP26" i="6"/>
  <c r="CU26" i="6"/>
  <c r="CZ26" i="6"/>
  <c r="DE26" i="6"/>
  <c r="DJ26" i="6"/>
  <c r="DO26" i="6"/>
  <c r="DT26" i="6"/>
  <c r="DY26" i="6"/>
  <c r="EA26" i="6"/>
  <c r="EE26" i="6"/>
  <c r="AH26" i="6"/>
  <c r="AL26" i="6"/>
  <c r="AM26" i="6"/>
  <c r="AQ26" i="6"/>
  <c r="AR26" i="6"/>
  <c r="AV26" i="6"/>
  <c r="AX26" i="6"/>
  <c r="BB26" i="6"/>
  <c r="BC26" i="6"/>
  <c r="BG26" i="6"/>
  <c r="BH26" i="6"/>
  <c r="BL26" i="6"/>
  <c r="BM26" i="6"/>
  <c r="BQ26" i="6"/>
  <c r="BR26" i="6"/>
  <c r="BV26" i="6"/>
  <c r="BW26" i="6"/>
  <c r="CA26" i="6"/>
  <c r="CB26" i="6"/>
  <c r="CG26" i="6"/>
  <c r="CH26" i="6"/>
  <c r="CL26" i="6"/>
  <c r="CM26" i="6"/>
  <c r="CQ26" i="6"/>
  <c r="CR26" i="6"/>
  <c r="CV26" i="6"/>
  <c r="CW26" i="6"/>
  <c r="DA26" i="6"/>
  <c r="DB26" i="6"/>
  <c r="DF26" i="6"/>
  <c r="DG26" i="6"/>
  <c r="DK26" i="6"/>
  <c r="DL26" i="6"/>
  <c r="DP26" i="6"/>
  <c r="DQ26" i="6"/>
  <c r="DU26" i="6"/>
  <c r="DV26" i="6"/>
  <c r="DZ26" i="6"/>
  <c r="EB26" i="6"/>
  <c r="AI22" i="6"/>
  <c r="AJ22" i="6"/>
  <c r="AH22" i="6"/>
  <c r="AL22" i="6"/>
  <c r="AM22" i="6"/>
  <c r="AQ22" i="6"/>
  <c r="AR22" i="6"/>
  <c r="AV22" i="6"/>
  <c r="AX22" i="6"/>
  <c r="BB22" i="6"/>
  <c r="BC22" i="6"/>
  <c r="BG22" i="6"/>
  <c r="BH22" i="6"/>
  <c r="BL22" i="6"/>
  <c r="BM22" i="6"/>
  <c r="BQ22" i="6"/>
  <c r="BR22" i="6"/>
  <c r="BV22" i="6"/>
  <c r="BW22" i="6"/>
  <c r="CA22" i="6"/>
  <c r="CB22" i="6"/>
  <c r="CG22" i="6"/>
  <c r="CH22" i="6"/>
  <c r="CL22" i="6"/>
  <c r="CM22" i="6"/>
  <c r="CQ22" i="6"/>
  <c r="CR22" i="6"/>
  <c r="CV22" i="6"/>
  <c r="CW22" i="6"/>
  <c r="DA22" i="6"/>
  <c r="DB22" i="6"/>
  <c r="DF22" i="6"/>
  <c r="DG22" i="6"/>
  <c r="DK22" i="6"/>
  <c r="DL22" i="6"/>
  <c r="DP22" i="6"/>
  <c r="DQ22" i="6"/>
  <c r="DU22" i="6"/>
  <c r="DV22" i="6"/>
  <c r="DZ22" i="6"/>
  <c r="EB22" i="6"/>
  <c r="AG22" i="6"/>
  <c r="AK22" i="6"/>
  <c r="AP22" i="6"/>
  <c r="AU22" i="6"/>
  <c r="AW22" i="6"/>
  <c r="BA22" i="6"/>
  <c r="BF22" i="6"/>
  <c r="BK22" i="6"/>
  <c r="BP22" i="6"/>
  <c r="BU22" i="6"/>
  <c r="BZ22" i="6"/>
  <c r="CE22" i="6"/>
  <c r="CK22" i="6"/>
  <c r="CP22" i="6"/>
  <c r="CU22" i="6"/>
  <c r="CZ22" i="6"/>
  <c r="DE22" i="6"/>
  <c r="DJ22" i="6"/>
  <c r="DO22" i="6"/>
  <c r="DT22" i="6"/>
  <c r="DY22" i="6"/>
  <c r="EA22" i="6"/>
  <c r="EE22" i="6"/>
  <c r="AI18" i="6"/>
  <c r="AJ18" i="6"/>
  <c r="AG18" i="6"/>
  <c r="AK18" i="6"/>
  <c r="AP18" i="6"/>
  <c r="AU18" i="6"/>
  <c r="AW18" i="6"/>
  <c r="BA18" i="6"/>
  <c r="BF18" i="6"/>
  <c r="BK18" i="6"/>
  <c r="AH18" i="6"/>
  <c r="AL18" i="6"/>
  <c r="AM18" i="6"/>
  <c r="AQ18" i="6"/>
  <c r="AR18" i="6"/>
  <c r="AV18" i="6"/>
  <c r="AX18" i="6"/>
  <c r="BB18" i="6"/>
  <c r="BC18" i="6"/>
  <c r="BG18" i="6"/>
  <c r="BH18" i="6"/>
  <c r="BL18" i="6"/>
  <c r="BM18" i="6"/>
  <c r="BQ18" i="6"/>
  <c r="BR18" i="6"/>
  <c r="BV18" i="6"/>
  <c r="BW18" i="6"/>
  <c r="CA18" i="6"/>
  <c r="CB18" i="6"/>
  <c r="CG18" i="6"/>
  <c r="CH18" i="6"/>
  <c r="CL18" i="6"/>
  <c r="CM18" i="6"/>
  <c r="BU18" i="6"/>
  <c r="CE18" i="6"/>
  <c r="CQ18" i="6"/>
  <c r="CR18" i="6"/>
  <c r="CV18" i="6"/>
  <c r="CW18" i="6"/>
  <c r="DA18" i="6"/>
  <c r="DB18" i="6"/>
  <c r="DF18" i="6"/>
  <c r="DG18" i="6"/>
  <c r="DK18" i="6"/>
  <c r="DL18" i="6"/>
  <c r="DP18" i="6"/>
  <c r="DQ18" i="6"/>
  <c r="DU18" i="6"/>
  <c r="DV18" i="6"/>
  <c r="DZ18" i="6"/>
  <c r="EB18" i="6"/>
  <c r="BP18" i="6"/>
  <c r="BZ18" i="6"/>
  <c r="CK18" i="6"/>
  <c r="CP18" i="6"/>
  <c r="CU18" i="6"/>
  <c r="CZ18" i="6"/>
  <c r="DE18" i="6"/>
  <c r="DJ18" i="6"/>
  <c r="DO18" i="6"/>
  <c r="DT18" i="6"/>
  <c r="DY18" i="6"/>
  <c r="EA18" i="6"/>
  <c r="EE18" i="6"/>
  <c r="AI14" i="6"/>
  <c r="AJ14" i="6"/>
  <c r="AG14" i="6"/>
  <c r="AK14" i="6"/>
  <c r="AP14" i="6"/>
  <c r="AU14" i="6"/>
  <c r="AW14" i="6"/>
  <c r="BA14" i="6"/>
  <c r="BF14" i="6"/>
  <c r="BK14" i="6"/>
  <c r="BP14" i="6"/>
  <c r="BU14" i="6"/>
  <c r="BZ14" i="6"/>
  <c r="CE14" i="6"/>
  <c r="CK14" i="6"/>
  <c r="CP14" i="6"/>
  <c r="CU14" i="6"/>
  <c r="CZ14" i="6"/>
  <c r="DE14" i="6"/>
  <c r="DJ14" i="6"/>
  <c r="DO14" i="6"/>
  <c r="DT14" i="6"/>
  <c r="DY14" i="6"/>
  <c r="EA14" i="6"/>
  <c r="EE14" i="6"/>
  <c r="AH14" i="6"/>
  <c r="AL14" i="6"/>
  <c r="AM14" i="6"/>
  <c r="AQ14" i="6"/>
  <c r="AR14" i="6"/>
  <c r="AV14" i="6"/>
  <c r="AX14" i="6"/>
  <c r="BB14" i="6"/>
  <c r="BC14" i="6"/>
  <c r="BG14" i="6"/>
  <c r="BH14" i="6"/>
  <c r="BL14" i="6"/>
  <c r="BM14" i="6"/>
  <c r="BQ14" i="6"/>
  <c r="BR14" i="6"/>
  <c r="BV14" i="6"/>
  <c r="BW14" i="6"/>
  <c r="CA14" i="6"/>
  <c r="CB14" i="6"/>
  <c r="CG14" i="6"/>
  <c r="CH14" i="6"/>
  <c r="CL14" i="6"/>
  <c r="CM14" i="6"/>
  <c r="CQ14" i="6"/>
  <c r="CR14" i="6"/>
  <c r="CV14" i="6"/>
  <c r="CW14" i="6"/>
  <c r="DA14" i="6"/>
  <c r="DB14" i="6"/>
  <c r="DF14" i="6"/>
  <c r="DG14" i="6"/>
  <c r="DK14" i="6"/>
  <c r="DL14" i="6"/>
  <c r="DP14" i="6"/>
  <c r="DQ14" i="6"/>
  <c r="DU14" i="6"/>
  <c r="DV14" i="6"/>
  <c r="DZ14" i="6"/>
  <c r="EB14" i="6"/>
  <c r="AI9" i="6"/>
  <c r="EB9" i="6"/>
  <c r="EE9" i="6" s="1"/>
  <c r="DQ9" i="6"/>
  <c r="DT9" i="6" s="1"/>
  <c r="DG9" i="6"/>
  <c r="DJ9" i="6" s="1"/>
  <c r="CW9" i="6"/>
  <c r="CZ9" i="6" s="1"/>
  <c r="CM9" i="6"/>
  <c r="CB9" i="6"/>
  <c r="BR9" i="6"/>
  <c r="BU9" i="6" s="1"/>
  <c r="BH9" i="6"/>
  <c r="BK9" i="6" s="1"/>
  <c r="AM9" i="6"/>
  <c r="DV9" i="6"/>
  <c r="DY9" i="6" s="1"/>
  <c r="DL9" i="6"/>
  <c r="DN9" i="6" s="1"/>
  <c r="DB9" i="6"/>
  <c r="DE9" i="6" s="1"/>
  <c r="CR9" i="6"/>
  <c r="CH9" i="6"/>
  <c r="CK9" i="6" s="1"/>
  <c r="BW9" i="6"/>
  <c r="BZ9" i="6" s="1"/>
  <c r="BM9" i="6"/>
  <c r="BP9" i="6" s="1"/>
  <c r="BC9" i="6"/>
  <c r="BF9" i="6" s="1"/>
  <c r="AR9" i="6"/>
  <c r="AH9" i="6"/>
  <c r="AX9" i="6"/>
  <c r="AZ9" i="6" s="1"/>
  <c r="DH9" i="10"/>
  <c r="DF9" i="10"/>
  <c r="DD9" i="10"/>
  <c r="DB9" i="10"/>
  <c r="CZ9" i="10"/>
  <c r="CX9" i="10"/>
  <c r="CV9" i="10"/>
  <c r="CT9" i="10"/>
  <c r="CR9" i="10"/>
  <c r="CP9" i="10"/>
  <c r="CN9" i="10"/>
  <c r="CL9" i="10"/>
  <c r="CJ9" i="10"/>
  <c r="CH9" i="10"/>
  <c r="CF9" i="10"/>
  <c r="CD9" i="10"/>
  <c r="CB9" i="10"/>
  <c r="BZ9" i="10"/>
  <c r="BX9" i="10"/>
  <c r="BT9" i="10"/>
  <c r="BR9" i="10"/>
  <c r="BP9" i="10"/>
  <c r="BN9" i="10"/>
  <c r="BL9" i="10"/>
  <c r="BJ9" i="10"/>
  <c r="BH9" i="10"/>
  <c r="BF9" i="10"/>
  <c r="BD9" i="10"/>
  <c r="BB9" i="10"/>
  <c r="AZ9" i="10"/>
  <c r="AX9" i="10"/>
  <c r="AV9" i="10"/>
  <c r="AT9" i="10"/>
  <c r="AR9" i="10"/>
  <c r="AP9" i="10"/>
  <c r="AN9" i="10"/>
  <c r="AL9" i="10"/>
  <c r="AJ9" i="10"/>
  <c r="AH9" i="10"/>
  <c r="BV9" i="10"/>
  <c r="DI9" i="10"/>
  <c r="DG9" i="10"/>
  <c r="DE9" i="10"/>
  <c r="DC9" i="10"/>
  <c r="DA9" i="10"/>
  <c r="CY9" i="10"/>
  <c r="CW9" i="10"/>
  <c r="CU9" i="10"/>
  <c r="CS9" i="10"/>
  <c r="CQ9" i="10"/>
  <c r="CO9" i="10"/>
  <c r="CM9" i="10"/>
  <c r="CK9" i="10"/>
  <c r="CI9" i="10"/>
  <c r="CG9" i="10"/>
  <c r="CE9" i="10"/>
  <c r="CC9" i="10"/>
  <c r="CA9" i="10"/>
  <c r="BY9" i="10"/>
  <c r="BW9" i="10"/>
  <c r="BS9" i="10"/>
  <c r="BQ9" i="10"/>
  <c r="BO9" i="10"/>
  <c r="BM9" i="10"/>
  <c r="BK9" i="10"/>
  <c r="BI9" i="10"/>
  <c r="BG9" i="10"/>
  <c r="BE9" i="10"/>
  <c r="BC9" i="10"/>
  <c r="BA9" i="10"/>
  <c r="AY9" i="10"/>
  <c r="AW9" i="10"/>
  <c r="AU9" i="10"/>
  <c r="AS9" i="10"/>
  <c r="AQ9" i="10"/>
  <c r="AO9" i="10"/>
  <c r="AM9" i="10"/>
  <c r="AK9" i="10"/>
  <c r="AI9" i="10"/>
  <c r="BT11" i="10"/>
  <c r="BO11" i="10"/>
  <c r="BL11" i="10"/>
  <c r="DN11" i="10" s="1"/>
  <c r="DH11" i="10"/>
  <c r="CG11" i="10"/>
  <c r="DO11" i="10" s="1"/>
  <c r="AU11" i="10"/>
  <c r="AM11" i="10"/>
  <c r="CR11" i="10"/>
  <c r="DL11" i="10" s="1"/>
  <c r="DR11" i="10" s="1"/>
  <c r="HC53" i="6"/>
  <c r="HC12" i="6"/>
  <c r="HF12" i="6" s="1"/>
  <c r="AK14" i="8" s="1"/>
  <c r="GU14" i="6"/>
  <c r="AF16" i="8" s="1"/>
  <c r="GV14" i="6"/>
  <c r="AG16" i="8" s="1"/>
  <c r="GU18" i="6"/>
  <c r="HB18" i="6"/>
  <c r="AH20" i="8" s="1"/>
  <c r="HC20" i="6"/>
  <c r="AI22" i="8" s="1"/>
  <c r="GU22" i="6"/>
  <c r="AF24" i="8" s="1"/>
  <c r="HB22" i="6"/>
  <c r="AH24" i="8" s="1"/>
  <c r="HC24" i="6"/>
  <c r="AI26" i="8" s="1"/>
  <c r="GV26" i="6"/>
  <c r="AG28" i="8" s="1"/>
  <c r="GU30" i="6"/>
  <c r="AF32" i="8" s="1"/>
  <c r="HB30" i="6"/>
  <c r="GU34" i="6"/>
  <c r="AF36" i="8" s="1"/>
  <c r="HC36" i="6"/>
  <c r="AI38" i="8" s="1"/>
  <c r="HC40" i="6"/>
  <c r="HF40" i="6" s="1"/>
  <c r="AK42" i="8" s="1"/>
  <c r="AI11" i="10"/>
  <c r="DK11" i="10" s="1"/>
  <c r="AI3" i="10"/>
  <c r="GV34" i="6"/>
  <c r="AG36" i="8" s="1"/>
  <c r="GU38" i="6"/>
  <c r="AF40" i="8" s="1"/>
  <c r="GU42" i="6"/>
  <c r="AF44" i="8" s="1"/>
  <c r="HC44" i="6"/>
  <c r="HF44" i="6" s="1"/>
  <c r="HC48" i="6"/>
  <c r="HF48" i="6" s="1"/>
  <c r="AK50" i="8" s="1"/>
  <c r="GU50" i="6"/>
  <c r="AF52" i="8" s="1"/>
  <c r="HC52" i="6"/>
  <c r="HF52" i="6" s="1"/>
  <c r="AK54" i="8" s="1"/>
  <c r="HC17" i="6"/>
  <c r="AI19" i="8" s="1"/>
  <c r="GU27" i="6"/>
  <c r="GV56" i="6"/>
  <c r="HC56" i="6"/>
  <c r="AI58" i="8" s="1"/>
  <c r="GU58" i="6"/>
  <c r="HB58" i="6"/>
  <c r="AH60" i="8" s="1"/>
  <c r="GV23" i="6"/>
  <c r="AG25" i="8" s="1"/>
  <c r="GV35" i="6"/>
  <c r="HC38" i="6"/>
  <c r="AI40" i="8" s="1"/>
  <c r="GU40" i="6"/>
  <c r="AF42" i="8" s="1"/>
  <c r="GV42" i="6"/>
  <c r="AG44" i="8" s="1"/>
  <c r="HC42" i="6"/>
  <c r="GU44" i="6"/>
  <c r="AF46" i="8" s="1"/>
  <c r="GV46" i="6"/>
  <c r="AG48" i="8" s="1"/>
  <c r="HC46" i="6"/>
  <c r="AI48" i="8" s="1"/>
  <c r="HC50" i="6"/>
  <c r="AI52" i="8" s="1"/>
  <c r="GU52" i="6"/>
  <c r="HC54" i="6"/>
  <c r="AI56" i="8" s="1"/>
  <c r="GU56" i="6"/>
  <c r="AF58" i="8" s="1"/>
  <c r="HC58" i="6"/>
  <c r="AI60" i="8" s="1"/>
  <c r="DO9" i="6"/>
  <c r="AF43" i="6"/>
  <c r="AF39" i="6"/>
  <c r="HB17" i="6"/>
  <c r="AH19" i="8" s="1"/>
  <c r="GV27" i="6"/>
  <c r="AG29" i="8" s="1"/>
  <c r="GU33" i="6"/>
  <c r="AF35" i="8" s="1"/>
  <c r="HC47" i="6"/>
  <c r="AI49" i="8" s="1"/>
  <c r="HC51" i="6"/>
  <c r="HB35" i="6"/>
  <c r="AH37" i="8" s="1"/>
  <c r="GV37" i="6"/>
  <c r="AG39" i="8" s="1"/>
  <c r="HC41" i="6"/>
  <c r="AI43" i="8" s="1"/>
  <c r="GV49" i="6"/>
  <c r="AG51" i="8" s="1"/>
  <c r="HC11" i="6"/>
  <c r="HC14" i="6"/>
  <c r="AI16" i="8" s="1"/>
  <c r="GV22" i="6"/>
  <c r="AG24" i="8" s="1"/>
  <c r="HB28" i="6"/>
  <c r="AH30" i="8" s="1"/>
  <c r="GV30" i="6"/>
  <c r="HF30" i="6" s="1"/>
  <c r="AK32" i="8" s="1"/>
  <c r="HC34" i="6"/>
  <c r="AI36" i="8" s="1"/>
  <c r="GV38" i="6"/>
  <c r="GV50" i="6"/>
  <c r="AE27" i="6"/>
  <c r="AF27" i="6"/>
  <c r="AE35" i="6"/>
  <c r="AF35" i="6"/>
  <c r="GV17" i="6"/>
  <c r="HF17" i="6" s="1"/>
  <c r="AK19" i="8" s="1"/>
  <c r="AF31" i="6"/>
  <c r="GU13" i="6"/>
  <c r="AF15" i="8" s="1"/>
  <c r="HB13" i="6"/>
  <c r="AH15" i="8" s="1"/>
  <c r="GV13" i="6"/>
  <c r="AG15" i="8" s="1"/>
  <c r="GV15" i="6"/>
  <c r="AG17" i="8" s="1"/>
  <c r="GU15" i="6"/>
  <c r="AF17" i="8" s="1"/>
  <c r="GU19" i="6"/>
  <c r="AF21" i="8" s="1"/>
  <c r="GV19" i="6"/>
  <c r="AG21" i="8" s="1"/>
  <c r="HC19" i="6"/>
  <c r="HC21" i="6"/>
  <c r="AI23" i="8" s="1"/>
  <c r="GU23" i="6"/>
  <c r="HC23" i="6"/>
  <c r="HF23" i="6" s="1"/>
  <c r="GV25" i="6"/>
  <c r="AG27" i="8" s="1"/>
  <c r="HC25" i="6"/>
  <c r="AI27" i="8" s="1"/>
  <c r="HC27" i="6"/>
  <c r="AI29" i="8" s="1"/>
  <c r="GV29" i="6"/>
  <c r="AG31" i="8" s="1"/>
  <c r="HC29" i="6"/>
  <c r="HB29" i="6"/>
  <c r="AH31" i="8" s="1"/>
  <c r="GU31" i="6"/>
  <c r="AF33" i="8" s="1"/>
  <c r="GV31" i="6"/>
  <c r="AG33" i="8" s="1"/>
  <c r="HC31" i="6"/>
  <c r="AI33" i="8" s="1"/>
  <c r="GV33" i="6"/>
  <c r="AG35" i="8" s="1"/>
  <c r="HB33" i="6"/>
  <c r="AH35" i="8" s="1"/>
  <c r="GU35" i="6"/>
  <c r="HE35" i="6" s="1"/>
  <c r="HC35" i="6"/>
  <c r="AI37" i="8" s="1"/>
  <c r="HC37" i="6"/>
  <c r="AI39" i="8" s="1"/>
  <c r="HB39" i="6"/>
  <c r="AH41" i="8" s="1"/>
  <c r="GV41" i="6"/>
  <c r="AG43" i="8" s="1"/>
  <c r="GU41" i="6"/>
  <c r="HE41" i="6" s="1"/>
  <c r="HB43" i="6"/>
  <c r="AH45" i="8" s="1"/>
  <c r="GV43" i="6"/>
  <c r="AG45" i="8" s="1"/>
  <c r="HC43" i="6"/>
  <c r="AI45" i="8" s="1"/>
  <c r="GV45" i="6"/>
  <c r="AG47" i="8" s="1"/>
  <c r="HC45" i="6"/>
  <c r="AI47" i="8" s="1"/>
  <c r="HB45" i="6"/>
  <c r="AH47" i="8" s="1"/>
  <c r="GU47" i="6"/>
  <c r="AF49" i="8" s="1"/>
  <c r="HB47" i="6"/>
  <c r="AH49" i="8" s="1"/>
  <c r="HC49" i="6"/>
  <c r="GU49" i="6"/>
  <c r="AF51" i="8" s="1"/>
  <c r="GU51" i="6"/>
  <c r="AF53" i="8" s="1"/>
  <c r="GV53" i="6"/>
  <c r="AG55" i="8" s="1"/>
  <c r="HB53" i="6"/>
  <c r="AH55" i="8" s="1"/>
  <c r="HB55" i="6"/>
  <c r="AH57" i="8" s="1"/>
  <c r="HC57" i="6"/>
  <c r="HF57" i="6" s="1"/>
  <c r="AK59" i="8" s="1"/>
  <c r="HB11" i="6"/>
  <c r="HE11" i="6" s="1"/>
  <c r="GV51" i="6"/>
  <c r="AG53" i="8" s="1"/>
  <c r="AF9" i="6"/>
  <c r="AF19" i="6"/>
  <c r="GV47" i="6"/>
  <c r="AG49" i="8" s="1"/>
  <c r="HF26" i="6"/>
  <c r="AK28" i="8" s="1"/>
  <c r="GV20" i="6"/>
  <c r="AG22" i="8" s="1"/>
  <c r="AF23" i="6"/>
  <c r="AF15" i="6"/>
  <c r="AF11" i="6"/>
  <c r="GU21" i="6"/>
  <c r="AF23" i="8" s="1"/>
  <c r="HB34" i="6"/>
  <c r="HB38" i="6"/>
  <c r="HB40" i="6"/>
  <c r="AH42" i="8" s="1"/>
  <c r="GU17" i="6"/>
  <c r="HB49" i="6"/>
  <c r="HE49" i="6" s="1"/>
  <c r="GV18" i="6"/>
  <c r="AG20" i="8" s="1"/>
  <c r="HB48" i="6"/>
  <c r="AH50" i="8" s="1"/>
  <c r="GV58" i="6"/>
  <c r="AG60" i="8" s="1"/>
  <c r="HB20" i="6"/>
  <c r="AH22" i="8" s="1"/>
  <c r="HB27" i="6"/>
  <c r="HB31" i="6"/>
  <c r="AH33" i="8" s="1"/>
  <c r="HB37" i="6"/>
  <c r="AH39" i="8" s="1"/>
  <c r="GV39" i="6"/>
  <c r="AG41" i="8" s="1"/>
  <c r="HC39" i="6"/>
  <c r="AI41" i="8" s="1"/>
  <c r="HB51" i="6"/>
  <c r="AH53" i="8" s="1"/>
  <c r="GU53" i="6"/>
  <c r="GV55" i="6"/>
  <c r="AG57" i="8" s="1"/>
  <c r="HC55" i="6"/>
  <c r="AI57" i="8" s="1"/>
  <c r="HB16" i="6"/>
  <c r="HE16" i="6" s="1"/>
  <c r="AJ18" i="8" s="1"/>
  <c r="HC16" i="6"/>
  <c r="HF16" i="6" s="1"/>
  <c r="AK18" i="8" s="1"/>
  <c r="GV24" i="6"/>
  <c r="AG26" i="8" s="1"/>
  <c r="HB44" i="6"/>
  <c r="GU46" i="6"/>
  <c r="AF48" i="8" s="1"/>
  <c r="HB46" i="6"/>
  <c r="AH48" i="8" s="1"/>
  <c r="HB52" i="6"/>
  <c r="AH54" i="8" s="1"/>
  <c r="HB54" i="6"/>
  <c r="HE54" i="6" s="1"/>
  <c r="HF32" i="6"/>
  <c r="AK34" i="8" s="1"/>
  <c r="HE33" i="6"/>
  <c r="AJ35" i="8" s="1"/>
  <c r="HB15" i="6"/>
  <c r="AH17" i="8" s="1"/>
  <c r="HB21" i="6"/>
  <c r="AH23" i="8" s="1"/>
  <c r="GU25" i="6"/>
  <c r="AF27" i="8" s="1"/>
  <c r="HB25" i="6"/>
  <c r="AH27" i="8" s="1"/>
  <c r="GU37" i="6"/>
  <c r="AF39" i="8" s="1"/>
  <c r="GU45" i="6"/>
  <c r="HE45" i="6" s="1"/>
  <c r="AJ47" i="8" s="1"/>
  <c r="HB57" i="6"/>
  <c r="HE57" i="6" s="1"/>
  <c r="GV11" i="6"/>
  <c r="HC18" i="6"/>
  <c r="AI20" i="8" s="1"/>
  <c r="HB24" i="6"/>
  <c r="HE24" i="6" s="1"/>
  <c r="AJ26" i="8" s="1"/>
  <c r="HB32" i="6"/>
  <c r="HE32" i="6" s="1"/>
  <c r="AJ34" i="8" s="1"/>
  <c r="GU48" i="6"/>
  <c r="HE52" i="6"/>
  <c r="HC13" i="6"/>
  <c r="HC15" i="6"/>
  <c r="AI17" i="8" s="1"/>
  <c r="HB19" i="6"/>
  <c r="GV21" i="6"/>
  <c r="AG23" i="8" s="1"/>
  <c r="HB23" i="6"/>
  <c r="GU29" i="6"/>
  <c r="AF31" i="8" s="1"/>
  <c r="HC33" i="6"/>
  <c r="AI35" i="8" s="1"/>
  <c r="GU39" i="6"/>
  <c r="GU43" i="6"/>
  <c r="AF45" i="8" s="1"/>
  <c r="GU55" i="6"/>
  <c r="HB12" i="6"/>
  <c r="HE12" i="6" s="1"/>
  <c r="AJ14" i="8" s="1"/>
  <c r="HB14" i="6"/>
  <c r="HC22" i="6"/>
  <c r="HF22" i="6" s="1"/>
  <c r="AK24" i="8" s="1"/>
  <c r="GU26" i="6"/>
  <c r="AF28" i="8" s="1"/>
  <c r="HB26" i="6"/>
  <c r="AH28" i="8" s="1"/>
  <c r="GU28" i="6"/>
  <c r="AF30" i="8" s="1"/>
  <c r="HC28" i="6"/>
  <c r="HF28" i="6" s="1"/>
  <c r="GU36" i="6"/>
  <c r="AF38" i="8" s="1"/>
  <c r="HB36" i="6"/>
  <c r="AH38" i="8" s="1"/>
  <c r="HB42" i="6"/>
  <c r="AH44" i="8" s="1"/>
  <c r="HB50" i="6"/>
  <c r="GV54" i="6"/>
  <c r="AG56" i="8" s="1"/>
  <c r="AG38" i="8"/>
  <c r="AH58" i="8"/>
  <c r="AF56" i="8"/>
  <c r="AJ54" i="8"/>
  <c r="AG54" i="8"/>
  <c r="AF54" i="8"/>
  <c r="AG50" i="8"/>
  <c r="AG46" i="8"/>
  <c r="AG42" i="8"/>
  <c r="AH40" i="8"/>
  <c r="AG40" i="8"/>
  <c r="AI34" i="8"/>
  <c r="AF34" i="8"/>
  <c r="AG34" i="8"/>
  <c r="AI32" i="8"/>
  <c r="AG32" i="8"/>
  <c r="AG30" i="8"/>
  <c r="AI28" i="8"/>
  <c r="AF26" i="8"/>
  <c r="AF22" i="8"/>
  <c r="AF18" i="8"/>
  <c r="AG18" i="8"/>
  <c r="AI14" i="8"/>
  <c r="AF14" i="8"/>
  <c r="AG14" i="8"/>
  <c r="AG59" i="8"/>
  <c r="AF59" i="8"/>
  <c r="AI55" i="8"/>
  <c r="AI53" i="8"/>
  <c r="AH43" i="8"/>
  <c r="AI31" i="8"/>
  <c r="AF29" i="8"/>
  <c r="AF25" i="8"/>
  <c r="AI21" i="8"/>
  <c r="AI15" i="8"/>
  <c r="EJ49" i="6"/>
  <c r="EP49" i="6"/>
  <c r="EV49" i="6"/>
  <c r="FB49" i="6"/>
  <c r="FH49" i="6"/>
  <c r="FU49" i="6"/>
  <c r="GM49" i="6"/>
  <c r="EG49" i="6"/>
  <c r="EM49" i="6"/>
  <c r="ES49" i="6"/>
  <c r="EY49" i="6"/>
  <c r="FE49" i="6"/>
  <c r="FL49" i="6"/>
  <c r="GD49" i="6"/>
  <c r="EJ47" i="6"/>
  <c r="EP47" i="6"/>
  <c r="EV47" i="6"/>
  <c r="FB47" i="6"/>
  <c r="FH47" i="6"/>
  <c r="FU47" i="6"/>
  <c r="GM47" i="6"/>
  <c r="EG47" i="6"/>
  <c r="EM47" i="6"/>
  <c r="ES47" i="6"/>
  <c r="EY47" i="6"/>
  <c r="FE47" i="6"/>
  <c r="FL47" i="6"/>
  <c r="GD47" i="6"/>
  <c r="EJ45" i="6"/>
  <c r="EP45" i="6"/>
  <c r="EV45" i="6"/>
  <c r="FB45" i="6"/>
  <c r="FH45" i="6"/>
  <c r="FU45" i="6"/>
  <c r="GM45" i="6"/>
  <c r="EG45" i="6"/>
  <c r="EM45" i="6"/>
  <c r="ES45" i="6"/>
  <c r="EY45" i="6"/>
  <c r="FE45" i="6"/>
  <c r="FL45" i="6"/>
  <c r="GD45" i="6"/>
  <c r="EJ43" i="6"/>
  <c r="EP43" i="6"/>
  <c r="EV43" i="6"/>
  <c r="FB43" i="6"/>
  <c r="FH43" i="6"/>
  <c r="FU43" i="6"/>
  <c r="GM43" i="6"/>
  <c r="EG43" i="6"/>
  <c r="EM43" i="6"/>
  <c r="ES43" i="6"/>
  <c r="EY43" i="6"/>
  <c r="FE43" i="6"/>
  <c r="FL43" i="6"/>
  <c r="GD43" i="6"/>
  <c r="EJ41" i="6"/>
  <c r="EP41" i="6"/>
  <c r="EV41" i="6"/>
  <c r="FB41" i="6"/>
  <c r="FH41" i="6"/>
  <c r="FU41" i="6"/>
  <c r="GM41" i="6"/>
  <c r="EG41" i="6"/>
  <c r="EM41" i="6"/>
  <c r="ES41" i="6"/>
  <c r="EY41" i="6"/>
  <c r="FE41" i="6"/>
  <c r="FL41" i="6"/>
  <c r="GD41" i="6"/>
  <c r="EJ39" i="6"/>
  <c r="EP39" i="6"/>
  <c r="EV39" i="6"/>
  <c r="FB39" i="6"/>
  <c r="FH39" i="6"/>
  <c r="FU39" i="6"/>
  <c r="GM39" i="6"/>
  <c r="EG39" i="6"/>
  <c r="EM39" i="6"/>
  <c r="ES39" i="6"/>
  <c r="EY39" i="6"/>
  <c r="FE39" i="6"/>
  <c r="FL39" i="6"/>
  <c r="GD39" i="6"/>
  <c r="EJ37" i="6"/>
  <c r="EP37" i="6"/>
  <c r="EV37" i="6"/>
  <c r="FB37" i="6"/>
  <c r="FH37" i="6"/>
  <c r="FU37" i="6"/>
  <c r="GM37" i="6"/>
  <c r="EG37" i="6"/>
  <c r="EM37" i="6"/>
  <c r="ES37" i="6"/>
  <c r="EY37" i="6"/>
  <c r="FE37" i="6"/>
  <c r="FL37" i="6"/>
  <c r="GD37" i="6"/>
  <c r="EJ35" i="6"/>
  <c r="EP35" i="6"/>
  <c r="EV35" i="6"/>
  <c r="FB35" i="6"/>
  <c r="FH35" i="6"/>
  <c r="FU35" i="6"/>
  <c r="GM35" i="6"/>
  <c r="EG35" i="6"/>
  <c r="EM35" i="6"/>
  <c r="ES35" i="6"/>
  <c r="EY35" i="6"/>
  <c r="FE35" i="6"/>
  <c r="FL35" i="6"/>
  <c r="GD35" i="6"/>
  <c r="EJ33" i="6"/>
  <c r="EP33" i="6"/>
  <c r="EV33" i="6"/>
  <c r="FB33" i="6"/>
  <c r="FH33" i="6"/>
  <c r="FU33" i="6"/>
  <c r="GM33" i="6"/>
  <c r="EG33" i="6"/>
  <c r="EM33" i="6"/>
  <c r="ES33" i="6"/>
  <c r="EY33" i="6"/>
  <c r="FE33" i="6"/>
  <c r="FL33" i="6"/>
  <c r="GD33" i="6"/>
  <c r="EJ31" i="6"/>
  <c r="EP31" i="6"/>
  <c r="EV31" i="6"/>
  <c r="FB31" i="6"/>
  <c r="FH31" i="6"/>
  <c r="FU31" i="6"/>
  <c r="GM31" i="6"/>
  <c r="EG31" i="6"/>
  <c r="EM31" i="6"/>
  <c r="ES31" i="6"/>
  <c r="EY31" i="6"/>
  <c r="FE31" i="6"/>
  <c r="FL31" i="6"/>
  <c r="GD31" i="6"/>
  <c r="EJ29" i="6"/>
  <c r="EP29" i="6"/>
  <c r="EV29" i="6"/>
  <c r="FB29" i="6"/>
  <c r="FH29" i="6"/>
  <c r="FU29" i="6"/>
  <c r="GM29" i="6"/>
  <c r="EG29" i="6"/>
  <c r="EM29" i="6"/>
  <c r="ES29" i="6"/>
  <c r="EY29" i="6"/>
  <c r="FE29" i="6"/>
  <c r="FL29" i="6"/>
  <c r="GD29" i="6"/>
  <c r="EJ27" i="6"/>
  <c r="EP27" i="6"/>
  <c r="EV27" i="6"/>
  <c r="FB27" i="6"/>
  <c r="FH27" i="6"/>
  <c r="FU27" i="6"/>
  <c r="GM27" i="6"/>
  <c r="EG27" i="6"/>
  <c r="EM27" i="6"/>
  <c r="ES27" i="6"/>
  <c r="EY27" i="6"/>
  <c r="FE27" i="6"/>
  <c r="FL27" i="6"/>
  <c r="GD27" i="6"/>
  <c r="EJ25" i="6"/>
  <c r="EG25" i="6"/>
  <c r="EP25" i="6"/>
  <c r="EV25" i="6"/>
  <c r="FB25" i="6"/>
  <c r="FH25" i="6"/>
  <c r="FU25" i="6"/>
  <c r="GM25" i="6"/>
  <c r="EM25" i="6"/>
  <c r="ES25" i="6"/>
  <c r="EY25" i="6"/>
  <c r="FE25" i="6"/>
  <c r="FL25" i="6"/>
  <c r="GD25" i="6"/>
  <c r="EJ23" i="6"/>
  <c r="EP23" i="6"/>
  <c r="EV23" i="6"/>
  <c r="FB23" i="6"/>
  <c r="FH23" i="6"/>
  <c r="FU23" i="6"/>
  <c r="GM23" i="6"/>
  <c r="EG23" i="6"/>
  <c r="EM23" i="6"/>
  <c r="ES23" i="6"/>
  <c r="EY23" i="6"/>
  <c r="FE23" i="6"/>
  <c r="FL23" i="6"/>
  <c r="GD23" i="6"/>
  <c r="EJ21" i="6"/>
  <c r="EP21" i="6"/>
  <c r="EV21" i="6"/>
  <c r="FB21" i="6"/>
  <c r="FH21" i="6"/>
  <c r="FU21" i="6"/>
  <c r="GM21" i="6"/>
  <c r="EG21" i="6"/>
  <c r="EM21" i="6"/>
  <c r="ES21" i="6"/>
  <c r="EY21" i="6"/>
  <c r="FE21" i="6"/>
  <c r="FL21" i="6"/>
  <c r="GD21" i="6"/>
  <c r="EJ19" i="6"/>
  <c r="EP19" i="6"/>
  <c r="EV19" i="6"/>
  <c r="FB19" i="6"/>
  <c r="FH19" i="6"/>
  <c r="FU19" i="6"/>
  <c r="GM19" i="6"/>
  <c r="EG19" i="6"/>
  <c r="EM19" i="6"/>
  <c r="ES19" i="6"/>
  <c r="EY19" i="6"/>
  <c r="FE19" i="6"/>
  <c r="FL19" i="6"/>
  <c r="GD19" i="6"/>
  <c r="EJ17" i="6"/>
  <c r="EP17" i="6"/>
  <c r="EV17" i="6"/>
  <c r="FB17" i="6"/>
  <c r="FH17" i="6"/>
  <c r="FU17" i="6"/>
  <c r="GM17" i="6"/>
  <c r="EG17" i="6"/>
  <c r="EM17" i="6"/>
  <c r="ES17" i="6"/>
  <c r="EY17" i="6"/>
  <c r="FE17" i="6"/>
  <c r="FL17" i="6"/>
  <c r="GD17" i="6"/>
  <c r="EG15" i="6"/>
  <c r="EM15" i="6"/>
  <c r="ES15" i="6"/>
  <c r="EY15" i="6"/>
  <c r="FE15" i="6"/>
  <c r="FL15" i="6"/>
  <c r="GD15" i="6"/>
  <c r="EJ15" i="6"/>
  <c r="EP15" i="6"/>
  <c r="EV15" i="6"/>
  <c r="FB15" i="6"/>
  <c r="FH15" i="6"/>
  <c r="FU15" i="6"/>
  <c r="GM15" i="6"/>
  <c r="EJ12" i="6"/>
  <c r="EP12" i="6"/>
  <c r="EV12" i="6"/>
  <c r="EG12" i="6"/>
  <c r="EM12" i="6"/>
  <c r="ES12" i="6"/>
  <c r="EY12" i="6"/>
  <c r="FE12" i="6"/>
  <c r="FL12" i="6"/>
  <c r="GD12" i="6"/>
  <c r="FB12" i="6"/>
  <c r="GM12" i="6"/>
  <c r="FH12" i="6"/>
  <c r="FU12" i="6"/>
  <c r="EG11" i="6"/>
  <c r="EM11" i="6"/>
  <c r="ES11" i="6"/>
  <c r="EY11" i="6"/>
  <c r="FE11" i="6"/>
  <c r="FL11" i="6"/>
  <c r="GD11" i="6"/>
  <c r="EJ11" i="6"/>
  <c r="EP11" i="6"/>
  <c r="EV11" i="6"/>
  <c r="FB11" i="6"/>
  <c r="FH11" i="6"/>
  <c r="FU11" i="6"/>
  <c r="GM11" i="6"/>
  <c r="GZ10" i="6"/>
  <c r="GS10" i="6"/>
  <c r="EG13" i="6"/>
  <c r="EM13" i="6"/>
  <c r="ES13" i="6"/>
  <c r="EY13" i="6"/>
  <c r="FE13" i="6"/>
  <c r="FL13" i="6"/>
  <c r="GD13" i="6"/>
  <c r="EJ13" i="6"/>
  <c r="EP13" i="6"/>
  <c r="EV13" i="6"/>
  <c r="FB13" i="6"/>
  <c r="FH13" i="6"/>
  <c r="FU13" i="6"/>
  <c r="GM13" i="6"/>
  <c r="GJ9" i="6"/>
  <c r="GD9" i="6"/>
  <c r="FX9" i="6"/>
  <c r="FR9" i="6"/>
  <c r="FL9" i="6"/>
  <c r="FE9" i="6"/>
  <c r="EY9" i="6"/>
  <c r="ES9" i="6"/>
  <c r="EM9" i="6"/>
  <c r="EG9" i="6"/>
  <c r="GD58" i="6"/>
  <c r="FL58" i="6"/>
  <c r="FE58" i="6"/>
  <c r="EY58" i="6"/>
  <c r="ES58" i="6"/>
  <c r="EM58" i="6"/>
  <c r="EG58" i="6"/>
  <c r="GD57" i="6"/>
  <c r="FL57" i="6"/>
  <c r="FE57" i="6"/>
  <c r="EY57" i="6"/>
  <c r="ES57" i="6"/>
  <c r="EM57" i="6"/>
  <c r="EG57" i="6"/>
  <c r="GD56" i="6"/>
  <c r="FL56" i="6"/>
  <c r="FE56" i="6"/>
  <c r="EY56" i="6"/>
  <c r="ES56" i="6"/>
  <c r="EM56" i="6"/>
  <c r="EG56" i="6"/>
  <c r="GD55" i="6"/>
  <c r="FL55" i="6"/>
  <c r="FE55" i="6"/>
  <c r="EY55" i="6"/>
  <c r="ES55" i="6"/>
  <c r="EM55" i="6"/>
  <c r="EG55" i="6"/>
  <c r="GD54" i="6"/>
  <c r="FL54" i="6"/>
  <c r="FE54" i="6"/>
  <c r="EY54" i="6"/>
  <c r="ES54" i="6"/>
  <c r="EM54" i="6"/>
  <c r="EG54" i="6"/>
  <c r="GD53" i="6"/>
  <c r="FL53" i="6"/>
  <c r="FE53" i="6"/>
  <c r="EY53" i="6"/>
  <c r="ES53" i="6"/>
  <c r="EM53" i="6"/>
  <c r="EG53" i="6"/>
  <c r="GD52" i="6"/>
  <c r="FL52" i="6"/>
  <c r="FE52" i="6"/>
  <c r="EY52" i="6"/>
  <c r="ES52" i="6"/>
  <c r="EM52" i="6"/>
  <c r="EG52" i="6"/>
  <c r="GD51" i="6"/>
  <c r="FL51" i="6"/>
  <c r="FE51" i="6"/>
  <c r="EY51" i="6"/>
  <c r="ES51" i="6"/>
  <c r="EM51" i="6"/>
  <c r="EG51" i="6"/>
  <c r="AG37" i="8"/>
  <c r="AF37" i="8"/>
  <c r="EJ50" i="6"/>
  <c r="EP50" i="6"/>
  <c r="EV50" i="6"/>
  <c r="FB50" i="6"/>
  <c r="FH50" i="6"/>
  <c r="FU50" i="6"/>
  <c r="GM50" i="6"/>
  <c r="EG50" i="6"/>
  <c r="EM50" i="6"/>
  <c r="ES50" i="6"/>
  <c r="EY50" i="6"/>
  <c r="FE50" i="6"/>
  <c r="FL50" i="6"/>
  <c r="GD50" i="6"/>
  <c r="EJ48" i="6"/>
  <c r="EP48" i="6"/>
  <c r="EV48" i="6"/>
  <c r="FB48" i="6"/>
  <c r="FH48" i="6"/>
  <c r="FU48" i="6"/>
  <c r="GM48" i="6"/>
  <c r="EG48" i="6"/>
  <c r="EM48" i="6"/>
  <c r="ES48" i="6"/>
  <c r="EY48" i="6"/>
  <c r="FE48" i="6"/>
  <c r="FL48" i="6"/>
  <c r="GD48" i="6"/>
  <c r="EJ46" i="6"/>
  <c r="EP46" i="6"/>
  <c r="EV46" i="6"/>
  <c r="FB46" i="6"/>
  <c r="FH46" i="6"/>
  <c r="FU46" i="6"/>
  <c r="GM46" i="6"/>
  <c r="EG46" i="6"/>
  <c r="EM46" i="6"/>
  <c r="ES46" i="6"/>
  <c r="EY46" i="6"/>
  <c r="FE46" i="6"/>
  <c r="FL46" i="6"/>
  <c r="GD46" i="6"/>
  <c r="EJ44" i="6"/>
  <c r="EP44" i="6"/>
  <c r="EV44" i="6"/>
  <c r="FB44" i="6"/>
  <c r="FH44" i="6"/>
  <c r="FU44" i="6"/>
  <c r="GM44" i="6"/>
  <c r="EG44" i="6"/>
  <c r="EM44" i="6"/>
  <c r="ES44" i="6"/>
  <c r="EY44" i="6"/>
  <c r="FE44" i="6"/>
  <c r="FL44" i="6"/>
  <c r="GD44" i="6"/>
  <c r="EJ42" i="6"/>
  <c r="EP42" i="6"/>
  <c r="EV42" i="6"/>
  <c r="FB42" i="6"/>
  <c r="FH42" i="6"/>
  <c r="FU42" i="6"/>
  <c r="GM42" i="6"/>
  <c r="EG42" i="6"/>
  <c r="EM42" i="6"/>
  <c r="ES42" i="6"/>
  <c r="EY42" i="6"/>
  <c r="FE42" i="6"/>
  <c r="FL42" i="6"/>
  <c r="GD42" i="6"/>
  <c r="EJ40" i="6"/>
  <c r="EP40" i="6"/>
  <c r="EV40" i="6"/>
  <c r="FB40" i="6"/>
  <c r="FH40" i="6"/>
  <c r="FU40" i="6"/>
  <c r="GM40" i="6"/>
  <c r="EG40" i="6"/>
  <c r="EM40" i="6"/>
  <c r="ES40" i="6"/>
  <c r="EY40" i="6"/>
  <c r="FE40" i="6"/>
  <c r="FL40" i="6"/>
  <c r="GD40" i="6"/>
  <c r="EJ38" i="6"/>
  <c r="EP38" i="6"/>
  <c r="EV38" i="6"/>
  <c r="FB38" i="6"/>
  <c r="FH38" i="6"/>
  <c r="FU38" i="6"/>
  <c r="GM38" i="6"/>
  <c r="EG38" i="6"/>
  <c r="EM38" i="6"/>
  <c r="ES38" i="6"/>
  <c r="EY38" i="6"/>
  <c r="FE38" i="6"/>
  <c r="FL38" i="6"/>
  <c r="GD38" i="6"/>
  <c r="EJ36" i="6"/>
  <c r="EP36" i="6"/>
  <c r="EV36" i="6"/>
  <c r="FB36" i="6"/>
  <c r="FH36" i="6"/>
  <c r="FU36" i="6"/>
  <c r="GM36" i="6"/>
  <c r="EG36" i="6"/>
  <c r="EM36" i="6"/>
  <c r="ES36" i="6"/>
  <c r="EY36" i="6"/>
  <c r="FE36" i="6"/>
  <c r="FL36" i="6"/>
  <c r="GD36" i="6"/>
  <c r="EJ34" i="6"/>
  <c r="EP34" i="6"/>
  <c r="EV34" i="6"/>
  <c r="FB34" i="6"/>
  <c r="FH34" i="6"/>
  <c r="FU34" i="6"/>
  <c r="GM34" i="6"/>
  <c r="EG34" i="6"/>
  <c r="EM34" i="6"/>
  <c r="ES34" i="6"/>
  <c r="EY34" i="6"/>
  <c r="FE34" i="6"/>
  <c r="FL34" i="6"/>
  <c r="GD34" i="6"/>
  <c r="EJ32" i="6"/>
  <c r="EP32" i="6"/>
  <c r="EV32" i="6"/>
  <c r="FB32" i="6"/>
  <c r="FH32" i="6"/>
  <c r="FU32" i="6"/>
  <c r="GM32" i="6"/>
  <c r="EG32" i="6"/>
  <c r="EM32" i="6"/>
  <c r="ES32" i="6"/>
  <c r="EY32" i="6"/>
  <c r="FE32" i="6"/>
  <c r="FL32" i="6"/>
  <c r="GD32" i="6"/>
  <c r="EJ30" i="6"/>
  <c r="EP30" i="6"/>
  <c r="EV30" i="6"/>
  <c r="FB30" i="6"/>
  <c r="FH30" i="6"/>
  <c r="FU30" i="6"/>
  <c r="GM30" i="6"/>
  <c r="EG30" i="6"/>
  <c r="EM30" i="6"/>
  <c r="ES30" i="6"/>
  <c r="EY30" i="6"/>
  <c r="FE30" i="6"/>
  <c r="FL30" i="6"/>
  <c r="GD30" i="6"/>
  <c r="EJ28" i="6"/>
  <c r="EP28" i="6"/>
  <c r="EV28" i="6"/>
  <c r="FB28" i="6"/>
  <c r="FH28" i="6"/>
  <c r="FU28" i="6"/>
  <c r="GM28" i="6"/>
  <c r="EG28" i="6"/>
  <c r="EM28" i="6"/>
  <c r="ES28" i="6"/>
  <c r="EY28" i="6"/>
  <c r="FE28" i="6"/>
  <c r="FL28" i="6"/>
  <c r="GD28" i="6"/>
  <c r="EJ26" i="6"/>
  <c r="EP26" i="6"/>
  <c r="EV26" i="6"/>
  <c r="FB26" i="6"/>
  <c r="FH26" i="6"/>
  <c r="FU26" i="6"/>
  <c r="GM26" i="6"/>
  <c r="EG26" i="6"/>
  <c r="EM26" i="6"/>
  <c r="ES26" i="6"/>
  <c r="EY26" i="6"/>
  <c r="FE26" i="6"/>
  <c r="FL26" i="6"/>
  <c r="GD26" i="6"/>
  <c r="EJ24" i="6"/>
  <c r="EP24" i="6"/>
  <c r="EV24" i="6"/>
  <c r="FB24" i="6"/>
  <c r="FH24" i="6"/>
  <c r="FU24" i="6"/>
  <c r="GM24" i="6"/>
  <c r="EG24" i="6"/>
  <c r="EM24" i="6"/>
  <c r="ES24" i="6"/>
  <c r="EY24" i="6"/>
  <c r="FE24" i="6"/>
  <c r="FL24" i="6"/>
  <c r="GD24" i="6"/>
  <c r="EJ22" i="6"/>
  <c r="EP22" i="6"/>
  <c r="EV22" i="6"/>
  <c r="FB22" i="6"/>
  <c r="FH22" i="6"/>
  <c r="FU22" i="6"/>
  <c r="GM22" i="6"/>
  <c r="EG22" i="6"/>
  <c r="EM22" i="6"/>
  <c r="ES22" i="6"/>
  <c r="EY22" i="6"/>
  <c r="FE22" i="6"/>
  <c r="FL22" i="6"/>
  <c r="GD22" i="6"/>
  <c r="EJ20" i="6"/>
  <c r="EP20" i="6"/>
  <c r="EV20" i="6"/>
  <c r="FB20" i="6"/>
  <c r="FH20" i="6"/>
  <c r="FU20" i="6"/>
  <c r="GM20" i="6"/>
  <c r="EG20" i="6"/>
  <c r="EM20" i="6"/>
  <c r="ES20" i="6"/>
  <c r="EY20" i="6"/>
  <c r="FE20" i="6"/>
  <c r="FL20" i="6"/>
  <c r="GD20" i="6"/>
  <c r="EJ18" i="6"/>
  <c r="EP18" i="6"/>
  <c r="EV18" i="6"/>
  <c r="FB18" i="6"/>
  <c r="FH18" i="6"/>
  <c r="FU18" i="6"/>
  <c r="GM18" i="6"/>
  <c r="EG18" i="6"/>
  <c r="EM18" i="6"/>
  <c r="ES18" i="6"/>
  <c r="EY18" i="6"/>
  <c r="FE18" i="6"/>
  <c r="FL18" i="6"/>
  <c r="GD18" i="6"/>
  <c r="EG16" i="6"/>
  <c r="EM16" i="6"/>
  <c r="ES16" i="6"/>
  <c r="EY16" i="6"/>
  <c r="FE16" i="6"/>
  <c r="FL16" i="6"/>
  <c r="GD16" i="6"/>
  <c r="EJ16" i="6"/>
  <c r="EP16" i="6"/>
  <c r="EV16" i="6"/>
  <c r="FB16" i="6"/>
  <c r="FH16" i="6"/>
  <c r="FU16" i="6"/>
  <c r="GM16" i="6"/>
  <c r="EG14" i="6"/>
  <c r="EM14" i="6"/>
  <c r="ES14" i="6"/>
  <c r="EY14" i="6"/>
  <c r="FE14" i="6"/>
  <c r="FL14" i="6"/>
  <c r="EJ14" i="6"/>
  <c r="EP14" i="6"/>
  <c r="EV14" i="6"/>
  <c r="FB14" i="6"/>
  <c r="FH14" i="6"/>
  <c r="FU14" i="6"/>
  <c r="GM14" i="6"/>
  <c r="GD14" i="6"/>
  <c r="GM9" i="6"/>
  <c r="GG9" i="6"/>
  <c r="GA9" i="6"/>
  <c r="FU9" i="6"/>
  <c r="FO9" i="6"/>
  <c r="FH9" i="6"/>
  <c r="FB9" i="6"/>
  <c r="EV9" i="6"/>
  <c r="EP9" i="6"/>
  <c r="EJ9" i="6"/>
  <c r="GM58" i="6"/>
  <c r="FU58" i="6"/>
  <c r="FH58" i="6"/>
  <c r="FB58" i="6"/>
  <c r="EV58" i="6"/>
  <c r="EP58" i="6"/>
  <c r="EJ58" i="6"/>
  <c r="GM57" i="6"/>
  <c r="FU57" i="6"/>
  <c r="FH57" i="6"/>
  <c r="FB57" i="6"/>
  <c r="EV57" i="6"/>
  <c r="EP57" i="6"/>
  <c r="EJ57" i="6"/>
  <c r="GM56" i="6"/>
  <c r="FU56" i="6"/>
  <c r="FH56" i="6"/>
  <c r="FB56" i="6"/>
  <c r="EV56" i="6"/>
  <c r="EP56" i="6"/>
  <c r="EJ56" i="6"/>
  <c r="GM55" i="6"/>
  <c r="FU55" i="6"/>
  <c r="FH55" i="6"/>
  <c r="FB55" i="6"/>
  <c r="EV55" i="6"/>
  <c r="EP55" i="6"/>
  <c r="EJ55" i="6"/>
  <c r="GM54" i="6"/>
  <c r="FU54" i="6"/>
  <c r="FH54" i="6"/>
  <c r="FB54" i="6"/>
  <c r="EV54" i="6"/>
  <c r="EP54" i="6"/>
  <c r="EJ54" i="6"/>
  <c r="GM53" i="6"/>
  <c r="FU53" i="6"/>
  <c r="FH53" i="6"/>
  <c r="FB53" i="6"/>
  <c r="EV53" i="6"/>
  <c r="EP53" i="6"/>
  <c r="EJ53" i="6"/>
  <c r="GM52" i="6"/>
  <c r="FU52" i="6"/>
  <c r="FH52" i="6"/>
  <c r="FB52" i="6"/>
  <c r="EV52" i="6"/>
  <c r="EP52" i="6"/>
  <c r="EJ52" i="6"/>
  <c r="GM51" i="6"/>
  <c r="FU51" i="6"/>
  <c r="FH51" i="6"/>
  <c r="FB51" i="6"/>
  <c r="EV51" i="6"/>
  <c r="EP51" i="6"/>
  <c r="EJ51" i="6"/>
  <c r="DS9" i="6" l="1"/>
  <c r="DN10" i="6"/>
  <c r="DI10" i="6"/>
  <c r="DD9" i="6"/>
  <c r="DD10" i="6"/>
  <c r="DI9" i="6"/>
  <c r="CY9" i="6"/>
  <c r="CY10" i="6"/>
  <c r="CT9" i="6"/>
  <c r="CO10" i="6"/>
  <c r="CD10" i="6"/>
  <c r="CT10" i="6"/>
  <c r="CO9" i="6"/>
  <c r="AG19" i="8"/>
  <c r="BA9" i="6"/>
  <c r="CJ9" i="6"/>
  <c r="HE48" i="6"/>
  <c r="HE56" i="6"/>
  <c r="AJ58" i="8" s="1"/>
  <c r="HE38" i="6"/>
  <c r="HF41" i="6"/>
  <c r="AK43" i="8" s="1"/>
  <c r="CJ10" i="6"/>
  <c r="CD9" i="6"/>
  <c r="HF14" i="6"/>
  <c r="AK16" i="8" s="1"/>
  <c r="BY9" i="6"/>
  <c r="AI42" i="8"/>
  <c r="HE50" i="6"/>
  <c r="HF24" i="6"/>
  <c r="AK26" i="8" s="1"/>
  <c r="HE20" i="6"/>
  <c r="AJ22" i="8" s="1"/>
  <c r="HE44" i="6"/>
  <c r="AJ46" i="8" s="1"/>
  <c r="HE34" i="6"/>
  <c r="HF38" i="6"/>
  <c r="AK40" i="8" s="1"/>
  <c r="BT10" i="6"/>
  <c r="BY10" i="6"/>
  <c r="BT9" i="6"/>
  <c r="BO9" i="6"/>
  <c r="BK10" i="6"/>
  <c r="BO10" i="6"/>
  <c r="DT10" i="6"/>
  <c r="CZ10" i="6"/>
  <c r="CE10" i="6"/>
  <c r="BJ10" i="6"/>
  <c r="AF43" i="8"/>
  <c r="HE23" i="6"/>
  <c r="AJ25" i="8" s="1"/>
  <c r="HE19" i="6"/>
  <c r="HF51" i="6"/>
  <c r="AK53" i="8" s="1"/>
  <c r="AZ10" i="6"/>
  <c r="BE10" i="6"/>
  <c r="BJ9" i="6"/>
  <c r="AH51" i="8"/>
  <c r="AH14" i="8"/>
  <c r="AI54" i="8"/>
  <c r="HE14" i="6"/>
  <c r="HE55" i="6"/>
  <c r="AJ57" i="8" s="1"/>
  <c r="HE39" i="6"/>
  <c r="AJ41" i="8" s="1"/>
  <c r="HF15" i="6"/>
  <c r="AK17" i="8" s="1"/>
  <c r="HE31" i="6"/>
  <c r="HE17" i="6"/>
  <c r="AJ19" i="8" s="1"/>
  <c r="HF49" i="6"/>
  <c r="AK51" i="8" s="1"/>
  <c r="HF37" i="6"/>
  <c r="AK39" i="8" s="1"/>
  <c r="HF34" i="6"/>
  <c r="AK36" i="8" s="1"/>
  <c r="HF50" i="6"/>
  <c r="AK52" i="8" s="1"/>
  <c r="AO10" i="6"/>
  <c r="AT10" i="6"/>
  <c r="AT9" i="6"/>
  <c r="HF53" i="6"/>
  <c r="AK55" i="8" s="1"/>
  <c r="BE9" i="6"/>
  <c r="AF19" i="8"/>
  <c r="AI25" i="8"/>
  <c r="AH25" i="8"/>
  <c r="AI51" i="8"/>
  <c r="AH18" i="8"/>
  <c r="AI50" i="8"/>
  <c r="AH52" i="8"/>
  <c r="HF58" i="6"/>
  <c r="AK60" i="8" s="1"/>
  <c r="HG48" i="6"/>
  <c r="AL50" i="8" s="1"/>
  <c r="HF11" i="6"/>
  <c r="HE53" i="6"/>
  <c r="AJ55" i="8" s="1"/>
  <c r="HE27" i="6"/>
  <c r="AJ29" i="8" s="1"/>
  <c r="HF36" i="6"/>
  <c r="AK38" i="8" s="1"/>
  <c r="HG38" i="6"/>
  <c r="AL40" i="8" s="1"/>
  <c r="HF29" i="6"/>
  <c r="AK31" i="8" s="1"/>
  <c r="AP10" i="6"/>
  <c r="DY10" i="6"/>
  <c r="DE10" i="6"/>
  <c r="CK10" i="6"/>
  <c r="BP10" i="6"/>
  <c r="AU10" i="6"/>
  <c r="HE51" i="6"/>
  <c r="AJ53" i="8" s="1"/>
  <c r="HE47" i="6"/>
  <c r="AJ49" i="8" s="1"/>
  <c r="HF45" i="6"/>
  <c r="AK47" i="8" s="1"/>
  <c r="HF25" i="6"/>
  <c r="AK27" i="8" s="1"/>
  <c r="HF19" i="6"/>
  <c r="AK21" i="8" s="1"/>
  <c r="HF27" i="6"/>
  <c r="AK29" i="8" s="1"/>
  <c r="HF46" i="6"/>
  <c r="AK48" i="8" s="1"/>
  <c r="HF42" i="6"/>
  <c r="AK44" i="8" s="1"/>
  <c r="HF35" i="6"/>
  <c r="AK37" i="8" s="1"/>
  <c r="HE58" i="6"/>
  <c r="AJ60" i="8" s="1"/>
  <c r="HF56" i="6"/>
  <c r="AJ9" i="6"/>
  <c r="HG24" i="6"/>
  <c r="AL26" i="8" s="1"/>
  <c r="AO9" i="6"/>
  <c r="AH29" i="8"/>
  <c r="AF57" i="8"/>
  <c r="HE37" i="6"/>
  <c r="HG37" i="6" s="1"/>
  <c r="AL39" i="8" s="1"/>
  <c r="AI18" i="8"/>
  <c r="AH46" i="8"/>
  <c r="HG41" i="6"/>
  <c r="AL43" i="8" s="1"/>
  <c r="HF43" i="6"/>
  <c r="AK45" i="8" s="1"/>
  <c r="HE15" i="6"/>
  <c r="AJ17" i="8" s="1"/>
  <c r="EE10" i="6"/>
  <c r="DJ10" i="6"/>
  <c r="CP10" i="6"/>
  <c r="BU10" i="6"/>
  <c r="BA10" i="6"/>
  <c r="HG35" i="6"/>
  <c r="AL37" i="8" s="1"/>
  <c r="AJ37" i="8"/>
  <c r="GT10" i="6"/>
  <c r="HE40" i="6"/>
  <c r="AJ10" i="6"/>
  <c r="AF41" i="8"/>
  <c r="AJ43" i="8"/>
  <c r="AH59" i="8"/>
  <c r="AI24" i="8"/>
  <c r="AH26" i="8"/>
  <c r="AJ50" i="8"/>
  <c r="AF50" i="8"/>
  <c r="AH56" i="8"/>
  <c r="HE43" i="6"/>
  <c r="HF13" i="6"/>
  <c r="AK15" i="8" s="1"/>
  <c r="HG52" i="6"/>
  <c r="AL54" i="8" s="1"/>
  <c r="HF20" i="6"/>
  <c r="AK22" i="8" s="1"/>
  <c r="HG45" i="6"/>
  <c r="AL47" i="8" s="1"/>
  <c r="HF31" i="6"/>
  <c r="AK33" i="8" s="1"/>
  <c r="HA10" i="6"/>
  <c r="HE13" i="6"/>
  <c r="AJ15" i="8" s="1"/>
  <c r="CP9" i="6"/>
  <c r="HE30" i="6"/>
  <c r="AJ32" i="8" s="1"/>
  <c r="HE22" i="6"/>
  <c r="AJ24" i="8" s="1"/>
  <c r="HE18" i="6"/>
  <c r="AJ20" i="8" s="1"/>
  <c r="DO10" i="6"/>
  <c r="CU10" i="6"/>
  <c r="BZ10" i="6"/>
  <c r="BF10" i="6"/>
  <c r="HE21" i="6"/>
  <c r="HG23" i="6"/>
  <c r="AL25" i="8" s="1"/>
  <c r="AK25" i="8"/>
  <c r="HG40" i="6"/>
  <c r="AL42" i="8" s="1"/>
  <c r="AJ42" i="8"/>
  <c r="HG56" i="6"/>
  <c r="AL58" i="8" s="1"/>
  <c r="AK58" i="8"/>
  <c r="AH21" i="8"/>
  <c r="AF47" i="8"/>
  <c r="AF55" i="8"/>
  <c r="AI59" i="8"/>
  <c r="HG32" i="6"/>
  <c r="AL34" i="8" s="1"/>
  <c r="AH16" i="8"/>
  <c r="AF20" i="8"/>
  <c r="AI30" i="8"/>
  <c r="AH32" i="8"/>
  <c r="AH34" i="8"/>
  <c r="AJ40" i="8"/>
  <c r="AI44" i="8"/>
  <c r="AI46" i="8"/>
  <c r="AG52" i="8"/>
  <c r="AG58" i="8"/>
  <c r="AF60" i="8"/>
  <c r="HF33" i="6"/>
  <c r="HF54" i="6"/>
  <c r="AK56" i="8" s="1"/>
  <c r="HE42" i="6"/>
  <c r="HE28" i="6"/>
  <c r="AJ30" i="8" s="1"/>
  <c r="HG12" i="6"/>
  <c r="AL14" i="8" s="1"/>
  <c r="HE29" i="6"/>
  <c r="HF21" i="6"/>
  <c r="AK23" i="8" s="1"/>
  <c r="HF18" i="6"/>
  <c r="AH36" i="8"/>
  <c r="HF47" i="6"/>
  <c r="HG47" i="6" s="1"/>
  <c r="AL49" i="8" s="1"/>
  <c r="HG30" i="6"/>
  <c r="AL32" i="8" s="1"/>
  <c r="HG27" i="6"/>
  <c r="AL29" i="8" s="1"/>
  <c r="DQ11" i="10"/>
  <c r="HG49" i="6"/>
  <c r="AL51" i="8" s="1"/>
  <c r="AJ51" i="8"/>
  <c r="DS11" i="10"/>
  <c r="DT11" i="10" s="1"/>
  <c r="AM13" i="8" s="1"/>
  <c r="AE15" i="5" s="1"/>
  <c r="AK46" i="8"/>
  <c r="HG44" i="6"/>
  <c r="AL46" i="8" s="1"/>
  <c r="HE36" i="6"/>
  <c r="HG36" i="6" s="1"/>
  <c r="AL38" i="8" s="1"/>
  <c r="AJ39" i="8"/>
  <c r="CU9" i="6"/>
  <c r="GY9" i="6" s="1"/>
  <c r="HC9" i="6" s="1"/>
  <c r="HG53" i="6"/>
  <c r="AL55" i="8" s="1"/>
  <c r="HG51" i="6"/>
  <c r="AL53" i="8" s="1"/>
  <c r="HG58" i="6"/>
  <c r="AL60" i="8" s="1"/>
  <c r="HG17" i="6"/>
  <c r="AL19" i="8" s="1"/>
  <c r="CE9" i="6"/>
  <c r="AU9" i="6"/>
  <c r="HG20" i="6"/>
  <c r="AL22" i="8" s="1"/>
  <c r="AP9" i="6"/>
  <c r="AK9" i="6"/>
  <c r="AJ56" i="8"/>
  <c r="HE46" i="6"/>
  <c r="HF55" i="6"/>
  <c r="HF39" i="6"/>
  <c r="HG31" i="6"/>
  <c r="AL33" i="8" s="1"/>
  <c r="AJ33" i="8"/>
  <c r="HG18" i="6"/>
  <c r="AL20" i="8" s="1"/>
  <c r="AK20" i="8"/>
  <c r="HE26" i="6"/>
  <c r="HG16" i="6"/>
  <c r="AL18" i="8" s="1"/>
  <c r="HG34" i="6"/>
  <c r="AL36" i="8" s="1"/>
  <c r="AJ36" i="8"/>
  <c r="HG57" i="6"/>
  <c r="AL59" i="8" s="1"/>
  <c r="AJ59" i="8"/>
  <c r="HG21" i="6"/>
  <c r="AL23" i="8" s="1"/>
  <c r="AJ23" i="8"/>
  <c r="HG50" i="6"/>
  <c r="AL52" i="8" s="1"/>
  <c r="AJ52" i="8"/>
  <c r="AK30" i="8"/>
  <c r="HG28" i="6"/>
  <c r="AL30" i="8" s="1"/>
  <c r="HG14" i="6"/>
  <c r="AL16" i="8" s="1"/>
  <c r="AJ16" i="8"/>
  <c r="HG19" i="6"/>
  <c r="AL21" i="8" s="1"/>
  <c r="AJ21" i="8"/>
  <c r="HE25" i="6"/>
  <c r="HG11" i="6"/>
  <c r="HG22" i="6"/>
  <c r="AL24" i="8" s="1"/>
  <c r="HG15" i="6"/>
  <c r="AL17" i="8" s="1"/>
  <c r="GX10" i="6"/>
  <c r="HB10" i="6" s="1"/>
  <c r="AJ38" i="8"/>
  <c r="HG54" i="6" l="1"/>
  <c r="AL56" i="8" s="1"/>
  <c r="AK49" i="8"/>
  <c r="GY10" i="6"/>
  <c r="HC10" i="6" s="1"/>
  <c r="GR10" i="6"/>
  <c r="GV10" i="6" s="1"/>
  <c r="HG43" i="6"/>
  <c r="AL45" i="8" s="1"/>
  <c r="AJ45" i="8"/>
  <c r="GQ10" i="6"/>
  <c r="GU10" i="6" s="1"/>
  <c r="HE10" i="6" s="1"/>
  <c r="HG13" i="6"/>
  <c r="AL15" i="8" s="1"/>
  <c r="HG29" i="6"/>
  <c r="AL31" i="8" s="1"/>
  <c r="AJ31" i="8"/>
  <c r="AJ44" i="8"/>
  <c r="HG42" i="6"/>
  <c r="AL44" i="8" s="1"/>
  <c r="AK35" i="8"/>
  <c r="HG33" i="6"/>
  <c r="AL35" i="8" s="1"/>
  <c r="AE13" i="8"/>
  <c r="AG15" i="5"/>
  <c r="GR9" i="6"/>
  <c r="GV9" i="6" s="1"/>
  <c r="HF9" i="6" s="1"/>
  <c r="GQ9" i="6"/>
  <c r="GU9" i="6" s="1"/>
  <c r="GX9" i="6"/>
  <c r="HB9" i="6" s="1"/>
  <c r="HG55" i="6"/>
  <c r="AL57" i="8" s="1"/>
  <c r="AK57" i="8"/>
  <c r="AK41" i="8"/>
  <c r="HG39" i="6"/>
  <c r="AL41" i="8" s="1"/>
  <c r="HG46" i="6"/>
  <c r="AL48" i="8" s="1"/>
  <c r="AJ48" i="8"/>
  <c r="HG26" i="6"/>
  <c r="AL28" i="8" s="1"/>
  <c r="AJ28" i="8"/>
  <c r="AJ27" i="8"/>
  <c r="HG25" i="6"/>
  <c r="AL27" i="8" s="1"/>
  <c r="HF10" i="6" l="1"/>
  <c r="HG10" i="6" s="1"/>
  <c r="HH10" i="6" s="1"/>
  <c r="AM12" i="8" s="1"/>
  <c r="AE14" i="5" s="1"/>
  <c r="AF13" i="8"/>
  <c r="AH13" i="8"/>
  <c r="AG13" i="8"/>
  <c r="AJ13" i="8"/>
  <c r="AI13" i="8"/>
  <c r="AK13" i="8"/>
  <c r="AL13" i="8"/>
  <c r="HE9" i="6"/>
  <c r="HG9" i="6" s="1"/>
  <c r="HH9" i="6" s="1"/>
  <c r="AM11" i="8" s="1"/>
  <c r="AE13" i="5" s="1"/>
  <c r="AE11" i="8" s="1"/>
  <c r="AG14" i="5" l="1"/>
  <c r="AJ12" i="8" s="1"/>
  <c r="AE12" i="8"/>
  <c r="AG13" i="5"/>
  <c r="AH11" i="8" s="1"/>
  <c r="AH12" i="8" l="1"/>
  <c r="AG12" i="8"/>
  <c r="AI12" i="8"/>
  <c r="AF12" i="8"/>
  <c r="AK12" i="8"/>
  <c r="AL12" i="8"/>
  <c r="AJ11" i="8"/>
  <c r="AF11" i="8"/>
  <c r="AG11" i="8"/>
  <c r="AK11" i="8"/>
  <c r="AL11" i="8"/>
  <c r="AI11" i="8"/>
</calcChain>
</file>

<file path=xl/sharedStrings.xml><?xml version="1.0" encoding="utf-8"?>
<sst xmlns="http://schemas.openxmlformats.org/spreadsheetml/2006/main" count="1006" uniqueCount="245">
  <si>
    <t>Calendar Year</t>
  </si>
  <si>
    <t>% Fleet* Younger than or equal to MY2008</t>
  </si>
  <si>
    <t xml:space="preserve">
Percent HHDT Fleet
That is MY2008 or Younger
</t>
  </si>
  <si>
    <t>NOx</t>
  </si>
  <si>
    <t>PM</t>
  </si>
  <si>
    <t xml:space="preserve">Idle Emissions Rates for
MY2008 HHDT or Younger
(gram/hour)
</t>
  </si>
  <si>
    <t>Horsepower (hp)</t>
  </si>
  <si>
    <t>Load Factor</t>
  </si>
  <si>
    <t>Table 4</t>
  </si>
  <si>
    <t>TRU Defaults</t>
  </si>
  <si>
    <t>TRU Fleet Average NOx and PM</t>
  </si>
  <si>
    <t xml:space="preserve"> Emission factors by Calendar Year</t>
  </si>
  <si>
    <t>(gram/bhp-hr)</t>
  </si>
  <si>
    <t>Table 3</t>
  </si>
  <si>
    <t>Table 2</t>
  </si>
  <si>
    <t>Project ID</t>
  </si>
  <si>
    <t>TRU</t>
  </si>
  <si>
    <t>vyear</t>
  </si>
  <si>
    <t>Cost</t>
  </si>
  <si>
    <t>($)</t>
  </si>
  <si>
    <t>Program Funds Requested</t>
  </si>
  <si>
    <t>WARNINGS</t>
  </si>
  <si>
    <t>Weighted Emissions</t>
  </si>
  <si>
    <t>(lb/$)</t>
  </si>
  <si>
    <t>Pmy2008</t>
  </si>
  <si>
    <t>g/hr</t>
  </si>
  <si>
    <t>lb/yr</t>
  </si>
  <si>
    <t>NOX</t>
  </si>
  <si>
    <t>(lb)</t>
  </si>
  <si>
    <t>lb</t>
  </si>
  <si>
    <t>CABIN COMFORT</t>
  </si>
  <si>
    <t>EMISSIONS REDUCTION FOR PROJECT LIFE</t>
  </si>
  <si>
    <t>TOTAL</t>
  </si>
  <si>
    <t>Cost-Effectiveness</t>
  </si>
  <si>
    <t>EFapu</t>
  </si>
  <si>
    <t>EFidle</t>
  </si>
  <si>
    <t>g/bhp-hr</t>
  </si>
  <si>
    <t>EFtru</t>
  </si>
  <si>
    <t>Weighted</t>
  </si>
  <si>
    <t>NOX+20*PM</t>
  </si>
  <si>
    <t>Effectiveness</t>
  </si>
  <si>
    <t>Emissions</t>
  </si>
  <si>
    <t>Total Project Cost</t>
  </si>
  <si>
    <t>vproject</t>
  </si>
  <si>
    <t>Truck stop area only cabin comfort</t>
  </si>
  <si>
    <t>Truck stop area cabin comfort and TRU connection</t>
  </si>
  <si>
    <t>Calendar Year when operational</t>
  </si>
  <si>
    <t>Type of project</t>
  </si>
  <si>
    <t>There are no inputs in this tab.  All inputs should be made in "User Input Data" tab.</t>
  </si>
  <si>
    <t>Table 5</t>
  </si>
  <si>
    <t>Indicate number of spaces to be electrified</t>
  </si>
  <si>
    <t>Total program funds requested</t>
  </si>
  <si>
    <t>USER INPUT DIRECTIONS</t>
  </si>
  <si>
    <t>Comments may appear in some cells.  Click on the comment box and drag it away.</t>
  </si>
  <si>
    <t>Only choose option from dropdown menu:</t>
  </si>
  <si>
    <t>Other State Funds</t>
  </si>
  <si>
    <t>CC008</t>
  </si>
  <si>
    <t>CT008</t>
  </si>
  <si>
    <t>BI008</t>
  </si>
  <si>
    <t>Baseline Emissions for Project Life</t>
  </si>
  <si>
    <t>Future Emissions for Project Life</t>
  </si>
  <si>
    <t>Total Baseline Emissions for Project Life</t>
  </si>
  <si>
    <t>Total Future Emissions for Project Life</t>
  </si>
  <si>
    <t>Baseline Emissions for Project life</t>
  </si>
  <si>
    <t>Future Emissions for Project life</t>
  </si>
  <si>
    <t>PROJECTED USAGE BY TRUs THAT CAN CONNECT TO GRID</t>
  </si>
  <si>
    <t>Annual percent occupancy for each year of project life</t>
  </si>
  <si>
    <t>Average daily time an operating TRU is parked (hours)</t>
  </si>
  <si>
    <t>Day of operation</t>
  </si>
  <si>
    <t>TRU Load/Unload</t>
  </si>
  <si>
    <t>hr</t>
  </si>
  <si>
    <t>days</t>
  </si>
  <si>
    <t>Federal Hours-of-Service</t>
  </si>
  <si>
    <t>Number of Existing Parking Spaces</t>
  </si>
  <si>
    <t>EXISTING CONDITIONS</t>
  </si>
  <si>
    <t>Number of Spaces to be Electrified</t>
  </si>
  <si>
    <t>Distribution Center/Intermodal Facility with only TRU connection</t>
  </si>
  <si>
    <t>minutes</t>
  </si>
  <si>
    <t>Hours truck is parked</t>
  </si>
  <si>
    <t>Hours operating TRU is parked</t>
  </si>
  <si>
    <t>Hours used in Calculations</t>
  </si>
  <si>
    <t>Unavoidable truck idling</t>
  </si>
  <si>
    <t>Unavoidable TRU idling</t>
  </si>
  <si>
    <t>RESERVED:  TRUCK STOP AREA ONLY CABIN COMFORT &amp; TRUCK STOP AREA CABIN COMFORT WITH ONLY TRU CONNECTION CALCULATIONS</t>
  </si>
  <si>
    <t>RESERVED: ONLY FOR DISTRIBUTION CENTER/INTERMODAL FACILITIES WITH TRU CONNECTION CALCULATIONS</t>
  </si>
  <si>
    <t>Average daily time a TRU operates while parked (hours)</t>
  </si>
  <si>
    <t>Baseline</t>
  </si>
  <si>
    <t>Future</t>
  </si>
  <si>
    <t>YEAR 1:  CABIN COMFORT - NOX EMISSIONS</t>
  </si>
  <si>
    <t>YEAR 2:  CABIN COMFORT - NOX EMISSIONS</t>
  </si>
  <si>
    <t>YEAR 3:  CABIN COMFORT - NOX EMISSIONS</t>
  </si>
  <si>
    <t>YEAR 4:  CABIN COMFORT - NOX EMISSIONS</t>
  </si>
  <si>
    <t>YEAR 5:  CABIN COMFORT - NOX EMISSIONS</t>
  </si>
  <si>
    <t>YEAR 6:  CABIN COMFORT - NOX EMISSIONS</t>
  </si>
  <si>
    <t>YEAR 7:  CABIN COMFORT - NOX EMISSIONS</t>
  </si>
  <si>
    <t>YEAR 8:  CABIN COMFORT - NOX EMISSIONS</t>
  </si>
  <si>
    <t>YEAR 9:  CABIN COMFORT - NOX EMISSIONS</t>
  </si>
  <si>
    <t>YEAR 10:  CABIN COMFORT - NOX EMISSIONS</t>
  </si>
  <si>
    <t>YEAR 1:  CABIN COMFORT - PM EMISSIONS</t>
  </si>
  <si>
    <t>YEAR 2:  CABIN COMFORT - PM EMISSIONS</t>
  </si>
  <si>
    <t>YEAR 3:  CABIN COMFORT - PM EMISSIONS</t>
  </si>
  <si>
    <t>YEAR 4:  CABIN COMFORT - PM EMISSIONS</t>
  </si>
  <si>
    <t>YEAR 5:  CABIN COMFORT - PM EMISSIONS</t>
  </si>
  <si>
    <t>YEAR 6:  CABIN COMFORT - PM EMISSIONS</t>
  </si>
  <si>
    <t>YEAR 7:  CABIN COMFORT - PM EMISSIONS</t>
  </si>
  <si>
    <t>YEAR 8:  CABIN COMFORT - PM EMISSIONS</t>
  </si>
  <si>
    <t>YEAR 9:  CABIN COMFORT - PM EMISSIONS</t>
  </si>
  <si>
    <t>YEAR 10:  CABIN COMFORT - PM EMISSIONS</t>
  </si>
  <si>
    <t>YEAR 10:  TRU - NOX EMISSIONS</t>
  </si>
  <si>
    <t>YEAR 1:  TRU - NOX EMISSIONS</t>
  </si>
  <si>
    <t>YEAR 2:  TRU - NOX EMISSIONS</t>
  </si>
  <si>
    <t>YEAR 3:  TRU - NOX EMISSIONS</t>
  </si>
  <si>
    <t>YEAR 4:  TRU - NOX EMISSIONS</t>
  </si>
  <si>
    <t>YEAR 5:  TRU - NOX EMISSIONS</t>
  </si>
  <si>
    <t>YEAR 6:  TRU - NOX EMISSIONS</t>
  </si>
  <si>
    <t>YEAR 7:  TRU - NOX EMISSIONS</t>
  </si>
  <si>
    <t>YEAR 8:  TRU - NOX EMISSIONS</t>
  </si>
  <si>
    <t>YEAR 9:  TRU - NOX EMISSIONS</t>
  </si>
  <si>
    <t>YEAR 1:  TRU - PM EMISSIONS</t>
  </si>
  <si>
    <t>YEAR 2:  TRU - PM EMISSIONS</t>
  </si>
  <si>
    <t>YEAR 3:  TRU - PM EMISSIONS</t>
  </si>
  <si>
    <t>YEAR 4:  TRU - PM EMISSIONS</t>
  </si>
  <si>
    <t>YEAR 5:  TRU - PM EMISSIONS</t>
  </si>
  <si>
    <t>YEAR 6:  TRU - PM EMISSIONS</t>
  </si>
  <si>
    <t>YEAR 7:  TRU - PM EMISSIONS</t>
  </si>
  <si>
    <t>YEAR 8:  TRU - PM EMISSIONS</t>
  </si>
  <si>
    <t>YEAR 9:  TRU - PM EMISSIONS</t>
  </si>
  <si>
    <t>YEAR 10:  TRU - PM EMISSIONS</t>
  </si>
  <si>
    <t>Emission Reductions for Project Life</t>
  </si>
  <si>
    <t>HHDDT Fleet Average Idle Emission Rate (in g/hour)</t>
  </si>
  <si>
    <t>CalYr</t>
  </si>
  <si>
    <t>Efidle_fleet</t>
  </si>
  <si>
    <t>YEAR 1:  DC - NOX EMISSIONS</t>
  </si>
  <si>
    <t>YEAR 2:  DC - NOX EMISSIONS</t>
  </si>
  <si>
    <t>YEAR 3:  DC - NOX EMISSIONS</t>
  </si>
  <si>
    <t>YEAR 4:  DC - NOX EMISSIONS</t>
  </si>
  <si>
    <t>YEAR 7:  DC - NOX EMISSIONS</t>
  </si>
  <si>
    <t>YEAR 8:  DC - NOX EMISSIONS</t>
  </si>
  <si>
    <t>YEAR 9:  DC - NOX EMISSIONS</t>
  </si>
  <si>
    <t>YEAR 1:  DC - PM EMISSIONS</t>
  </si>
  <si>
    <t>YEAR 2:  DC - PM EMISSIONS</t>
  </si>
  <si>
    <t>YEAR 3:  DC - PM EMISSIONS</t>
  </si>
  <si>
    <t>YEAR 4:  DC - PM EMISSIONS</t>
  </si>
  <si>
    <t>YEAR 5:  DC - PM EMISSIONS</t>
  </si>
  <si>
    <t>YEAR 6:  DC - PM EMISSIONS</t>
  </si>
  <si>
    <t>YEAR 7:  DC - PM EMISSIONS</t>
  </si>
  <si>
    <t>YEAR 8:  DC - PM EMISSIONS</t>
  </si>
  <si>
    <t>YEAR 9:  DC - PM EMISSIONS</t>
  </si>
  <si>
    <t>YEAR 10:  DC - PM EMISSIONS</t>
  </si>
  <si>
    <t>YEAR 10:  DC - NOX EMISSIONS</t>
  </si>
  <si>
    <t>Emissions Reduced for Project Life</t>
  </si>
  <si>
    <t xml:space="preserve">Other State funding to be applied.  For example, any funds from the $2 surcharge on vehicle registration under AB 923 </t>
  </si>
  <si>
    <t>Provide project a unique identification</t>
  </si>
  <si>
    <t>Choose from dropdown menu year when project will become operational</t>
  </si>
  <si>
    <t>Average daily time a parking space is used (hours)</t>
  </si>
  <si>
    <t>PROPOSED NEW PROJECT</t>
  </si>
  <si>
    <t>PROJECT COST</t>
  </si>
  <si>
    <t>Enter total project eligible costs</t>
  </si>
  <si>
    <t>Columns R-AA:  No values should be enter for this option.  Any value in these columns will be ignored</t>
  </si>
  <si>
    <t>Columns R-AA:  provide annual percent occupancy of TRUs that can use the electric grid</t>
  </si>
  <si>
    <t xml:space="preserve">Columns R-AA: provide annual percent occupancy of TRUs while loading/unloading at dock </t>
  </si>
  <si>
    <t>Indicate total number of available parking spaces at truck stop area</t>
  </si>
  <si>
    <t xml:space="preserve">a) Truck stop area only cabin comfort: </t>
  </si>
  <si>
    <t>a) Truck stop area only cabin comfort</t>
  </si>
  <si>
    <t>b) Truck stop area cabin comfort and TRU connection:</t>
  </si>
  <si>
    <t>c) Distribution Center/Intermodal Facility with only TRU connection:</t>
  </si>
  <si>
    <t>PROJECT BENEFITS CALCULATOR</t>
  </si>
  <si>
    <t>g/kw-hr</t>
  </si>
  <si>
    <t>Truck</t>
  </si>
  <si>
    <t>kw</t>
  </si>
  <si>
    <t>Average Power Requirements</t>
  </si>
  <si>
    <t>Grid Replacement Power EFs</t>
  </si>
  <si>
    <t xml:space="preserve">Electrification Infrastructure at </t>
  </si>
  <si>
    <t>Truck Rest Stops/Distribution Centers/Intermodal Facilities</t>
  </si>
  <si>
    <t xml:space="preserve">This calculator allows a user to input information about a electrification project at areas where trucks congregate and estimate the emissions benefits of a proposed project under the Prop 1B Goods Movement Emission Reduction Program.  Included below are the directions for filling each input field, and the methodology used to calculate emissions. </t>
  </si>
  <si>
    <t>Benefits Summary</t>
  </si>
  <si>
    <t>Examples</t>
  </si>
  <si>
    <t>Dist-Intermod Proj Calc</t>
  </si>
  <si>
    <t>Tables 2-3 TRU</t>
  </si>
  <si>
    <t>Tables 4-5 MY2008 Idle</t>
  </si>
  <si>
    <t>Table 6</t>
  </si>
  <si>
    <t>Other data</t>
  </si>
  <si>
    <t>References</t>
  </si>
  <si>
    <t>Valid Entries</t>
  </si>
  <si>
    <t>Summary of emissions and cost effectivenes for project life</t>
  </si>
  <si>
    <t>Overall summary for all projects in area defined by rows 7-1 and column V-AK</t>
  </si>
  <si>
    <t>Truck Rest Stop Area Proj Calc</t>
  </si>
  <si>
    <r>
      <t>Examples of how to fill fields in "</t>
    </r>
    <r>
      <rPr>
        <b/>
        <sz val="10"/>
        <rFont val="Arial"/>
        <family val="2"/>
      </rPr>
      <t>User Input Data</t>
    </r>
    <r>
      <rPr>
        <sz val="10"/>
        <rFont val="Arial"/>
        <family val="2"/>
      </rPr>
      <t>"</t>
    </r>
  </si>
  <si>
    <t>Baseline and future emission calculations for project life, together with emission reduced and cost -effectivenss</t>
  </si>
  <si>
    <t>TABS</t>
  </si>
  <si>
    <t>Trucks:</t>
  </si>
  <si>
    <t>TRUs</t>
  </si>
  <si>
    <t>Average Power Requirements:</t>
  </si>
  <si>
    <t>T.L. Perrot, M.S. Constantino, J.C. Kim, J.D. Tario, D.B. Hutton, C. Hagan, Truck Stop Electrification as a Long Haul Tractor Idling Alternative. TRB 2004 Annual Meeting.  Available at http://www.epa.gov/smartway/documents/dewitt-study.pdf</t>
  </si>
  <si>
    <r>
      <t xml:space="preserve">Air Resources Board. </t>
    </r>
    <r>
      <rPr>
        <i/>
        <sz val="12"/>
        <rFont val="Arial"/>
        <family val="2"/>
      </rPr>
      <t>Staff Report: Initial Statements of Reasons.  Notice of Public Hearing to Consider Requirements to Reduce Idling Emissions from New and In-Use Trucks Beginning in 2008</t>
    </r>
    <r>
      <rPr>
        <sz val="12"/>
        <rFont val="Arial"/>
        <family val="2"/>
      </rPr>
      <t>.  September 1, 2005</t>
    </r>
  </si>
  <si>
    <t>California Air Resources Board. Staff Report: Initial Statements of Reasons for Proposed Rulemaking.  Airborne Toxic Control Measure for In-Use Diesel-Fueled Transport refrigeration Units (TRU) and  TRU Generator Sets, and Facilities where TRUs operate.  Stationary Source Division.  Emissions Assessment Branch.  October, 2003.  Available at http://www.arb.ca.gov/regact/trude03/isor.pdf</t>
  </si>
  <si>
    <t xml:space="preserve">CARB, 2003: Appendix D. OFFROAD Modeling Change Technical Memo.  Available at http://www.arb.ca.gov/regact/trude03/appd.pdf </t>
  </si>
  <si>
    <t>Federal Hours-Of-Services Regulations (49 CFR, Part 395)</t>
  </si>
  <si>
    <t xml:space="preserve">Lei Zhou, Emfac Modeling Change Memo. Revision of Heavy-heavy duty diesel truck emission factors and speed correction factors. Dated 10/20/2006. Available at http://www.arb.ca.gov/msei/onroad/techmemo/on-2006-07.pdf </t>
  </si>
  <si>
    <r>
      <t xml:space="preserve">Report to Congress.  </t>
    </r>
    <r>
      <rPr>
        <i/>
        <sz val="12"/>
        <rFont val="Arial"/>
        <family val="2"/>
      </rPr>
      <t>Study of Adequacy of Parking Facilities</t>
    </r>
    <r>
      <rPr>
        <sz val="12"/>
        <rFont val="Arial"/>
        <family val="2"/>
      </rPr>
      <t>.  Prepared by the Federal Highway Administration. Washington, DC. June 2002. Available at http://safety.fhwa.dot.gov/media/repctoc.htm</t>
    </r>
  </si>
  <si>
    <r>
      <t>Table 2</t>
    </r>
    <r>
      <rPr>
        <sz val="12"/>
        <rFont val="Arial"/>
        <family val="2"/>
      </rPr>
      <t xml:space="preserve"> data: default horsepower provided by Todd Wong, ARB, personal communication, November 30, 2007; default load factor from CARB, 2003, Appendix D. </t>
    </r>
  </si>
  <si>
    <r>
      <t>Table 4</t>
    </r>
    <r>
      <rPr>
        <sz val="12"/>
        <rFont val="Arial"/>
        <family val="2"/>
      </rPr>
      <t xml:space="preserve"> data from Lei Zhou, ARB, personal communication, April 24, 2008; and from Table 13 in Lei Zhou, Emfac Modeling Change Memo. Revision of Heavy-heavy duty diesel truck emission factors and speed correction factors. Dated 10/20/2006. Available at http://www.arb.ca.gov/msei/onroad/techmemo/on-2006-07.pdf</t>
    </r>
  </si>
  <si>
    <t>Project Type Instructions</t>
  </si>
  <si>
    <t>Columns H-Q:  no values should be enter for this option.  Any value in these columns will be ignored</t>
  </si>
  <si>
    <t>For projects at distribution centers/intermodal facilities projects that will only provide electrical power to operate TRUs at the docks choose "Distribution Center/Intermodal Facility with only TRU connection"</t>
  </si>
  <si>
    <t>For a project where the intention is to provide electrical power for TRUs at the docks and also to provide electrical power at a nearby parking area for TRUs (and potentially to trucks), must enter as two projects on separate rows in calculator.  On one row choose "Distribution Center/Intermodal Facility with only TRU connection" and on the next row enter "Truck stop area cabin comfort and TRU connection".  Enter the required information for each project in the corresponding row.</t>
  </si>
  <si>
    <t xml:space="preserve">For projects at truck rest stop areas  that will only provide for driver cabin comfort, choose "Truck stop area only cabin comfort" </t>
  </si>
  <si>
    <t>THIS PAGE ONLY DISPLAYS CALCULATIONS FOR "TRUCK STOP AREA ONLY CABIN COMFORT" AND "TRUCK STOP AREA CABIN COMFORT AND TRU CONNECTION"</t>
  </si>
  <si>
    <t>THIS PAGE ONLY DISPLAYS CALCULATIONS FOR "DISTRIBUTION CENTER\INTERMODAL FACILITIES WITH ONLY TRU CONNECTION"</t>
  </si>
  <si>
    <t>cap</t>
  </si>
  <si>
    <t>CE (lb/$)</t>
  </si>
  <si>
    <t xml:space="preserve">Project Below The Required Cost-Effectiveness </t>
  </si>
  <si>
    <t>Requested Funding Exceeds 50% of Project Cost</t>
  </si>
  <si>
    <t>Error</t>
  </si>
  <si>
    <t>TRUCK STOP/DISTRIBUTION CENTERS/INTERMODAL FACILITIES SUMMARY OF EMISSIONS AND COST-EFFECTIVENESS</t>
  </si>
  <si>
    <t>Includes intrastate tractors (excludes drayage, construction and agricultural). From Truck and Bus Rule Inventory.</t>
  </si>
  <si>
    <r>
      <t>Table 3</t>
    </r>
    <r>
      <rPr>
        <sz val="12"/>
        <rFont val="Arial"/>
        <family val="2"/>
      </rPr>
      <t xml:space="preserve"> from EMFAC2007 (no change for 2010).</t>
    </r>
  </si>
  <si>
    <t xml:space="preserve"> </t>
  </si>
  <si>
    <t/>
  </si>
  <si>
    <t>Indicate average daily hours a parking space at the truck stop area is used by trucks</t>
  </si>
  <si>
    <t>Indicate average daily hours a parking space is used OR the average hours a TRU operates while loading/unloading at distribution center</t>
  </si>
  <si>
    <t>Displays a message if requested funding or cost-effectiveness do not meet Program Guidelines</t>
  </si>
  <si>
    <t>TRUCK REST STOP/DISTRIBUTION CENTERS/INTERMODAL FACILITIES USER INPUT DATA</t>
  </si>
  <si>
    <t xml:space="preserve">For projects at truck rest stop areas with technology to provide cabin comfort for driver and electrical power (plug-in) TRU choose "Truck stop area cabin comfort and TRU connection" </t>
  </si>
  <si>
    <t>PREDICTED POWER USAGE</t>
  </si>
  <si>
    <t>Expected Power Usage (kw-hr)</t>
  </si>
  <si>
    <t>Year</t>
  </si>
  <si>
    <t>Annual percent occupancy for each year of project life (%)</t>
  </si>
  <si>
    <t>Please only enter annual power usage by trucks (in kw-hr) expected to connected to electrical grid that would otherwise remain idling (meeting California Idling Regulations)</t>
  </si>
  <si>
    <t>Table provided to assist user to converts user annual power usage in Truck Stop Area or Distribution Center into the estimated annual percent occupancy required by GMERP Calculator.</t>
  </si>
  <si>
    <t>Please transfer these values into appropriate cells in the "User Input Data" tab.</t>
  </si>
  <si>
    <t>Conv Power Use to Occupancy</t>
  </si>
  <si>
    <t>Taking into account number of spaces electrified and power needs for truck and TRU, converts user estimated annual power used into percent annual space use.</t>
  </si>
  <si>
    <t xml:space="preserve">Grid replacement power emission factors provided by the California Energy Commission.  2005 for the State Average.  From AP-42 http://www.epa.gov/ttnchie1/ap42/ch03/final/c03s02.pdf </t>
  </si>
  <si>
    <t>Fleet Idle</t>
  </si>
  <si>
    <t>Enter number of spaces to be electrified</t>
  </si>
  <si>
    <t>Projected Space Usage</t>
  </si>
  <si>
    <t xml:space="preserve">Columns H-Q:  provide the projected annual percent occupancy of trucks </t>
  </si>
  <si>
    <t>Columns H-Q: provide the projected annual percent occupancy of trucks \</t>
  </si>
  <si>
    <t xml:space="preserve">PROJECTED SPACE USAGE </t>
  </si>
  <si>
    <t>PROJECTED  SPACE USAGE</t>
  </si>
  <si>
    <t>Source: Kathy Jaw, ARB   7/13/2011.</t>
  </si>
  <si>
    <t>Table 6 data provided by Kathy Jaw, ARB, PTSD   7/13/2011.</t>
  </si>
  <si>
    <r>
      <t>Table 5</t>
    </r>
    <r>
      <rPr>
        <sz val="12"/>
        <rFont val="Arial"/>
        <family val="2"/>
      </rPr>
      <t xml:space="preserve"> data provided by Kathy Jaw 3/8/2010</t>
    </r>
  </si>
  <si>
    <t>Electric-Powered Trailer Refrigeration Unit Demonstration. Prepared for the New York State Energy Research and Development Authorithy and the U.S. EPA Smartway Transportation Partnership by Shurepower, LLC.  Agreement No. 8485-3.  December 20, 2007.  Page 4-9.  Available at http://www.epa.gov/smartway/documents/adeq-nyserda-final-report.pdf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</si>
</sst>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
    <numFmt numFmtId="165" formatCode="#,##0.000"/>
    <numFmt numFmtId="166" formatCode="0.0%"/>
    <numFmt numFmtId="167" formatCode="0.0"/>
    <numFmt numFmtId="168" formatCode="0.000"/>
    <numFmt numFmtId="169" formatCode="#,##0.000000"/>
    <numFmt numFmtId="170" formatCode="#,##0.00000000"/>
    <numFmt numFmtId="171" formatCode="#,##0.00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b/>
      <sz val="10"/>
      <name val="Arial"/>
      <family val="2"/>
    </font>
    <font>
      <sz val="8"/>
      <name val="Arial"/>
      <family val="2"/>
    </font>
    <font>
      <b/>
      <sz val="12"/>
      <name val="Arial"/>
      <family val="2"/>
    </font>
    <font>
      <sz val="12"/>
      <name val="Arial"/>
      <family val="2"/>
    </font>
    <font>
      <b/>
      <sz val="20"/>
      <name val="Arial"/>
      <family val="2"/>
    </font>
    <font>
      <b/>
      <sz val="12"/>
      <color indexed="10"/>
      <name val="Arial"/>
      <family val="2"/>
    </font>
    <font>
      <b/>
      <sz val="26"/>
      <name val="Arial"/>
      <family val="2"/>
    </font>
    <font>
      <b/>
      <sz val="36"/>
      <name val="Arial"/>
      <family val="2"/>
    </font>
    <font>
      <b/>
      <sz val="16"/>
      <name val="Arial"/>
      <family val="2"/>
    </font>
    <font>
      <sz val="16"/>
      <name val="Arial"/>
      <family val="2"/>
    </font>
    <font>
      <b/>
      <sz val="14"/>
      <color indexed="10"/>
      <name val="Arial"/>
      <family val="2"/>
    </font>
    <font>
      <u/>
      <sz val="10"/>
      <color indexed="12"/>
      <name val="Arial"/>
      <family val="2"/>
    </font>
    <font>
      <b/>
      <sz val="18"/>
      <name val="Arial"/>
      <family val="2"/>
    </font>
    <font>
      <sz val="18"/>
      <name val="Arial"/>
      <family val="2"/>
    </font>
    <font>
      <b/>
      <sz val="12"/>
      <color indexed="10"/>
      <name val="Arial"/>
      <family val="2"/>
    </font>
    <font>
      <i/>
      <sz val="12"/>
      <name val="Arial"/>
      <family val="2"/>
    </font>
    <font>
      <b/>
      <sz val="14"/>
      <name val="Arial"/>
      <family val="2"/>
    </font>
    <font>
      <sz val="24"/>
      <name val="Arial"/>
      <family val="2"/>
    </font>
    <font>
      <b/>
      <sz val="16"/>
      <name val="Arial"/>
      <family val="2"/>
    </font>
    <font>
      <u/>
      <sz val="12"/>
      <name val="Arial"/>
      <family val="2"/>
    </font>
    <font>
      <b/>
      <sz val="18"/>
      <name val="Arial"/>
      <family val="2"/>
    </font>
    <font>
      <sz val="14"/>
      <name val="Arial"/>
      <family val="2"/>
    </font>
    <font>
      <sz val="10"/>
      <color indexed="9"/>
      <name val="Arial"/>
      <family val="2"/>
    </font>
    <font>
      <sz val="10"/>
      <name val="Arial"/>
      <family val="2"/>
    </font>
    <font>
      <sz val="9"/>
      <name val="Arial"/>
      <family val="2"/>
    </font>
    <font>
      <b/>
      <sz val="12"/>
      <color indexed="9"/>
      <name val="Arial"/>
      <family val="2"/>
    </font>
    <font>
      <b/>
      <u val="double"/>
      <sz val="14"/>
      <name val="Arial"/>
      <family val="2"/>
    </font>
    <font>
      <i/>
      <sz val="9"/>
      <name val="Arial"/>
      <family val="2"/>
    </font>
    <font>
      <i/>
      <sz val="11"/>
      <name val="Arial"/>
      <family val="2"/>
    </font>
    <font>
      <b/>
      <i/>
      <sz val="11"/>
      <name val="Arial"/>
      <family val="2"/>
    </font>
    <font>
      <b/>
      <sz val="11"/>
      <name val="Arial"/>
      <family val="2"/>
    </font>
    <font>
      <b/>
      <sz val="11"/>
      <color theme="1"/>
      <name val="Calibri"/>
      <family val="2"/>
      <scheme val="minor"/>
    </font>
    <font>
      <sz val="10"/>
      <color rgb="FF000000"/>
      <name val="Arial"/>
      <family val="2"/>
    </font>
    <font>
      <b/>
      <sz val="14"/>
      <color theme="1"/>
      <name val="Calibri"/>
      <family val="2"/>
      <scheme val="minor"/>
    </font>
    <font>
      <sz val="11"/>
      <name val="Arial"/>
      <family val="2"/>
    </font>
  </fonts>
  <fills count="15">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indexed="15"/>
        <bgColor indexed="64"/>
      </patternFill>
    </fill>
    <fill>
      <patternFill patternType="solid">
        <fgColor indexed="22"/>
        <bgColor indexed="64"/>
      </patternFill>
    </fill>
    <fill>
      <patternFill patternType="solid">
        <fgColor indexed="40"/>
        <bgColor indexed="64"/>
      </patternFill>
    </fill>
    <fill>
      <patternFill patternType="solid">
        <fgColor indexed="43"/>
        <bgColor indexed="64"/>
      </patternFill>
    </fill>
    <fill>
      <patternFill patternType="solid">
        <fgColor indexed="14"/>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right/>
      <top style="thin">
        <color indexed="64"/>
      </top>
      <bottom/>
      <diagonal/>
    </border>
    <border>
      <left style="thick">
        <color indexed="64"/>
      </left>
      <right/>
      <top/>
      <bottom style="thick">
        <color indexed="64"/>
      </bottom>
      <diagonal/>
    </border>
    <border>
      <left/>
      <right/>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top style="medium">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bottom style="thick">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20" fillId="0" borderId="0" applyNumberFormat="0" applyFill="0" applyBorder="0" applyAlignment="0" applyProtection="0">
      <alignment vertical="top"/>
      <protection locked="0"/>
    </xf>
    <xf numFmtId="0" fontId="2" fillId="0" borderId="0"/>
    <xf numFmtId="0" fontId="4" fillId="0" borderId="0"/>
    <xf numFmtId="0" fontId="20" fillId="0" borderId="0" applyNumberFormat="0" applyFill="0" applyBorder="0" applyAlignment="0" applyProtection="0">
      <alignment vertical="top"/>
      <protection locked="0"/>
    </xf>
  </cellStyleXfs>
  <cellXfs count="850">
    <xf numFmtId="0" fontId="0" fillId="0" borderId="0" xfId="0"/>
    <xf numFmtId="0" fontId="0" fillId="0" borderId="0" xfId="0" applyAlignment="1"/>
    <xf numFmtId="0" fontId="0" fillId="0" borderId="0" xfId="0" applyAlignment="1">
      <alignment horizontal="center"/>
    </xf>
    <xf numFmtId="0" fontId="12" fillId="0" borderId="0" xfId="0" applyFont="1"/>
    <xf numFmtId="4" fontId="0" fillId="0" borderId="0" xfId="0" applyNumberFormat="1"/>
    <xf numFmtId="164" fontId="5" fillId="2" borderId="1" xfId="0" applyNumberFormat="1" applyFont="1" applyFill="1" applyBorder="1" applyAlignment="1" applyProtection="1">
      <alignment horizontal="center"/>
    </xf>
    <xf numFmtId="164" fontId="5" fillId="3" borderId="1" xfId="0" applyNumberFormat="1" applyFont="1" applyFill="1" applyBorder="1" applyAlignment="1" applyProtection="1">
      <alignment horizontal="center"/>
    </xf>
    <xf numFmtId="164" fontId="12" fillId="0" borderId="0" xfId="0" applyNumberFormat="1" applyFont="1"/>
    <xf numFmtId="0" fontId="12" fillId="0" borderId="0" xfId="0" applyFont="1" applyAlignment="1">
      <alignment horizontal="center"/>
    </xf>
    <xf numFmtId="164" fontId="0" fillId="0" borderId="0" xfId="0" applyNumberFormat="1"/>
    <xf numFmtId="0" fontId="12" fillId="3" borderId="2" xfId="0" applyFont="1" applyFill="1" applyBorder="1"/>
    <xf numFmtId="0" fontId="12" fillId="3" borderId="3" xfId="0" applyFont="1" applyFill="1" applyBorder="1"/>
    <xf numFmtId="165" fontId="0" fillId="0" borderId="0" xfId="0" applyNumberFormat="1"/>
    <xf numFmtId="0" fontId="12" fillId="0" borderId="0" xfId="0" applyFont="1" applyFill="1"/>
    <xf numFmtId="0" fontId="12" fillId="0" borderId="4" xfId="0" applyFont="1" applyFill="1" applyBorder="1"/>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5" xfId="0" applyFont="1" applyFill="1" applyBorder="1" applyAlignment="1">
      <alignment horizontal="center"/>
    </xf>
    <xf numFmtId="0" fontId="11" fillId="3" borderId="4" xfId="0" applyFont="1" applyFill="1" applyBorder="1" applyAlignment="1">
      <alignment horizontal="center"/>
    </xf>
    <xf numFmtId="4" fontId="0" fillId="0" borderId="0" xfId="0" applyNumberFormat="1" applyAlignment="1">
      <alignment horizontal="center"/>
    </xf>
    <xf numFmtId="0" fontId="12" fillId="4" borderId="6" xfId="0" applyFont="1" applyFill="1" applyBorder="1"/>
    <xf numFmtId="0" fontId="12" fillId="4" borderId="3" xfId="0" applyFont="1" applyFill="1" applyBorder="1"/>
    <xf numFmtId="0" fontId="12" fillId="4" borderId="0" xfId="0" applyFont="1" applyFill="1"/>
    <xf numFmtId="4" fontId="12" fillId="0" borderId="0" xfId="0" applyNumberFormat="1" applyFont="1"/>
    <xf numFmtId="0" fontId="19" fillId="0" borderId="0" xfId="0" applyFont="1" applyAlignment="1"/>
    <xf numFmtId="0" fontId="0" fillId="3" borderId="6" xfId="0" applyFill="1" applyBorder="1"/>
    <xf numFmtId="0" fontId="0" fillId="3" borderId="3" xfId="0" applyFill="1" applyBorder="1"/>
    <xf numFmtId="0" fontId="0" fillId="3" borderId="1" xfId="0" applyFill="1" applyBorder="1"/>
    <xf numFmtId="0" fontId="8" fillId="5" borderId="7" xfId="0" applyFont="1" applyFill="1" applyBorder="1" applyAlignment="1">
      <alignment horizontal="center" vertical="top" wrapText="1"/>
    </xf>
    <xf numFmtId="0" fontId="5" fillId="5" borderId="1" xfId="0" applyFont="1" applyFill="1" applyBorder="1" applyAlignment="1">
      <alignment horizontal="center" wrapText="1"/>
    </xf>
    <xf numFmtId="0" fontId="5" fillId="5" borderId="7" xfId="0" applyFont="1" applyFill="1" applyBorder="1" applyAlignment="1">
      <alignment horizontal="center" wrapText="1"/>
    </xf>
    <xf numFmtId="0" fontId="8" fillId="5" borderId="8" xfId="0" applyFont="1" applyFill="1" applyBorder="1" applyAlignment="1">
      <alignment horizontal="center" vertical="top" wrapText="1"/>
    </xf>
    <xf numFmtId="0" fontId="0" fillId="5" borderId="9" xfId="0" applyFill="1" applyBorder="1"/>
    <xf numFmtId="0" fontId="0" fillId="5" borderId="10" xfId="0" applyFill="1" applyBorder="1"/>
    <xf numFmtId="0" fontId="0" fillId="5" borderId="11" xfId="0" applyFill="1" applyBorder="1"/>
    <xf numFmtId="0" fontId="0" fillId="5" borderId="12" xfId="0" applyFill="1" applyBorder="1"/>
    <xf numFmtId="0" fontId="0" fillId="5" borderId="0" xfId="0" applyFill="1" applyBorder="1"/>
    <xf numFmtId="0" fontId="0" fillId="5" borderId="13" xfId="0" applyFill="1" applyBorder="1"/>
    <xf numFmtId="0" fontId="8" fillId="5" borderId="14" xfId="0" applyFont="1" applyFill="1" applyBorder="1" applyAlignment="1">
      <alignment horizontal="center" vertical="top" wrapText="1"/>
    </xf>
    <xf numFmtId="0" fontId="8" fillId="5" borderId="15" xfId="0" applyFont="1" applyFill="1" applyBorder="1" applyAlignment="1">
      <alignment horizontal="center" vertical="top" wrapText="1"/>
    </xf>
    <xf numFmtId="0" fontId="0" fillId="5" borderId="16" xfId="0" applyFill="1" applyBorder="1"/>
    <xf numFmtId="0" fontId="0" fillId="5" borderId="17" xfId="0" applyFill="1" applyBorder="1"/>
    <xf numFmtId="0" fontId="0" fillId="5" borderId="18" xfId="0" applyFill="1" applyBorder="1"/>
    <xf numFmtId="0" fontId="8" fillId="5" borderId="1" xfId="0" applyFont="1" applyFill="1" applyBorder="1" applyAlignment="1">
      <alignment vertical="top" wrapText="1"/>
    </xf>
    <xf numFmtId="0" fontId="8" fillId="5" borderId="7" xfId="0" applyFont="1" applyFill="1" applyBorder="1" applyAlignment="1">
      <alignment vertical="top" wrapText="1"/>
    </xf>
    <xf numFmtId="0" fontId="8" fillId="5" borderId="3" xfId="0" applyFont="1" applyFill="1" applyBorder="1" applyAlignment="1">
      <alignment vertical="top" wrapText="1"/>
    </xf>
    <xf numFmtId="0" fontId="8" fillId="5" borderId="8" xfId="0" applyFont="1" applyFill="1" applyBorder="1" applyAlignment="1">
      <alignment vertical="top" wrapText="1"/>
    </xf>
    <xf numFmtId="0" fontId="11" fillId="5" borderId="1" xfId="0" applyFont="1" applyFill="1" applyBorder="1" applyAlignment="1">
      <alignment horizontal="center" vertical="top" wrapText="1"/>
    </xf>
    <xf numFmtId="0" fontId="11" fillId="5" borderId="7" xfId="0" applyFont="1" applyFill="1" applyBorder="1" applyAlignment="1">
      <alignment horizontal="center" vertical="top" wrapText="1"/>
    </xf>
    <xf numFmtId="0" fontId="0" fillId="0" borderId="0" xfId="0" applyAlignment="1">
      <alignment horizontal="left"/>
    </xf>
    <xf numFmtId="0" fontId="8" fillId="5" borderId="0" xfId="0" applyFont="1" applyFill="1" applyBorder="1" applyAlignment="1">
      <alignment vertical="top" wrapText="1"/>
    </xf>
    <xf numFmtId="164" fontId="12" fillId="0" borderId="0" xfId="0" applyNumberFormat="1" applyFont="1" applyAlignment="1">
      <alignment horizontal="center"/>
    </xf>
    <xf numFmtId="164" fontId="0" fillId="0" borderId="0" xfId="0" applyNumberFormat="1" applyAlignment="1">
      <alignment horizontal="center"/>
    </xf>
    <xf numFmtId="0" fontId="12" fillId="0" borderId="0" xfId="0" applyFont="1" applyAlignment="1">
      <alignment horizontal="left"/>
    </xf>
    <xf numFmtId="164" fontId="12" fillId="0" borderId="0" xfId="0" applyNumberFormat="1" applyFont="1" applyAlignment="1">
      <alignment horizontal="right"/>
    </xf>
    <xf numFmtId="0" fontId="0" fillId="3" borderId="0" xfId="0" applyFill="1"/>
    <xf numFmtId="164" fontId="0" fillId="3" borderId="0" xfId="0" applyNumberFormat="1" applyFill="1"/>
    <xf numFmtId="4" fontId="0" fillId="3" borderId="0" xfId="0" applyNumberFormat="1" applyFill="1"/>
    <xf numFmtId="0" fontId="0" fillId="3" borderId="0" xfId="0" applyFill="1" applyAlignment="1">
      <alignment horizontal="left"/>
    </xf>
    <xf numFmtId="165" fontId="0" fillId="3" borderId="0" xfId="0" applyNumberFormat="1" applyFill="1"/>
    <xf numFmtId="4" fontId="0" fillId="3" borderId="0" xfId="0" applyNumberFormat="1" applyFill="1" applyAlignment="1">
      <alignment horizontal="center"/>
    </xf>
    <xf numFmtId="4" fontId="12" fillId="0" borderId="0" xfId="0" applyNumberFormat="1" applyFont="1" applyAlignment="1">
      <alignment horizontal="center"/>
    </xf>
    <xf numFmtId="0" fontId="11" fillId="6" borderId="2" xfId="0" applyFont="1" applyFill="1" applyBorder="1" applyAlignment="1">
      <alignment horizontal="left" wrapText="1"/>
    </xf>
    <xf numFmtId="4" fontId="11" fillId="6" borderId="19" xfId="0" applyNumberFormat="1" applyFont="1" applyFill="1" applyBorder="1" applyAlignment="1">
      <alignment horizontal="center"/>
    </xf>
    <xf numFmtId="4" fontId="11" fillId="6" borderId="2" xfId="0" applyNumberFormat="1" applyFont="1" applyFill="1" applyBorder="1" applyAlignment="1">
      <alignment horizontal="center"/>
    </xf>
    <xf numFmtId="0" fontId="0" fillId="6" borderId="6" xfId="0" applyFill="1" applyBorder="1" applyAlignment="1">
      <alignment horizontal="left" wrapText="1"/>
    </xf>
    <xf numFmtId="4" fontId="11" fillId="6" borderId="20" xfId="0" applyNumberFormat="1" applyFont="1" applyFill="1" applyBorder="1" applyAlignment="1">
      <alignment horizontal="center"/>
    </xf>
    <xf numFmtId="4" fontId="11" fillId="6" borderId="6" xfId="0" applyNumberFormat="1" applyFont="1" applyFill="1" applyBorder="1" applyAlignment="1">
      <alignment horizontal="center"/>
    </xf>
    <xf numFmtId="4" fontId="5" fillId="6" borderId="3" xfId="0" applyNumberFormat="1" applyFont="1" applyFill="1" applyBorder="1" applyAlignment="1">
      <alignment horizontal="center"/>
    </xf>
    <xf numFmtId="4" fontId="11" fillId="6" borderId="3" xfId="0" applyNumberFormat="1" applyFont="1" applyFill="1" applyBorder="1" applyAlignment="1">
      <alignment horizontal="center"/>
    </xf>
    <xf numFmtId="4" fontId="5" fillId="6" borderId="6" xfId="0" applyNumberFormat="1" applyFont="1" applyFill="1" applyBorder="1" applyAlignment="1">
      <alignment horizontal="center"/>
    </xf>
    <xf numFmtId="164" fontId="5" fillId="6" borderId="1" xfId="0" applyNumberFormat="1" applyFont="1" applyFill="1" applyBorder="1" applyAlignment="1" applyProtection="1">
      <alignment horizontal="center"/>
    </xf>
    <xf numFmtId="4" fontId="11" fillId="6" borderId="1" xfId="0" applyNumberFormat="1" applyFont="1" applyFill="1" applyBorder="1" applyAlignment="1">
      <alignment horizontal="center"/>
    </xf>
    <xf numFmtId="0" fontId="12" fillId="6" borderId="0" xfId="0" applyFont="1" applyFill="1"/>
    <xf numFmtId="0" fontId="0" fillId="5" borderId="0" xfId="0" applyFill="1"/>
    <xf numFmtId="0" fontId="24" fillId="5" borderId="0" xfId="0" applyFont="1" applyFill="1"/>
    <xf numFmtId="0" fontId="8" fillId="5" borderId="0" xfId="0" applyFont="1" applyFill="1"/>
    <xf numFmtId="0" fontId="21" fillId="5" borderId="9" xfId="0" applyFont="1" applyFill="1" applyBorder="1"/>
    <xf numFmtId="0" fontId="0" fillId="7" borderId="0" xfId="0" applyFill="1"/>
    <xf numFmtId="9" fontId="0" fillId="0" borderId="0" xfId="0" applyNumberFormat="1"/>
    <xf numFmtId="0" fontId="21" fillId="5" borderId="10" xfId="0" applyFont="1" applyFill="1" applyBorder="1" applyAlignment="1">
      <alignment horizontal="left"/>
    </xf>
    <xf numFmtId="0" fontId="21" fillId="5" borderId="12" xfId="0" applyFont="1" applyFill="1" applyBorder="1" applyAlignment="1"/>
    <xf numFmtId="0" fontId="21" fillId="5" borderId="0" xfId="0" applyFont="1" applyFill="1" applyBorder="1" applyAlignment="1">
      <alignment horizontal="left"/>
    </xf>
    <xf numFmtId="0" fontId="12" fillId="0" borderId="0" xfId="0" applyFont="1" applyProtection="1">
      <protection locked="0"/>
    </xf>
    <xf numFmtId="0" fontId="12" fillId="0" borderId="0" xfId="0" applyFont="1" applyAlignment="1" applyProtection="1">
      <alignment horizontal="center"/>
      <protection locked="0"/>
    </xf>
    <xf numFmtId="0" fontId="12" fillId="0" borderId="0" xfId="0" applyFont="1" applyProtection="1"/>
    <xf numFmtId="0" fontId="12" fillId="2" borderId="0" xfId="0" applyFont="1" applyFill="1" applyProtection="1"/>
    <xf numFmtId="0" fontId="12" fillId="0" borderId="0" xfId="0" applyFont="1" applyAlignment="1" applyProtection="1">
      <alignment horizontal="center"/>
    </xf>
    <xf numFmtId="0" fontId="7" fillId="2" borderId="3" xfId="0" applyFont="1" applyFill="1" applyBorder="1" applyAlignment="1" applyProtection="1">
      <alignment horizontal="center" wrapText="1"/>
    </xf>
    <xf numFmtId="0" fontId="0" fillId="5" borderId="0" xfId="0" applyFill="1" applyBorder="1" applyAlignment="1"/>
    <xf numFmtId="0" fontId="0" fillId="4" borderId="0" xfId="0" applyFill="1"/>
    <xf numFmtId="0" fontId="0" fillId="0" borderId="0" xfId="0" applyFill="1" applyAlignment="1"/>
    <xf numFmtId="0" fontId="5" fillId="5" borderId="9" xfId="0" applyFont="1" applyFill="1" applyBorder="1"/>
    <xf numFmtId="0" fontId="0" fillId="5" borderId="0" xfId="0" applyFill="1" applyAlignment="1" applyProtection="1"/>
    <xf numFmtId="0" fontId="13" fillId="5" borderId="0" xfId="0" applyFont="1" applyFill="1" applyAlignment="1" applyProtection="1">
      <alignment horizontal="center"/>
    </xf>
    <xf numFmtId="0" fontId="12" fillId="5" borderId="0" xfId="0" applyFont="1" applyFill="1" applyProtection="1"/>
    <xf numFmtId="0" fontId="0" fillId="5" borderId="21" xfId="0" applyFill="1" applyBorder="1" applyAlignment="1"/>
    <xf numFmtId="0" fontId="0" fillId="5" borderId="4" xfId="0" applyFill="1" applyBorder="1" applyAlignment="1"/>
    <xf numFmtId="0" fontId="0" fillId="5" borderId="0" xfId="0" applyFill="1" applyAlignment="1"/>
    <xf numFmtId="0" fontId="12" fillId="0" borderId="0" xfId="0" applyFont="1" applyFill="1" applyAlignment="1">
      <alignment horizontal="center"/>
    </xf>
    <xf numFmtId="0" fontId="12" fillId="3" borderId="0" xfId="0" applyFont="1" applyFill="1"/>
    <xf numFmtId="0" fontId="0" fillId="0" borderId="0" xfId="0" applyFill="1" applyBorder="1" applyAlignment="1"/>
    <xf numFmtId="0" fontId="0" fillId="4" borderId="6" xfId="0" applyFill="1" applyBorder="1" applyAlignment="1">
      <alignment horizontal="center" wrapText="1"/>
    </xf>
    <xf numFmtId="0" fontId="11" fillId="4" borderId="6" xfId="0" applyFont="1" applyFill="1" applyBorder="1" applyAlignment="1">
      <alignment horizontal="center"/>
    </xf>
    <xf numFmtId="0" fontId="0" fillId="4" borderId="21" xfId="0" applyFill="1" applyBorder="1" applyAlignment="1">
      <alignment horizontal="center" wrapText="1"/>
    </xf>
    <xf numFmtId="0" fontId="11" fillId="4" borderId="21" xfId="0" applyFont="1" applyFill="1" applyBorder="1" applyAlignment="1">
      <alignment horizontal="center"/>
    </xf>
    <xf numFmtId="0" fontId="11" fillId="4" borderId="0" xfId="0" applyFont="1" applyFill="1" applyBorder="1" applyAlignment="1">
      <alignment horizontal="center" wrapText="1"/>
    </xf>
    <xf numFmtId="0" fontId="11" fillId="4" borderId="0" xfId="0" applyFont="1" applyFill="1" applyBorder="1" applyAlignment="1">
      <alignment horizontal="center"/>
    </xf>
    <xf numFmtId="0" fontId="11" fillId="4" borderId="6" xfId="0" applyFont="1" applyFill="1" applyBorder="1" applyAlignment="1">
      <alignment horizontal="center" wrapText="1"/>
    </xf>
    <xf numFmtId="0" fontId="0" fillId="0" borderId="0" xfId="0" applyFill="1" applyBorder="1"/>
    <xf numFmtId="0" fontId="0" fillId="5" borderId="0" xfId="0" applyFill="1" applyBorder="1" applyAlignment="1">
      <alignment wrapText="1"/>
    </xf>
    <xf numFmtId="0" fontId="0" fillId="5" borderId="12" xfId="0" applyFill="1" applyBorder="1" applyAlignment="1">
      <alignment wrapText="1"/>
    </xf>
    <xf numFmtId="0" fontId="0" fillId="0" borderId="0" xfId="0" applyFill="1"/>
    <xf numFmtId="0" fontId="7" fillId="6" borderId="3" xfId="0" applyFont="1" applyFill="1" applyBorder="1" applyAlignment="1" applyProtection="1">
      <alignment horizontal="center" wrapText="1"/>
    </xf>
    <xf numFmtId="0" fontId="5" fillId="0" borderId="0" xfId="0" applyFont="1" applyFill="1" applyBorder="1" applyAlignment="1">
      <alignment horizontal="center"/>
    </xf>
    <xf numFmtId="0" fontId="26" fillId="5" borderId="22" xfId="0" applyFont="1" applyFill="1" applyBorder="1" applyAlignment="1"/>
    <xf numFmtId="0" fontId="26" fillId="5" borderId="23" xfId="0" applyFont="1" applyFill="1" applyBorder="1" applyAlignment="1"/>
    <xf numFmtId="0" fontId="15" fillId="5" borderId="0" xfId="0" applyFont="1" applyFill="1" applyBorder="1" applyAlignment="1" applyProtection="1">
      <alignment horizontal="left"/>
    </xf>
    <xf numFmtId="0" fontId="16" fillId="0" borderId="4" xfId="0" applyFont="1" applyBorder="1" applyAlignment="1">
      <alignment horizontal="center"/>
    </xf>
    <xf numFmtId="0" fontId="16" fillId="0" borderId="24" xfId="0" applyFont="1" applyBorder="1" applyAlignment="1">
      <alignment horizontal="center"/>
    </xf>
    <xf numFmtId="0" fontId="0" fillId="5" borderId="24" xfId="0" applyFill="1" applyBorder="1" applyAlignment="1"/>
    <xf numFmtId="0" fontId="5" fillId="5" borderId="1" xfId="0" applyFont="1" applyFill="1" applyBorder="1" applyAlignment="1">
      <alignment horizontal="center"/>
    </xf>
    <xf numFmtId="167" fontId="0" fillId="0" borderId="0" xfId="0" applyNumberFormat="1"/>
    <xf numFmtId="167" fontId="5" fillId="5" borderId="0" xfId="0" applyNumberFormat="1" applyFont="1" applyFill="1" applyBorder="1" applyAlignment="1">
      <alignment horizontal="center" wrapText="1"/>
    </xf>
    <xf numFmtId="167" fontId="12" fillId="3" borderId="2" xfId="0" applyNumberFormat="1" applyFont="1" applyFill="1" applyBorder="1"/>
    <xf numFmtId="167" fontId="12" fillId="3" borderId="3" xfId="0" applyNumberFormat="1" applyFont="1" applyFill="1" applyBorder="1"/>
    <xf numFmtId="167" fontId="0" fillId="3" borderId="0" xfId="0" applyNumberFormat="1" applyFill="1"/>
    <xf numFmtId="0" fontId="5" fillId="5" borderId="24" xfId="0" applyFont="1" applyFill="1" applyBorder="1" applyAlignment="1">
      <alignment horizontal="center"/>
    </xf>
    <xf numFmtId="4" fontId="5" fillId="5" borderId="1" xfId="0" applyNumberFormat="1" applyFont="1" applyFill="1" applyBorder="1" applyAlignment="1">
      <alignment horizontal="center"/>
    </xf>
    <xf numFmtId="4" fontId="11" fillId="3" borderId="2" xfId="0" applyNumberFormat="1" applyFont="1" applyFill="1" applyBorder="1" applyAlignment="1">
      <alignment horizontal="center"/>
    </xf>
    <xf numFmtId="4" fontId="11" fillId="3" borderId="3" xfId="0" applyNumberFormat="1" applyFont="1" applyFill="1" applyBorder="1" applyAlignment="1">
      <alignment horizontal="center"/>
    </xf>
    <xf numFmtId="0" fontId="14" fillId="5" borderId="0" xfId="0" applyFont="1" applyFill="1" applyAlignment="1" applyProtection="1">
      <alignment horizontal="left"/>
    </xf>
    <xf numFmtId="0" fontId="0" fillId="5" borderId="0" xfId="0" applyFill="1" applyAlignment="1" applyProtection="1">
      <alignment horizontal="left"/>
    </xf>
    <xf numFmtId="2" fontId="0" fillId="5" borderId="0" xfId="0" applyNumberFormat="1" applyFill="1"/>
    <xf numFmtId="168" fontId="0" fillId="5" borderId="17" xfId="0" applyNumberFormat="1" applyFill="1" applyBorder="1"/>
    <xf numFmtId="0" fontId="12" fillId="5" borderId="12" xfId="0" applyFont="1" applyFill="1" applyBorder="1"/>
    <xf numFmtId="0" fontId="12" fillId="5" borderId="0" xfId="0" applyFont="1" applyFill="1" applyBorder="1"/>
    <xf numFmtId="0" fontId="11" fillId="5" borderId="12" xfId="0" applyFont="1" applyFill="1" applyBorder="1"/>
    <xf numFmtId="0" fontId="8" fillId="5" borderId="0" xfId="0" applyFont="1" applyFill="1" applyBorder="1"/>
    <xf numFmtId="0" fontId="8" fillId="5" borderId="0" xfId="0" applyFont="1" applyFill="1" applyBorder="1" applyAlignment="1"/>
    <xf numFmtId="0" fontId="17" fillId="5" borderId="12" xfId="0" applyFont="1" applyFill="1" applyBorder="1"/>
    <xf numFmtId="0" fontId="29" fillId="5" borderId="0" xfId="0" applyFont="1" applyFill="1" applyBorder="1"/>
    <xf numFmtId="0" fontId="0" fillId="5" borderId="9" xfId="0" applyFill="1" applyBorder="1" applyAlignment="1">
      <alignment wrapText="1"/>
    </xf>
    <xf numFmtId="0" fontId="0" fillId="5" borderId="10" xfId="0" applyFill="1" applyBorder="1" applyAlignment="1">
      <alignment wrapText="1"/>
    </xf>
    <xf numFmtId="0" fontId="11" fillId="5" borderId="5" xfId="0" applyFont="1" applyFill="1" applyBorder="1" applyAlignment="1"/>
    <xf numFmtId="0" fontId="8" fillId="5" borderId="21" xfId="0" applyFont="1" applyFill="1" applyBorder="1"/>
    <xf numFmtId="0" fontId="11" fillId="5" borderId="21" xfId="0" applyFont="1" applyFill="1" applyBorder="1" applyAlignment="1"/>
    <xf numFmtId="0" fontId="8" fillId="5" borderId="4" xfId="0" applyFont="1" applyFill="1" applyBorder="1"/>
    <xf numFmtId="0" fontId="8" fillId="5" borderId="21" xfId="0" applyFont="1" applyFill="1" applyBorder="1" applyAlignment="1"/>
    <xf numFmtId="0" fontId="8" fillId="5" borderId="22" xfId="0" applyFont="1" applyFill="1" applyBorder="1"/>
    <xf numFmtId="0" fontId="8" fillId="5" borderId="23" xfId="0" applyFont="1" applyFill="1" applyBorder="1"/>
    <xf numFmtId="0" fontId="8" fillId="5" borderId="7" xfId="0" applyFont="1" applyFill="1" applyBorder="1"/>
    <xf numFmtId="0" fontId="8" fillId="5" borderId="5" xfId="0" applyFont="1" applyFill="1" applyBorder="1"/>
    <xf numFmtId="0" fontId="8" fillId="5" borderId="25" xfId="0" applyFont="1" applyFill="1" applyBorder="1"/>
    <xf numFmtId="0" fontId="8" fillId="5" borderId="19" xfId="0" applyFont="1" applyFill="1" applyBorder="1"/>
    <xf numFmtId="0" fontId="8" fillId="5" borderId="20" xfId="0" applyFont="1" applyFill="1" applyBorder="1"/>
    <xf numFmtId="0" fontId="8" fillId="5" borderId="24" xfId="0" applyFont="1" applyFill="1" applyBorder="1"/>
    <xf numFmtId="0" fontId="8" fillId="5" borderId="8" xfId="0" applyFont="1" applyFill="1" applyBorder="1"/>
    <xf numFmtId="0" fontId="11" fillId="2" borderId="5" xfId="0" applyFont="1" applyFill="1" applyBorder="1" applyAlignment="1"/>
    <xf numFmtId="0" fontId="11" fillId="2" borderId="19" xfId="0" applyFont="1" applyFill="1" applyBorder="1" applyAlignment="1"/>
    <xf numFmtId="0" fontId="8" fillId="2" borderId="21" xfId="0" applyFont="1" applyFill="1" applyBorder="1"/>
    <xf numFmtId="0" fontId="8" fillId="2" borderId="20" xfId="0" applyFont="1" applyFill="1" applyBorder="1"/>
    <xf numFmtId="0" fontId="8" fillId="2" borderId="4" xfId="0" applyFont="1" applyFill="1" applyBorder="1"/>
    <xf numFmtId="0" fontId="8" fillId="2" borderId="8" xfId="0" applyFont="1" applyFill="1" applyBorder="1"/>
    <xf numFmtId="0" fontId="8" fillId="5" borderId="19" xfId="0" applyFont="1" applyFill="1" applyBorder="1" applyAlignment="1"/>
    <xf numFmtId="0" fontId="8" fillId="5" borderId="20" xfId="0" applyFont="1" applyFill="1" applyBorder="1" applyAlignment="1"/>
    <xf numFmtId="0" fontId="8" fillId="5" borderId="8" xfId="0" applyFont="1" applyFill="1" applyBorder="1" applyAlignment="1"/>
    <xf numFmtId="0" fontId="11" fillId="5" borderId="5" xfId="0" applyFont="1" applyFill="1" applyBorder="1" applyAlignment="1">
      <alignment horizontal="center"/>
    </xf>
    <xf numFmtId="0" fontId="8" fillId="5" borderId="5" xfId="0" applyFont="1" applyFill="1" applyBorder="1" applyAlignment="1"/>
    <xf numFmtId="0" fontId="8" fillId="5" borderId="25" xfId="0" applyFont="1" applyFill="1" applyBorder="1" applyAlignment="1"/>
    <xf numFmtId="0" fontId="8" fillId="5" borderId="4" xfId="0" applyFont="1" applyFill="1" applyBorder="1" applyAlignment="1"/>
    <xf numFmtId="0" fontId="8" fillId="5" borderId="24" xfId="0" applyFont="1" applyFill="1" applyBorder="1" applyAlignment="1"/>
    <xf numFmtId="0" fontId="11" fillId="2" borderId="25" xfId="0" applyFont="1" applyFill="1" applyBorder="1" applyAlignment="1">
      <alignment horizontal="center"/>
    </xf>
    <xf numFmtId="0" fontId="8" fillId="2" borderId="19" xfId="0" applyFont="1" applyFill="1" applyBorder="1" applyAlignment="1">
      <alignment horizontal="center"/>
    </xf>
    <xf numFmtId="0" fontId="11" fillId="2" borderId="1" xfId="0" applyFont="1" applyFill="1" applyBorder="1"/>
    <xf numFmtId="0" fontId="8" fillId="2" borderId="0" xfId="0" applyFont="1" applyFill="1" applyBorder="1" applyAlignment="1">
      <alignment horizontal="center"/>
    </xf>
    <xf numFmtId="0" fontId="8" fillId="2" borderId="20" xfId="0" applyFont="1" applyFill="1" applyBorder="1" applyAlignment="1">
      <alignment horizontal="center"/>
    </xf>
    <xf numFmtId="0" fontId="8" fillId="2" borderId="0" xfId="0" applyFont="1" applyFill="1" applyBorder="1" applyAlignment="1"/>
    <xf numFmtId="0" fontId="8" fillId="2" borderId="20" xfId="0" applyFont="1" applyFill="1" applyBorder="1" applyAlignment="1"/>
    <xf numFmtId="0" fontId="8" fillId="2" borderId="24" xfId="0" applyFont="1" applyFill="1" applyBorder="1" applyAlignment="1"/>
    <xf numFmtId="0" fontId="8" fillId="2" borderId="8" xfId="0" applyFont="1" applyFill="1" applyBorder="1" applyAlignment="1"/>
    <xf numFmtId="0" fontId="11" fillId="2" borderId="25" xfId="0" applyFont="1" applyFill="1" applyBorder="1" applyAlignment="1"/>
    <xf numFmtId="0" fontId="8" fillId="2" borderId="19" xfId="0" applyFont="1" applyFill="1" applyBorder="1" applyAlignment="1"/>
    <xf numFmtId="0" fontId="8" fillId="5" borderId="0" xfId="0" applyFont="1" applyFill="1" applyBorder="1" applyAlignment="1">
      <alignment horizontal="center"/>
    </xf>
    <xf numFmtId="0" fontId="11" fillId="5" borderId="0" xfId="0" applyFont="1" applyFill="1" applyBorder="1" applyAlignment="1"/>
    <xf numFmtId="0" fontId="8" fillId="5" borderId="0" xfId="0" applyFont="1" applyFill="1" applyAlignment="1"/>
    <xf numFmtId="0" fontId="11" fillId="5" borderId="19" xfId="0" applyFont="1" applyFill="1" applyBorder="1" applyAlignment="1">
      <alignment horizontal="center"/>
    </xf>
    <xf numFmtId="0" fontId="11" fillId="5" borderId="20" xfId="0" applyFont="1" applyFill="1" applyBorder="1" applyAlignment="1">
      <alignment horizontal="center"/>
    </xf>
    <xf numFmtId="0" fontId="8" fillId="5" borderId="20" xfId="0" applyFont="1" applyFill="1" applyBorder="1" applyAlignment="1">
      <alignment horizontal="center"/>
    </xf>
    <xf numFmtId="0" fontId="8" fillId="5" borderId="8" xfId="0" applyFont="1" applyFill="1" applyBorder="1" applyAlignment="1">
      <alignment horizontal="center"/>
    </xf>
    <xf numFmtId="0" fontId="12" fillId="5" borderId="0" xfId="0" applyFont="1" applyFill="1" applyBorder="1" applyAlignment="1">
      <alignment wrapText="1"/>
    </xf>
    <xf numFmtId="0" fontId="0" fillId="5" borderId="25" xfId="0" applyFill="1" applyBorder="1"/>
    <xf numFmtId="0" fontId="0" fillId="5" borderId="4" xfId="0" applyFill="1" applyBorder="1"/>
    <xf numFmtId="0" fontId="0" fillId="5" borderId="24" xfId="0" applyFill="1" applyBorder="1"/>
    <xf numFmtId="0" fontId="0" fillId="5" borderId="22" xfId="0" applyFill="1" applyBorder="1"/>
    <xf numFmtId="0" fontId="0" fillId="5" borderId="23" xfId="0" applyFill="1" applyBorder="1"/>
    <xf numFmtId="0" fontId="5" fillId="5" borderId="10" xfId="0" applyFont="1" applyFill="1" applyBorder="1"/>
    <xf numFmtId="0" fontId="0" fillId="5" borderId="26" xfId="0" applyFill="1" applyBorder="1"/>
    <xf numFmtId="0" fontId="0" fillId="5" borderId="27" xfId="0" applyFill="1" applyBorder="1"/>
    <xf numFmtId="0" fontId="0" fillId="0" borderId="12" xfId="0" applyBorder="1"/>
    <xf numFmtId="0" fontId="0" fillId="0" borderId="0" xfId="0" applyBorder="1"/>
    <xf numFmtId="0" fontId="0" fillId="5" borderId="28" xfId="0" applyFill="1" applyBorder="1"/>
    <xf numFmtId="0" fontId="0" fillId="5" borderId="13" xfId="0" applyFill="1" applyBorder="1" applyAlignment="1">
      <alignment wrapText="1"/>
    </xf>
    <xf numFmtId="0" fontId="5" fillId="5" borderId="12" xfId="0" applyFont="1" applyFill="1" applyBorder="1" applyAlignment="1">
      <alignment horizontal="center"/>
    </xf>
    <xf numFmtId="0" fontId="12" fillId="5" borderId="12" xfId="0" applyFont="1" applyFill="1" applyBorder="1" applyAlignment="1"/>
    <xf numFmtId="0" fontId="28" fillId="0" borderId="12" xfId="0" applyFont="1" applyBorder="1"/>
    <xf numFmtId="0" fontId="8" fillId="0" borderId="12" xfId="0" applyFont="1" applyBorder="1"/>
    <xf numFmtId="0" fontId="12" fillId="5" borderId="0" xfId="0" applyFont="1" applyFill="1" applyBorder="1" applyAlignment="1"/>
    <xf numFmtId="0" fontId="12" fillId="5" borderId="13" xfId="0" applyFont="1" applyFill="1" applyBorder="1" applyAlignment="1"/>
    <xf numFmtId="0" fontId="12" fillId="5" borderId="13" xfId="0" applyFont="1" applyFill="1" applyBorder="1" applyAlignment="1">
      <alignment wrapText="1"/>
    </xf>
    <xf numFmtId="0" fontId="11" fillId="2" borderId="1" xfId="0" applyFont="1" applyFill="1" applyBorder="1" applyAlignment="1" applyProtection="1">
      <alignment horizontal="center" wrapText="1"/>
    </xf>
    <xf numFmtId="168" fontId="5" fillId="5" borderId="0" xfId="0" applyNumberFormat="1" applyFont="1" applyFill="1" applyBorder="1" applyAlignment="1">
      <alignment horizontal="center"/>
    </xf>
    <xf numFmtId="0" fontId="5" fillId="5" borderId="16" xfId="0" applyFont="1" applyFill="1" applyBorder="1" applyAlignment="1">
      <alignment horizontal="center"/>
    </xf>
    <xf numFmtId="0" fontId="0" fillId="5" borderId="21" xfId="0" applyFill="1" applyBorder="1"/>
    <xf numFmtId="0" fontId="5" fillId="5" borderId="0" xfId="0" applyFont="1" applyFill="1" applyBorder="1" applyAlignment="1">
      <alignment horizontal="center"/>
    </xf>
    <xf numFmtId="0" fontId="0" fillId="5" borderId="8" xfId="0" applyFill="1" applyBorder="1" applyAlignment="1"/>
    <xf numFmtId="9" fontId="0" fillId="3" borderId="0" xfId="0" applyNumberFormat="1" applyFill="1"/>
    <xf numFmtId="0" fontId="12" fillId="8" borderId="0" xfId="0" applyFont="1" applyFill="1"/>
    <xf numFmtId="0" fontId="12" fillId="8" borderId="0" xfId="0" applyFont="1" applyFill="1" applyAlignment="1">
      <alignment horizontal="center"/>
    </xf>
    <xf numFmtId="0" fontId="12" fillId="8" borderId="0" xfId="0" applyFont="1" applyFill="1" applyAlignment="1">
      <alignment horizontal="left"/>
    </xf>
    <xf numFmtId="9" fontId="12" fillId="8" borderId="0" xfId="0" applyNumberFormat="1" applyFont="1" applyFill="1"/>
    <xf numFmtId="164" fontId="12" fillId="8" borderId="0" xfId="0" applyNumberFormat="1" applyFont="1" applyFill="1" applyAlignment="1">
      <alignment horizontal="center"/>
    </xf>
    <xf numFmtId="164" fontId="12" fillId="8" borderId="0" xfId="0" applyNumberFormat="1" applyFont="1" applyFill="1"/>
    <xf numFmtId="164" fontId="12" fillId="8" borderId="0" xfId="0" applyNumberFormat="1" applyFont="1" applyFill="1" applyAlignment="1">
      <alignment horizontal="right"/>
    </xf>
    <xf numFmtId="4" fontId="12" fillId="8" borderId="0" xfId="0" applyNumberFormat="1" applyFont="1" applyFill="1"/>
    <xf numFmtId="4" fontId="12" fillId="8" borderId="0" xfId="0" applyNumberFormat="1" applyFont="1" applyFill="1" applyAlignment="1">
      <alignment horizontal="center"/>
    </xf>
    <xf numFmtId="9" fontId="12" fillId="2" borderId="0" xfId="0" applyNumberFormat="1" applyFont="1" applyFill="1" applyBorder="1" applyAlignment="1" applyProtection="1">
      <alignment horizontal="center"/>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protection locked="0"/>
    </xf>
    <xf numFmtId="164" fontId="12" fillId="2" borderId="0" xfId="0" applyNumberFormat="1" applyFont="1" applyFill="1" applyBorder="1" applyProtection="1">
      <protection locked="0"/>
    </xf>
    <xf numFmtId="164" fontId="12" fillId="2" borderId="0" xfId="0" applyNumberFormat="1" applyFont="1" applyFill="1" applyBorder="1" applyAlignment="1" applyProtection="1">
      <alignment horizontal="center"/>
      <protection locked="0"/>
    </xf>
    <xf numFmtId="0" fontId="12" fillId="2" borderId="0" xfId="0" applyFont="1" applyFill="1" applyBorder="1" applyAlignment="1" applyProtection="1">
      <alignment horizontal="center"/>
    </xf>
    <xf numFmtId="0" fontId="12" fillId="0" borderId="0" xfId="0" applyFont="1" applyFill="1" applyBorder="1" applyProtection="1">
      <protection locked="0"/>
    </xf>
    <xf numFmtId="0" fontId="12" fillId="0" borderId="0" xfId="0" applyFont="1" applyFill="1" applyBorder="1" applyAlignment="1" applyProtection="1">
      <alignment horizontal="center"/>
      <protection locked="0"/>
    </xf>
    <xf numFmtId="9" fontId="12" fillId="0" borderId="0" xfId="0" applyNumberFormat="1" applyFont="1" applyFill="1" applyBorder="1" applyAlignment="1" applyProtection="1">
      <alignment horizontal="center"/>
      <protection locked="0"/>
    </xf>
    <xf numFmtId="164" fontId="12" fillId="0" borderId="0" xfId="0" applyNumberFormat="1" applyFont="1" applyFill="1" applyBorder="1" applyProtection="1">
      <protection locked="0"/>
    </xf>
    <xf numFmtId="164" fontId="12"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horizontal="center"/>
    </xf>
    <xf numFmtId="0" fontId="12" fillId="0" borderId="0" xfId="0" applyFont="1" applyFill="1" applyProtection="1"/>
    <xf numFmtId="0" fontId="0" fillId="0" borderId="0" xfId="0" applyFill="1" applyAlignment="1">
      <alignment horizontal="left"/>
    </xf>
    <xf numFmtId="9" fontId="0" fillId="0" borderId="0" xfId="0" applyNumberFormat="1" applyFill="1"/>
    <xf numFmtId="164" fontId="0" fillId="0" borderId="0" xfId="0" applyNumberFormat="1" applyFill="1"/>
    <xf numFmtId="165" fontId="0" fillId="0" borderId="0" xfId="0" applyNumberFormat="1" applyFill="1"/>
    <xf numFmtId="4" fontId="0" fillId="0" borderId="0" xfId="0" applyNumberFormat="1" applyFill="1"/>
    <xf numFmtId="4" fontId="0" fillId="0" borderId="0" xfId="0" applyNumberFormat="1" applyFill="1" applyAlignment="1">
      <alignment horizontal="center"/>
    </xf>
    <xf numFmtId="167" fontId="0" fillId="0" borderId="0" xfId="0" applyNumberFormat="1" applyFill="1"/>
    <xf numFmtId="164" fontId="0" fillId="0" borderId="0" xfId="0" applyNumberFormat="1" applyFill="1" applyAlignment="1">
      <alignment horizontal="center"/>
    </xf>
    <xf numFmtId="0" fontId="0" fillId="0" borderId="24" xfId="0" applyBorder="1" applyAlignment="1">
      <alignment horizontal="center"/>
    </xf>
    <xf numFmtId="0" fontId="11" fillId="5" borderId="0" xfId="0" applyFont="1" applyFill="1" applyBorder="1" applyAlignment="1">
      <alignment horizontal="center"/>
    </xf>
    <xf numFmtId="0" fontId="26" fillId="5" borderId="0" xfId="0" applyFont="1" applyFill="1" applyBorder="1" applyAlignment="1"/>
    <xf numFmtId="0" fontId="12" fillId="5" borderId="0" xfId="0" applyFont="1" applyFill="1"/>
    <xf numFmtId="0" fontId="12" fillId="5" borderId="0" xfId="0" applyFont="1" applyFill="1" applyAlignment="1">
      <alignment horizontal="left"/>
    </xf>
    <xf numFmtId="0" fontId="13" fillId="5" borderId="0" xfId="0" applyFont="1" applyFill="1" applyAlignment="1">
      <alignment horizontal="left"/>
    </xf>
    <xf numFmtId="0" fontId="12" fillId="5" borderId="0" xfId="0" applyFont="1" applyFill="1" applyAlignment="1">
      <alignment horizontal="center"/>
    </xf>
    <xf numFmtId="0" fontId="13" fillId="5" borderId="0" xfId="0" applyFont="1" applyFill="1" applyAlignment="1">
      <alignment horizontal="center"/>
    </xf>
    <xf numFmtId="0" fontId="26" fillId="5" borderId="21" xfId="0" applyFont="1" applyFill="1" applyBorder="1" applyAlignment="1"/>
    <xf numFmtId="4" fontId="0" fillId="5" borderId="0" xfId="0" applyNumberFormat="1" applyFill="1" applyBorder="1"/>
    <xf numFmtId="4" fontId="0" fillId="5" borderId="0" xfId="0" applyNumberFormat="1" applyFill="1"/>
    <xf numFmtId="4" fontId="0" fillId="5" borderId="0" xfId="0" applyNumberFormat="1" applyFill="1" applyAlignment="1">
      <alignment horizontal="center"/>
    </xf>
    <xf numFmtId="4" fontId="0" fillId="5" borderId="24" xfId="0" applyNumberFormat="1" applyFill="1" applyBorder="1"/>
    <xf numFmtId="0" fontId="12" fillId="0" borderId="0" xfId="0" applyFont="1" applyFill="1" applyAlignment="1">
      <alignment horizontal="left"/>
    </xf>
    <xf numFmtId="9" fontId="12" fillId="0" borderId="0" xfId="0" applyNumberFormat="1" applyFont="1" applyFill="1"/>
    <xf numFmtId="164" fontId="12" fillId="0" borderId="0" xfId="0" applyNumberFormat="1" applyFont="1" applyFill="1" applyAlignment="1">
      <alignment horizontal="center"/>
    </xf>
    <xf numFmtId="164" fontId="12" fillId="0" borderId="0" xfId="0" applyNumberFormat="1" applyFont="1" applyFill="1"/>
    <xf numFmtId="164" fontId="12" fillId="0" borderId="0" xfId="0" applyNumberFormat="1" applyFont="1" applyFill="1" applyAlignment="1">
      <alignment horizontal="right"/>
    </xf>
    <xf numFmtId="4" fontId="12" fillId="0" borderId="0" xfId="0" applyNumberFormat="1" applyFont="1" applyFill="1"/>
    <xf numFmtId="4" fontId="12" fillId="0" borderId="0" xfId="0" applyNumberFormat="1" applyFont="1" applyFill="1" applyAlignment="1">
      <alignment horizontal="center"/>
    </xf>
    <xf numFmtId="0" fontId="21" fillId="5" borderId="5" xfId="0" applyFont="1" applyFill="1" applyBorder="1" applyAlignment="1" applyProtection="1">
      <alignment horizontal="center"/>
    </xf>
    <xf numFmtId="0" fontId="0" fillId="0" borderId="4" xfId="0" applyBorder="1" applyAlignment="1">
      <alignment horizontal="center"/>
    </xf>
    <xf numFmtId="0" fontId="0" fillId="5" borderId="19" xfId="0" applyFill="1" applyBorder="1" applyAlignment="1"/>
    <xf numFmtId="0" fontId="21" fillId="5" borderId="0" xfId="0" applyFont="1" applyFill="1" applyBorder="1" applyAlignment="1">
      <alignment horizontal="center"/>
    </xf>
    <xf numFmtId="0" fontId="22" fillId="5" borderId="0" xfId="0" applyFont="1" applyFill="1" applyBorder="1" applyAlignment="1"/>
    <xf numFmtId="0" fontId="12" fillId="5" borderId="0" xfId="0" applyFont="1" applyFill="1" applyBorder="1" applyAlignment="1">
      <alignment horizontal="left"/>
    </xf>
    <xf numFmtId="0" fontId="12" fillId="5" borderId="24" xfId="0" applyFont="1" applyFill="1" applyBorder="1"/>
    <xf numFmtId="0" fontId="12" fillId="5" borderId="24" xfId="0" applyFont="1" applyFill="1" applyBorder="1" applyAlignment="1">
      <alignment horizontal="left"/>
    </xf>
    <xf numFmtId="167" fontId="0" fillId="5" borderId="0" xfId="0" applyNumberFormat="1" applyFill="1"/>
    <xf numFmtId="0" fontId="23" fillId="5" borderId="0" xfId="0" applyFont="1" applyFill="1"/>
    <xf numFmtId="167" fontId="0" fillId="5" borderId="0" xfId="0" applyNumberFormat="1" applyFill="1" applyAlignment="1"/>
    <xf numFmtId="2" fontId="0" fillId="5" borderId="0" xfId="0" applyNumberFormat="1" applyFill="1" applyAlignment="1"/>
    <xf numFmtId="9" fontId="0" fillId="5" borderId="0" xfId="0" applyNumberFormat="1" applyFill="1"/>
    <xf numFmtId="167" fontId="5" fillId="5" borderId="0" xfId="0" applyNumberFormat="1" applyFont="1" applyFill="1" applyBorder="1" applyAlignment="1"/>
    <xf numFmtId="0" fontId="6" fillId="5" borderId="0" xfId="0" applyFont="1" applyFill="1" applyBorder="1" applyAlignment="1"/>
    <xf numFmtId="4" fontId="0" fillId="5" borderId="0" xfId="0" applyNumberFormat="1" applyFill="1" applyBorder="1" applyAlignment="1"/>
    <xf numFmtId="0" fontId="0" fillId="5" borderId="0" xfId="0" applyFill="1" applyAlignment="1">
      <alignment horizontal="center"/>
    </xf>
    <xf numFmtId="0" fontId="17" fillId="5" borderId="21" xfId="0" applyFont="1" applyFill="1" applyBorder="1" applyAlignment="1">
      <alignment horizontal="center"/>
    </xf>
    <xf numFmtId="0" fontId="0" fillId="5" borderId="4" xfId="0" applyFill="1" applyBorder="1" applyAlignment="1">
      <alignment horizontal="center"/>
    </xf>
    <xf numFmtId="0" fontId="11" fillId="5" borderId="4" xfId="0" applyFont="1" applyFill="1" applyBorder="1" applyAlignment="1">
      <alignment horizontal="left"/>
    </xf>
    <xf numFmtId="0" fontId="6" fillId="5" borderId="0" xfId="0" applyFont="1" applyFill="1" applyBorder="1" applyAlignment="1">
      <alignment horizontal="left"/>
    </xf>
    <xf numFmtId="0" fontId="16" fillId="5" borderId="0" xfId="0" applyFont="1" applyFill="1" applyBorder="1" applyAlignment="1">
      <alignment horizontal="center"/>
    </xf>
    <xf numFmtId="4" fontId="12" fillId="5" borderId="0" xfId="0" applyNumberFormat="1" applyFont="1" applyFill="1"/>
    <xf numFmtId="0" fontId="12" fillId="5" borderId="5" xfId="0" applyFont="1" applyFill="1" applyBorder="1"/>
    <xf numFmtId="0" fontId="21" fillId="5" borderId="25" xfId="0" applyFont="1" applyFill="1" applyBorder="1" applyAlignment="1" applyProtection="1">
      <alignment horizontal="center"/>
    </xf>
    <xf numFmtId="0" fontId="0" fillId="5" borderId="25" xfId="0" applyFill="1" applyBorder="1" applyAlignment="1">
      <alignment horizontal="center"/>
    </xf>
    <xf numFmtId="0" fontId="0" fillId="5" borderId="24" xfId="0" applyFill="1" applyBorder="1" applyAlignment="1">
      <alignment horizontal="center"/>
    </xf>
    <xf numFmtId="0" fontId="0" fillId="5" borderId="19" xfId="0" applyFill="1" applyBorder="1" applyAlignment="1">
      <alignment horizontal="center"/>
    </xf>
    <xf numFmtId="0" fontId="0" fillId="5" borderId="8" xfId="0" applyFill="1" applyBorder="1" applyAlignment="1">
      <alignment horizontal="center"/>
    </xf>
    <xf numFmtId="0" fontId="25" fillId="5" borderId="25" xfId="0" applyFont="1" applyFill="1" applyBorder="1" applyAlignment="1">
      <alignment horizontal="center"/>
    </xf>
    <xf numFmtId="0" fontId="25" fillId="5" borderId="24" xfId="0" applyFont="1" applyFill="1" applyBorder="1" applyAlignment="1">
      <alignment horizontal="center"/>
    </xf>
    <xf numFmtId="0" fontId="35" fillId="5" borderId="0" xfId="0" applyFont="1" applyFill="1"/>
    <xf numFmtId="0" fontId="25" fillId="5" borderId="0" xfId="0" applyFont="1" applyFill="1"/>
    <xf numFmtId="0" fontId="0" fillId="5" borderId="20" xfId="0" applyFill="1" applyBorder="1" applyAlignment="1"/>
    <xf numFmtId="0" fontId="5" fillId="9" borderId="1" xfId="0" applyFont="1" applyFill="1" applyBorder="1" applyAlignment="1" applyProtection="1">
      <alignment horizontal="center"/>
    </xf>
    <xf numFmtId="0" fontId="36" fillId="9" borderId="1" xfId="0" applyFont="1" applyFill="1" applyBorder="1" applyAlignment="1">
      <alignment wrapText="1"/>
    </xf>
    <xf numFmtId="0" fontId="33" fillId="9" borderId="1" xfId="0" applyFont="1" applyFill="1" applyBorder="1" applyAlignment="1">
      <alignment horizontal="left" wrapText="1"/>
    </xf>
    <xf numFmtId="2" fontId="0" fillId="3" borderId="1" xfId="0" applyNumberFormat="1" applyFill="1" applyBorder="1"/>
    <xf numFmtId="0" fontId="4" fillId="3" borderId="6" xfId="0" applyFont="1" applyFill="1" applyBorder="1"/>
    <xf numFmtId="0" fontId="9" fillId="3" borderId="6" xfId="0" applyFont="1" applyFill="1" applyBorder="1" applyAlignment="1">
      <alignment horizontal="left"/>
    </xf>
    <xf numFmtId="0" fontId="32" fillId="3" borderId="6" xfId="0" applyFont="1" applyFill="1" applyBorder="1"/>
    <xf numFmtId="0" fontId="9" fillId="3" borderId="6" xfId="0" applyFont="1" applyFill="1" applyBorder="1"/>
    <xf numFmtId="0" fontId="9" fillId="3" borderId="3" xfId="0" applyFont="1" applyFill="1" applyBorder="1"/>
    <xf numFmtId="0" fontId="9" fillId="3" borderId="3" xfId="0" applyFont="1" applyFill="1" applyBorder="1" applyAlignment="1">
      <alignment horizontal="center"/>
    </xf>
    <xf numFmtId="0" fontId="9" fillId="3" borderId="4" xfId="0" applyFont="1" applyFill="1" applyBorder="1" applyAlignment="1" applyProtection="1">
      <alignment horizontal="left"/>
    </xf>
    <xf numFmtId="0" fontId="32" fillId="3" borderId="24" xfId="0" applyFont="1" applyFill="1" applyBorder="1" applyAlignment="1">
      <alignment horizontal="left"/>
    </xf>
    <xf numFmtId="0" fontId="32" fillId="3" borderId="8" xfId="0" applyFont="1" applyFill="1" applyBorder="1" applyAlignment="1">
      <alignment horizontal="left"/>
    </xf>
    <xf numFmtId="0" fontId="9" fillId="3" borderId="22" xfId="0" applyFont="1" applyFill="1" applyBorder="1" applyAlignment="1" applyProtection="1">
      <alignment horizontal="left"/>
    </xf>
    <xf numFmtId="0" fontId="32" fillId="3" borderId="23" xfId="0" applyFont="1" applyFill="1" applyBorder="1" applyAlignment="1">
      <alignment horizontal="center"/>
    </xf>
    <xf numFmtId="0" fontId="32" fillId="3" borderId="7" xfId="0" applyFont="1" applyFill="1" applyBorder="1" applyAlignment="1">
      <alignment horizontal="center"/>
    </xf>
    <xf numFmtId="0" fontId="9" fillId="3" borderId="3" xfId="0" applyFont="1" applyFill="1" applyBorder="1" applyAlignment="1" applyProtection="1">
      <alignment horizontal="center" wrapText="1"/>
    </xf>
    <xf numFmtId="0" fontId="9" fillId="3" borderId="6" xfId="0" applyFont="1" applyFill="1" applyBorder="1" applyAlignment="1">
      <alignment horizontal="center"/>
    </xf>
    <xf numFmtId="0" fontId="32" fillId="3" borderId="3" xfId="0" applyFont="1" applyFill="1" applyBorder="1" applyAlignment="1"/>
    <xf numFmtId="0" fontId="32" fillId="3" borderId="3" xfId="0" applyFont="1" applyFill="1" applyBorder="1" applyAlignment="1">
      <alignment wrapText="1"/>
    </xf>
    <xf numFmtId="0" fontId="32" fillId="3" borderId="23" xfId="0" applyFont="1" applyFill="1" applyBorder="1" applyAlignment="1">
      <alignment horizontal="left"/>
    </xf>
    <xf numFmtId="0" fontId="32" fillId="3" borderId="7" xfId="0" applyFont="1" applyFill="1" applyBorder="1" applyAlignment="1">
      <alignment horizontal="left"/>
    </xf>
    <xf numFmtId="0" fontId="37" fillId="0" borderId="0" xfId="0" applyFont="1" applyFill="1" applyAlignment="1" applyProtection="1">
      <alignment horizontal="center"/>
    </xf>
    <xf numFmtId="0" fontId="0" fillId="0" borderId="25" xfId="0" applyFill="1" applyBorder="1"/>
    <xf numFmtId="0" fontId="37" fillId="5" borderId="0" xfId="0" applyFont="1" applyFill="1" applyAlignment="1"/>
    <xf numFmtId="0" fontId="37" fillId="5" borderId="0" xfId="0" applyFont="1" applyFill="1"/>
    <xf numFmtId="0" fontId="37" fillId="5" borderId="0" xfId="0" applyFont="1" applyFill="1" applyBorder="1" applyAlignment="1"/>
    <xf numFmtId="0" fontId="38" fillId="5" borderId="0" xfId="0" applyFont="1" applyFill="1" applyAlignment="1">
      <alignment horizontal="center"/>
    </xf>
    <xf numFmtId="0" fontId="37" fillId="5" borderId="0" xfId="0" applyFont="1" applyFill="1" applyAlignment="1">
      <alignment horizontal="center"/>
    </xf>
    <xf numFmtId="0" fontId="37" fillId="0" borderId="0" xfId="0" applyFont="1"/>
    <xf numFmtId="0" fontId="37" fillId="8" borderId="0" xfId="0" applyFont="1" applyFill="1"/>
    <xf numFmtId="0" fontId="37" fillId="0" borderId="0" xfId="0" applyFont="1" applyFill="1"/>
    <xf numFmtId="4" fontId="34" fillId="0" borderId="0" xfId="0" applyNumberFormat="1" applyFont="1" applyFill="1" applyProtection="1"/>
    <xf numFmtId="0" fontId="6" fillId="5" borderId="5" xfId="0" applyFont="1" applyFill="1" applyBorder="1"/>
    <xf numFmtId="0" fontId="6" fillId="0" borderId="0" xfId="0" applyFont="1"/>
    <xf numFmtId="0" fontId="0" fillId="0" borderId="0" xfId="0" applyBorder="1" applyAlignment="1"/>
    <xf numFmtId="0" fontId="6" fillId="5" borderId="29" xfId="0" applyFont="1" applyFill="1" applyBorder="1" applyAlignment="1">
      <alignment horizontal="right"/>
    </xf>
    <xf numFmtId="0" fontId="6" fillId="5" borderId="30" xfId="0" applyFont="1" applyFill="1" applyBorder="1" applyAlignment="1">
      <alignment horizontal="right"/>
    </xf>
    <xf numFmtId="0" fontId="6" fillId="5" borderId="31" xfId="0" applyFont="1" applyFill="1" applyBorder="1" applyAlignment="1">
      <alignment horizontal="right"/>
    </xf>
    <xf numFmtId="9" fontId="6" fillId="0" borderId="32" xfId="0" applyNumberFormat="1" applyFont="1" applyBorder="1" applyAlignment="1">
      <alignment horizontal="center" vertical="center"/>
    </xf>
    <xf numFmtId="9" fontId="6" fillId="0" borderId="33" xfId="0" applyNumberFormat="1" applyFont="1" applyBorder="1" applyAlignment="1">
      <alignment horizontal="center" vertical="center"/>
    </xf>
    <xf numFmtId="9" fontId="6" fillId="0" borderId="34" xfId="0" applyNumberFormat="1" applyFont="1" applyBorder="1" applyAlignment="1">
      <alignment horizontal="center" vertical="center"/>
    </xf>
    <xf numFmtId="0" fontId="41" fillId="0" borderId="0" xfId="0" applyFont="1" applyBorder="1" applyAlignment="1">
      <alignment horizontal="right" vertical="center"/>
    </xf>
    <xf numFmtId="9" fontId="6" fillId="0" borderId="0" xfId="0" applyNumberFormat="1" applyFont="1" applyBorder="1" applyAlignment="1">
      <alignment horizontal="right" vertical="center"/>
    </xf>
    <xf numFmtId="0" fontId="41" fillId="0" borderId="0" xfId="0" applyFont="1" applyFill="1" applyBorder="1" applyAlignment="1">
      <alignment horizontal="right" vertical="center"/>
    </xf>
    <xf numFmtId="9" fontId="6" fillId="0" borderId="0" xfId="0" applyNumberFormat="1" applyFont="1" applyFill="1" applyBorder="1" applyAlignment="1">
      <alignment horizontal="right" vertical="center"/>
    </xf>
    <xf numFmtId="0" fontId="7" fillId="5" borderId="7" xfId="0" applyFont="1" applyFill="1" applyBorder="1" applyAlignment="1">
      <alignment horizontal="center" vertical="top" wrapText="1"/>
    </xf>
    <xf numFmtId="167" fontId="8" fillId="3" borderId="2" xfId="0" applyNumberFormat="1" applyFont="1" applyFill="1" applyBorder="1"/>
    <xf numFmtId="0" fontId="14"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0" xfId="0" applyFill="1" applyBorder="1" applyAlignment="1" applyProtection="1"/>
    <xf numFmtId="0" fontId="12" fillId="0" borderId="0" xfId="0" applyFont="1" applyFill="1" applyBorder="1" applyAlignment="1" applyProtection="1"/>
    <xf numFmtId="0" fontId="5" fillId="0" borderId="0" xfId="0" applyFont="1" applyFill="1" applyBorder="1" applyAlignment="1" applyProtection="1">
      <alignment horizontal="center"/>
    </xf>
    <xf numFmtId="0" fontId="0" fillId="0" borderId="0" xfId="0" applyFill="1" applyBorder="1" applyAlignment="1" applyProtection="1">
      <alignment horizontal="center"/>
    </xf>
    <xf numFmtId="0" fontId="37" fillId="0" borderId="0" xfId="0" applyFont="1" applyFill="1" applyBorder="1" applyAlignment="1" applyProtection="1">
      <alignment horizontal="center"/>
    </xf>
    <xf numFmtId="0" fontId="33" fillId="11" borderId="6" xfId="0" applyFont="1" applyFill="1" applyBorder="1" applyAlignment="1" applyProtection="1">
      <alignment horizontal="left"/>
    </xf>
    <xf numFmtId="0" fontId="36" fillId="11" borderId="20" xfId="0" applyFont="1" applyFill="1" applyBorder="1" applyAlignment="1" applyProtection="1">
      <alignment horizontal="left"/>
    </xf>
    <xf numFmtId="0" fontId="33" fillId="11" borderId="20" xfId="0" applyFont="1" applyFill="1" applyBorder="1" applyAlignment="1" applyProtection="1">
      <alignment horizontal="left"/>
    </xf>
    <xf numFmtId="0" fontId="12" fillId="0" borderId="35" xfId="0" applyFont="1" applyBorder="1" applyProtection="1">
      <protection locked="0"/>
    </xf>
    <xf numFmtId="0" fontId="12" fillId="0" borderId="35" xfId="0" applyFont="1" applyBorder="1" applyAlignment="1" applyProtection="1">
      <alignment horizontal="center"/>
      <protection locked="0"/>
    </xf>
    <xf numFmtId="9" fontId="12" fillId="0" borderId="35" xfId="0" applyNumberFormat="1" applyFont="1" applyBorder="1" applyAlignment="1" applyProtection="1">
      <alignment horizontal="center"/>
      <protection locked="0"/>
    </xf>
    <xf numFmtId="0" fontId="12" fillId="0" borderId="36" xfId="0" applyFont="1" applyBorder="1" applyProtection="1">
      <protection locked="0"/>
    </xf>
    <xf numFmtId="0" fontId="12" fillId="0" borderId="36" xfId="0" applyFont="1" applyBorder="1" applyAlignment="1" applyProtection="1">
      <alignment horizontal="center"/>
      <protection locked="0"/>
    </xf>
    <xf numFmtId="9" fontId="12" fillId="0" borderId="36" xfId="0" applyNumberFormat="1" applyFont="1" applyBorder="1" applyAlignment="1" applyProtection="1">
      <alignment horizontal="center"/>
      <protection locked="0"/>
    </xf>
    <xf numFmtId="9" fontId="12" fillId="0" borderId="37" xfId="0" applyNumberFormat="1" applyFont="1" applyBorder="1" applyAlignment="1" applyProtection="1">
      <alignment horizontal="center"/>
      <protection locked="0"/>
    </xf>
    <xf numFmtId="0" fontId="36" fillId="11" borderId="0" xfId="0" applyFont="1" applyFill="1" applyBorder="1" applyAlignment="1" applyProtection="1">
      <alignment horizontal="left"/>
    </xf>
    <xf numFmtId="0" fontId="13" fillId="5" borderId="24" xfId="0" applyFont="1" applyFill="1" applyBorder="1" applyAlignment="1" applyProtection="1">
      <alignment horizontal="center"/>
    </xf>
    <xf numFmtId="0" fontId="5" fillId="0" borderId="0" xfId="0" applyFont="1" applyFill="1" applyBorder="1" applyAlignment="1" applyProtection="1"/>
    <xf numFmtId="0" fontId="33" fillId="11" borderId="3" xfId="0" applyFont="1" applyFill="1" applyBorder="1" applyAlignment="1" applyProtection="1">
      <alignment horizontal="left"/>
    </xf>
    <xf numFmtId="0" fontId="12" fillId="0" borderId="35" xfId="0" applyFont="1" applyBorder="1" applyProtection="1"/>
    <xf numFmtId="0" fontId="12" fillId="0" borderId="35" xfId="0" applyFont="1" applyBorder="1" applyAlignment="1" applyProtection="1">
      <alignment horizontal="center"/>
    </xf>
    <xf numFmtId="9" fontId="12" fillId="0" borderId="35" xfId="0" applyNumberFormat="1" applyFont="1" applyBorder="1" applyAlignment="1" applyProtection="1">
      <alignment horizontal="center"/>
    </xf>
    <xf numFmtId="9" fontId="12" fillId="0" borderId="38" xfId="0" applyNumberFormat="1" applyFont="1" applyBorder="1" applyAlignment="1" applyProtection="1">
      <alignment horizontal="center"/>
    </xf>
    <xf numFmtId="164" fontId="12" fillId="0" borderId="0" xfId="0" applyNumberFormat="1" applyFont="1" applyProtection="1"/>
    <xf numFmtId="0" fontId="12" fillId="0" borderId="36" xfId="0" applyFont="1" applyBorder="1" applyProtection="1"/>
    <xf numFmtId="0" fontId="12" fillId="0" borderId="36" xfId="0" applyFont="1" applyBorder="1" applyAlignment="1" applyProtection="1">
      <alignment horizontal="center"/>
    </xf>
    <xf numFmtId="9" fontId="12" fillId="0" borderId="36" xfId="0" applyNumberFormat="1" applyFont="1" applyBorder="1" applyAlignment="1" applyProtection="1">
      <alignment horizontal="center"/>
    </xf>
    <xf numFmtId="9" fontId="12" fillId="0" borderId="37" xfId="0" applyNumberFormat="1" applyFont="1" applyBorder="1" applyAlignment="1" applyProtection="1">
      <alignment horizontal="center"/>
    </xf>
    <xf numFmtId="9" fontId="12" fillId="0" borderId="0" xfId="0" applyNumberFormat="1" applyFont="1" applyAlignment="1" applyProtection="1">
      <alignment horizontal="center"/>
    </xf>
    <xf numFmtId="9" fontId="12" fillId="0" borderId="21" xfId="0" applyNumberFormat="1" applyFont="1" applyBorder="1" applyAlignment="1" applyProtection="1">
      <alignment horizontal="center"/>
    </xf>
    <xf numFmtId="9" fontId="12" fillId="0" borderId="0" xfId="0" applyNumberFormat="1" applyFont="1" applyBorder="1" applyAlignment="1" applyProtection="1">
      <alignment horizontal="center"/>
    </xf>
    <xf numFmtId="9" fontId="12" fillId="0" borderId="0" xfId="0" applyNumberFormat="1" applyFont="1" applyFill="1" applyBorder="1" applyAlignment="1" applyProtection="1">
      <alignment horizontal="center"/>
    </xf>
    <xf numFmtId="164" fontId="12" fillId="0" borderId="0" xfId="0" applyNumberFormat="1" applyFont="1" applyFill="1" applyBorder="1" applyAlignment="1" applyProtection="1"/>
    <xf numFmtId="9" fontId="12" fillId="0" borderId="0" xfId="0" applyNumberFormat="1" applyFont="1" applyFill="1" applyBorder="1" applyAlignment="1" applyProtection="1"/>
    <xf numFmtId="164" fontId="12" fillId="0" borderId="0" xfId="0" applyNumberFormat="1" applyFont="1" applyBorder="1" applyProtection="1"/>
    <xf numFmtId="164" fontId="12" fillId="0" borderId="29" xfId="0" applyNumberFormat="1" applyFont="1" applyBorder="1" applyProtection="1"/>
    <xf numFmtId="164" fontId="12" fillId="0" borderId="35" xfId="0" applyNumberFormat="1" applyFont="1" applyBorder="1" applyProtection="1"/>
    <xf numFmtId="164" fontId="12" fillId="0" borderId="30" xfId="0" applyNumberFormat="1" applyFont="1" applyBorder="1" applyProtection="1"/>
    <xf numFmtId="164" fontId="12" fillId="0" borderId="36" xfId="0" applyNumberFormat="1" applyFont="1" applyBorder="1" applyProtection="1"/>
    <xf numFmtId="0" fontId="37" fillId="0" borderId="35" xfId="0" applyFont="1" applyFill="1" applyBorder="1" applyAlignment="1" applyProtection="1">
      <alignment horizontal="center"/>
    </xf>
    <xf numFmtId="0" fontId="37" fillId="0" borderId="36" xfId="0" applyFont="1" applyFill="1" applyBorder="1" applyAlignment="1" applyProtection="1">
      <alignment horizontal="center"/>
    </xf>
    <xf numFmtId="164" fontId="12" fillId="0" borderId="35" xfId="0" applyNumberFormat="1" applyFont="1" applyBorder="1" applyProtection="1">
      <protection locked="0"/>
    </xf>
    <xf numFmtId="9" fontId="12" fillId="0" borderId="30" xfId="0" applyNumberFormat="1" applyFont="1" applyBorder="1" applyAlignment="1" applyProtection="1">
      <alignment horizontal="center"/>
      <protection locked="0"/>
    </xf>
    <xf numFmtId="164" fontId="12" fillId="0" borderId="36" xfId="0" applyNumberFormat="1" applyFont="1" applyBorder="1" applyProtection="1">
      <protection locked="0"/>
    </xf>
    <xf numFmtId="0" fontId="12" fillId="0" borderId="35" xfId="0" applyFont="1" applyBorder="1"/>
    <xf numFmtId="0" fontId="12" fillId="0" borderId="35" xfId="0" applyFont="1" applyBorder="1" applyAlignment="1">
      <alignment horizontal="center"/>
    </xf>
    <xf numFmtId="0" fontId="12" fillId="0" borderId="35" xfId="0" applyFont="1" applyBorder="1" applyAlignment="1">
      <alignment horizontal="left"/>
    </xf>
    <xf numFmtId="9" fontId="12" fillId="0" borderId="35" xfId="0" applyNumberFormat="1" applyFont="1" applyBorder="1"/>
    <xf numFmtId="164" fontId="12" fillId="0" borderId="35" xfId="0" applyNumberFormat="1" applyFont="1" applyBorder="1" applyAlignment="1">
      <alignment horizontal="center"/>
    </xf>
    <xf numFmtId="164" fontId="12" fillId="0" borderId="35" xfId="0" applyNumberFormat="1" applyFont="1" applyBorder="1"/>
    <xf numFmtId="164" fontId="12" fillId="0" borderId="35" xfId="0" applyNumberFormat="1" applyFont="1" applyBorder="1" applyAlignment="1">
      <alignment horizontal="right"/>
    </xf>
    <xf numFmtId="0" fontId="37" fillId="0" borderId="35" xfId="0" applyFont="1" applyBorder="1"/>
    <xf numFmtId="4" fontId="12" fillId="0" borderId="35" xfId="0" applyNumberFormat="1" applyFont="1" applyBorder="1"/>
    <xf numFmtId="4" fontId="12" fillId="0" borderId="35" xfId="0" applyNumberFormat="1" applyFont="1" applyBorder="1" applyAlignment="1">
      <alignment horizontal="center"/>
    </xf>
    <xf numFmtId="0" fontId="12" fillId="0" borderId="36" xfId="0" applyFont="1" applyBorder="1"/>
    <xf numFmtId="0" fontId="12" fillId="0" borderId="36" xfId="0" applyFont="1" applyBorder="1" applyAlignment="1">
      <alignment horizontal="center"/>
    </xf>
    <xf numFmtId="0" fontId="12" fillId="0" borderId="36" xfId="0" applyFont="1" applyBorder="1" applyAlignment="1">
      <alignment horizontal="left"/>
    </xf>
    <xf numFmtId="9" fontId="12" fillId="0" borderId="36" xfId="0" applyNumberFormat="1" applyFont="1" applyBorder="1"/>
    <xf numFmtId="164" fontId="12" fillId="0" borderId="36" xfId="0" applyNumberFormat="1" applyFont="1" applyBorder="1" applyAlignment="1">
      <alignment horizontal="center"/>
    </xf>
    <xf numFmtId="164" fontId="12" fillId="0" borderId="36" xfId="0" applyNumberFormat="1" applyFont="1" applyBorder="1"/>
    <xf numFmtId="164" fontId="12" fillId="0" borderId="36" xfId="0" applyNumberFormat="1" applyFont="1" applyBorder="1" applyAlignment="1">
      <alignment horizontal="right"/>
    </xf>
    <xf numFmtId="0" fontId="37" fillId="0" borderId="36" xfId="0" applyFont="1" applyBorder="1"/>
    <xf numFmtId="4" fontId="12" fillId="0" borderId="36" xfId="0" applyNumberFormat="1" applyFont="1" applyBorder="1"/>
    <xf numFmtId="4" fontId="12" fillId="0" borderId="36" xfId="0" applyNumberFormat="1" applyFont="1" applyBorder="1" applyAlignment="1">
      <alignment horizontal="center"/>
    </xf>
    <xf numFmtId="0" fontId="12" fillId="0" borderId="39" xfId="0" applyFont="1" applyBorder="1" applyAlignment="1" applyProtection="1">
      <alignment horizontal="center"/>
      <protection locked="0"/>
    </xf>
    <xf numFmtId="9" fontId="12" fillId="0" borderId="40" xfId="0" applyNumberFormat="1" applyFont="1" applyBorder="1" applyAlignment="1" applyProtection="1">
      <alignment horizontal="center"/>
      <protection locked="0"/>
    </xf>
    <xf numFmtId="9" fontId="12" fillId="0" borderId="41" xfId="0" applyNumberFormat="1" applyFont="1" applyBorder="1" applyAlignment="1" applyProtection="1">
      <alignment horizontal="center"/>
      <protection locked="0"/>
    </xf>
    <xf numFmtId="164" fontId="12" fillId="0" borderId="42" xfId="0" applyNumberFormat="1" applyFont="1" applyBorder="1" applyProtection="1">
      <protection locked="0"/>
    </xf>
    <xf numFmtId="164" fontId="12" fillId="0" borderId="43" xfId="0" applyNumberFormat="1" applyFont="1" applyBorder="1" applyProtection="1">
      <protection locked="0"/>
    </xf>
    <xf numFmtId="0" fontId="12" fillId="0" borderId="44" xfId="0" applyFont="1" applyBorder="1" applyAlignment="1" applyProtection="1">
      <alignment horizontal="center"/>
      <protection locked="0"/>
    </xf>
    <xf numFmtId="0" fontId="12" fillId="0" borderId="45" xfId="0" applyFont="1" applyBorder="1" applyAlignment="1" applyProtection="1">
      <alignment horizontal="center"/>
      <protection locked="0"/>
    </xf>
    <xf numFmtId="9" fontId="12" fillId="0" borderId="46" xfId="0" applyNumberFormat="1" applyFont="1" applyBorder="1" applyAlignment="1" applyProtection="1">
      <alignment horizontal="center"/>
      <protection locked="0"/>
    </xf>
    <xf numFmtId="0" fontId="6" fillId="5" borderId="0" xfId="0" quotePrefix="1" applyFont="1" applyFill="1"/>
    <xf numFmtId="2" fontId="0" fillId="5" borderId="0" xfId="0" applyNumberFormat="1" applyFill="1" applyBorder="1"/>
    <xf numFmtId="9" fontId="5" fillId="5" borderId="0" xfId="0" applyNumberFormat="1" applyFont="1" applyFill="1" applyBorder="1" applyAlignment="1">
      <alignment horizontal="center"/>
    </xf>
    <xf numFmtId="0" fontId="6" fillId="5" borderId="0" xfId="0" applyFont="1" applyFill="1"/>
    <xf numFmtId="0" fontId="5" fillId="5" borderId="0" xfId="0" applyFont="1" applyFill="1"/>
    <xf numFmtId="168" fontId="8" fillId="5" borderId="0" xfId="0" applyNumberFormat="1" applyFont="1" applyFill="1"/>
    <xf numFmtId="0" fontId="12" fillId="5" borderId="0" xfId="0" applyNumberFormat="1" applyFont="1" applyFill="1"/>
    <xf numFmtId="9" fontId="12" fillId="0" borderId="42" xfId="0" applyNumberFormat="1" applyFont="1" applyBorder="1" applyAlignment="1" applyProtection="1">
      <alignment horizontal="center"/>
      <protection locked="0"/>
    </xf>
    <xf numFmtId="9" fontId="12" fillId="0" borderId="47" xfId="0" applyNumberFormat="1" applyFont="1" applyBorder="1" applyAlignment="1" applyProtection="1">
      <alignment horizontal="center"/>
      <protection locked="0"/>
    </xf>
    <xf numFmtId="9" fontId="12" fillId="0" borderId="48" xfId="0" applyNumberFormat="1" applyFont="1" applyBorder="1" applyAlignment="1" applyProtection="1">
      <alignment horizontal="center"/>
      <protection locked="0"/>
    </xf>
    <xf numFmtId="9" fontId="12" fillId="0" borderId="49" xfId="0" applyNumberFormat="1" applyFont="1" applyBorder="1" applyAlignment="1" applyProtection="1">
      <alignment horizontal="center"/>
      <protection locked="0"/>
    </xf>
    <xf numFmtId="9" fontId="12" fillId="0" borderId="43" xfId="0" applyNumberFormat="1" applyFont="1" applyBorder="1" applyAlignment="1" applyProtection="1">
      <alignment horizontal="center"/>
      <protection locked="0"/>
    </xf>
    <xf numFmtId="168" fontId="0" fillId="0" borderId="0" xfId="0" applyNumberFormat="1"/>
    <xf numFmtId="168" fontId="5" fillId="5" borderId="10" xfId="0" applyNumberFormat="1" applyFont="1" applyFill="1" applyBorder="1"/>
    <xf numFmtId="0" fontId="6" fillId="5" borderId="0" xfId="0" applyFont="1" applyFill="1" applyAlignment="1">
      <alignment horizontal="right"/>
    </xf>
    <xf numFmtId="169" fontId="0" fillId="5" borderId="0" xfId="0" applyNumberFormat="1" applyFill="1"/>
    <xf numFmtId="4" fontId="12" fillId="5" borderId="0" xfId="0" applyNumberFormat="1" applyFont="1" applyFill="1" applyBorder="1"/>
    <xf numFmtId="165" fontId="12" fillId="5" borderId="0" xfId="0" applyNumberFormat="1" applyFont="1" applyFill="1" applyBorder="1"/>
    <xf numFmtId="0" fontId="0" fillId="11" borderId="50" xfId="0" applyFill="1" applyBorder="1"/>
    <xf numFmtId="0" fontId="0" fillId="11" borderId="51" xfId="0" applyFill="1" applyBorder="1"/>
    <xf numFmtId="0" fontId="0" fillId="11" borderId="52" xfId="0" applyFill="1" applyBorder="1"/>
    <xf numFmtId="0" fontId="0" fillId="11" borderId="53" xfId="0" applyFill="1" applyBorder="1"/>
    <xf numFmtId="0" fontId="0" fillId="11" borderId="54" xfId="0" applyFill="1" applyBorder="1"/>
    <xf numFmtId="0" fontId="0" fillId="11" borderId="0" xfId="0" applyFill="1" applyBorder="1"/>
    <xf numFmtId="0" fontId="0" fillId="11" borderId="0" xfId="0" applyFill="1" applyBorder="1" applyAlignment="1">
      <alignment horizontal="center"/>
    </xf>
    <xf numFmtId="0" fontId="0" fillId="11" borderId="57" xfId="0" applyFill="1" applyBorder="1"/>
    <xf numFmtId="0" fontId="0" fillId="11" borderId="58" xfId="0" applyFill="1" applyBorder="1"/>
    <xf numFmtId="0" fontId="0" fillId="11" borderId="19" xfId="0" applyFill="1" applyBorder="1"/>
    <xf numFmtId="0" fontId="0" fillId="11" borderId="20" xfId="0" applyFill="1" applyBorder="1"/>
    <xf numFmtId="0" fontId="0" fillId="11" borderId="8" xfId="0" applyFill="1" applyBorder="1"/>
    <xf numFmtId="0" fontId="0" fillId="11" borderId="24" xfId="0" applyFill="1" applyBorder="1"/>
    <xf numFmtId="0" fontId="0" fillId="14" borderId="0" xfId="0" applyFill="1"/>
    <xf numFmtId="3" fontId="0" fillId="11" borderId="36" xfId="0" applyNumberFormat="1" applyFill="1" applyBorder="1" applyProtection="1">
      <protection locked="0"/>
    </xf>
    <xf numFmtId="0" fontId="0" fillId="11" borderId="12" xfId="0" applyFill="1" applyBorder="1" applyAlignment="1">
      <alignment horizontal="center"/>
    </xf>
    <xf numFmtId="0" fontId="0" fillId="11" borderId="0" xfId="0" applyFill="1" applyBorder="1" applyAlignment="1"/>
    <xf numFmtId="169" fontId="12" fillId="5" borderId="0" xfId="0" applyNumberFormat="1" applyFont="1" applyFill="1" applyBorder="1"/>
    <xf numFmtId="168" fontId="6" fillId="5" borderId="0" xfId="0" applyNumberFormat="1" applyFont="1" applyFill="1"/>
    <xf numFmtId="170" fontId="6" fillId="5" borderId="0" xfId="0" applyNumberFormat="1" applyFont="1" applyFill="1"/>
    <xf numFmtId="171" fontId="0" fillId="0" borderId="0" xfId="0" applyNumberFormat="1"/>
    <xf numFmtId="0" fontId="6" fillId="3" borderId="2" xfId="0" applyFont="1" applyFill="1" applyBorder="1"/>
    <xf numFmtId="0" fontId="5" fillId="3" borderId="2" xfId="0" applyFont="1" applyFill="1" applyBorder="1"/>
    <xf numFmtId="0" fontId="12" fillId="3" borderId="3" xfId="0" applyFont="1" applyFill="1" applyBorder="1" applyAlignment="1">
      <alignment horizontal="center"/>
    </xf>
    <xf numFmtId="4" fontId="0" fillId="5" borderId="24" xfId="0" applyNumberFormat="1" applyFill="1" applyBorder="1" applyAlignment="1"/>
    <xf numFmtId="0" fontId="0" fillId="11" borderId="24" xfId="0" applyFill="1" applyBorder="1" applyAlignment="1"/>
    <xf numFmtId="0" fontId="8" fillId="3" borderId="3" xfId="0" applyFont="1" applyFill="1" applyBorder="1" applyAlignment="1">
      <alignment horizontal="center"/>
    </xf>
    <xf numFmtId="0" fontId="40" fillId="0" borderId="0" xfId="0" applyFont="1" applyFill="1" applyBorder="1" applyAlignment="1">
      <alignment horizontal="center"/>
    </xf>
    <xf numFmtId="0" fontId="6" fillId="11" borderId="0" xfId="0" applyFont="1" applyFill="1" applyBorder="1"/>
    <xf numFmtId="3" fontId="0" fillId="11" borderId="43" xfId="0" applyNumberFormat="1" applyFill="1" applyBorder="1" applyProtection="1">
      <protection locked="0"/>
    </xf>
    <xf numFmtId="0" fontId="3" fillId="12" borderId="71" xfId="0" applyFont="1" applyFill="1" applyBorder="1"/>
    <xf numFmtId="0" fontId="3" fillId="12" borderId="72" xfId="0" applyFont="1" applyFill="1" applyBorder="1"/>
    <xf numFmtId="0" fontId="3" fillId="12" borderId="73" xfId="0" applyFont="1" applyFill="1" applyBorder="1"/>
    <xf numFmtId="3" fontId="0" fillId="11" borderId="67" xfId="0" applyNumberFormat="1" applyFill="1" applyBorder="1" applyProtection="1">
      <protection locked="0"/>
    </xf>
    <xf numFmtId="3" fontId="0" fillId="11" borderId="40" xfId="0" applyNumberFormat="1" applyFill="1" applyBorder="1" applyProtection="1">
      <protection locked="0"/>
    </xf>
    <xf numFmtId="0" fontId="3" fillId="12" borderId="1" xfId="0" applyFont="1" applyFill="1" applyBorder="1" applyAlignment="1">
      <alignment horizontal="center"/>
    </xf>
    <xf numFmtId="0" fontId="6" fillId="12" borderId="22" xfId="0" applyFont="1" applyFill="1" applyBorder="1"/>
    <xf numFmtId="166" fontId="0" fillId="0" borderId="40" xfId="0" applyNumberFormat="1" applyBorder="1"/>
    <xf numFmtId="0" fontId="3" fillId="13" borderId="1" xfId="0" applyFont="1" applyFill="1" applyBorder="1" applyAlignment="1">
      <alignment horizontal="center"/>
    </xf>
    <xf numFmtId="166" fontId="0" fillId="0" borderId="67" xfId="0" applyNumberFormat="1" applyBorder="1"/>
    <xf numFmtId="0" fontId="3" fillId="13" borderId="70" xfId="0" applyFont="1" applyFill="1" applyBorder="1"/>
    <xf numFmtId="0" fontId="3" fillId="13" borderId="71" xfId="0" applyFont="1" applyFill="1" applyBorder="1"/>
    <xf numFmtId="0" fontId="3" fillId="13" borderId="72" xfId="0" applyFont="1" applyFill="1" applyBorder="1"/>
    <xf numFmtId="167" fontId="4" fillId="0" borderId="36" xfId="3" applyNumberFormat="1" applyBorder="1" applyAlignment="1">
      <alignment horizontal="center"/>
    </xf>
    <xf numFmtId="167" fontId="4" fillId="0" borderId="74" xfId="3" applyNumberFormat="1" applyBorder="1" applyAlignment="1">
      <alignment horizontal="center"/>
    </xf>
    <xf numFmtId="2" fontId="4" fillId="0" borderId="36" xfId="3" applyNumberFormat="1" applyBorder="1" applyAlignment="1">
      <alignment horizontal="center"/>
    </xf>
    <xf numFmtId="2" fontId="4" fillId="0" borderId="74" xfId="3" applyNumberFormat="1" applyBorder="1" applyAlignment="1">
      <alignment horizontal="center"/>
    </xf>
    <xf numFmtId="0" fontId="7" fillId="6" borderId="3" xfId="0" applyFont="1" applyFill="1" applyBorder="1" applyAlignment="1">
      <alignment horizontal="center" wrapText="1"/>
    </xf>
    <xf numFmtId="0" fontId="8" fillId="0" borderId="35" xfId="0" applyFont="1" applyBorder="1" applyProtection="1">
      <protection locked="0"/>
    </xf>
    <xf numFmtId="0" fontId="4" fillId="0" borderId="0" xfId="0" applyFont="1"/>
    <xf numFmtId="4" fontId="8" fillId="5" borderId="0" xfId="0" applyNumberFormat="1" applyFont="1" applyFill="1" applyBorder="1"/>
    <xf numFmtId="0" fontId="0" fillId="5" borderId="61" xfId="0" applyFill="1" applyBorder="1" applyAlignment="1">
      <alignment horizontal="center"/>
    </xf>
    <xf numFmtId="0" fontId="0" fillId="5" borderId="23" xfId="0" applyFill="1" applyBorder="1" applyAlignment="1">
      <alignment horizontal="center"/>
    </xf>
    <xf numFmtId="0" fontId="0" fillId="5" borderId="7" xfId="0" applyFill="1" applyBorder="1" applyAlignment="1">
      <alignment horizontal="center"/>
    </xf>
    <xf numFmtId="0" fontId="7" fillId="0" borderId="21" xfId="0" applyFont="1" applyBorder="1" applyAlignment="1">
      <alignment textRotation="30"/>
    </xf>
    <xf numFmtId="0" fontId="7" fillId="0" borderId="0" xfId="0" applyFont="1" applyBorder="1" applyAlignment="1">
      <alignment textRotation="30"/>
    </xf>
    <xf numFmtId="0" fontId="7" fillId="0" borderId="13" xfId="0" applyFont="1" applyBorder="1" applyAlignment="1">
      <alignment textRotation="30"/>
    </xf>
    <xf numFmtId="0" fontId="7" fillId="0" borderId="4" xfId="0" applyFont="1" applyBorder="1" applyAlignment="1">
      <alignment textRotation="30"/>
    </xf>
    <xf numFmtId="0" fontId="7" fillId="0" borderId="24" xfId="0" applyFont="1" applyBorder="1" applyAlignment="1">
      <alignment textRotation="30"/>
    </xf>
    <xf numFmtId="0" fontId="7" fillId="0" borderId="27" xfId="0" applyFont="1" applyBorder="1" applyAlignment="1">
      <alignment textRotation="30"/>
    </xf>
    <xf numFmtId="0" fontId="11" fillId="2" borderId="25" xfId="0" applyFont="1" applyFill="1" applyBorder="1" applyAlignment="1">
      <alignment wrapText="1"/>
    </xf>
    <xf numFmtId="0" fontId="11" fillId="2" borderId="19" xfId="0" applyFont="1" applyFill="1" applyBorder="1" applyAlignment="1">
      <alignment wrapText="1"/>
    </xf>
    <xf numFmtId="0" fontId="11" fillId="2" borderId="0" xfId="0" applyFont="1" applyFill="1" applyBorder="1" applyAlignment="1">
      <alignment wrapText="1"/>
    </xf>
    <xf numFmtId="0" fontId="11" fillId="2" borderId="20" xfId="0" applyFont="1" applyFill="1" applyBorder="1" applyAlignment="1">
      <alignment wrapText="1"/>
    </xf>
    <xf numFmtId="0" fontId="11" fillId="2" borderId="24" xfId="0" applyFont="1" applyFill="1" applyBorder="1" applyAlignment="1">
      <alignment wrapText="1"/>
    </xf>
    <xf numFmtId="0" fontId="11" fillId="2" borderId="8" xfId="0" applyFont="1" applyFill="1" applyBorder="1" applyAlignment="1">
      <alignment wrapText="1"/>
    </xf>
    <xf numFmtId="0" fontId="8" fillId="5" borderId="0" xfId="0" applyFont="1" applyFill="1" applyBorder="1" applyAlignment="1">
      <alignment wrapText="1"/>
    </xf>
    <xf numFmtId="0" fontId="8" fillId="0" borderId="0" xfId="0" applyFont="1" applyAlignment="1">
      <alignment wrapText="1"/>
    </xf>
    <xf numFmtId="0" fontId="0" fillId="9" borderId="61" xfId="0" applyFill="1" applyBorder="1" applyAlignment="1">
      <alignment horizontal="center"/>
    </xf>
    <xf numFmtId="0" fontId="0" fillId="9" borderId="23" xfId="0" applyFill="1" applyBorder="1" applyAlignment="1">
      <alignment horizontal="center"/>
    </xf>
    <xf numFmtId="0" fontId="0" fillId="0" borderId="7" xfId="0" applyBorder="1" applyAlignment="1"/>
    <xf numFmtId="0" fontId="11" fillId="5" borderId="5" xfId="0" applyFont="1" applyFill="1" applyBorder="1" applyAlignment="1">
      <alignment horizontal="center" wrapText="1"/>
    </xf>
    <xf numFmtId="0" fontId="11" fillId="5" borderId="25" xfId="0" applyFont="1" applyFill="1" applyBorder="1" applyAlignment="1">
      <alignment horizontal="center" wrapText="1"/>
    </xf>
    <xf numFmtId="0" fontId="11" fillId="5" borderId="19" xfId="0" applyFont="1" applyFill="1" applyBorder="1" applyAlignment="1">
      <alignment horizontal="center" wrapText="1"/>
    </xf>
    <xf numFmtId="0" fontId="11" fillId="5" borderId="4" xfId="0" applyFont="1" applyFill="1" applyBorder="1" applyAlignment="1">
      <alignment horizontal="center" wrapText="1"/>
    </xf>
    <xf numFmtId="0" fontId="11" fillId="5" borderId="24" xfId="0" applyFont="1" applyFill="1" applyBorder="1" applyAlignment="1">
      <alignment horizontal="center" wrapText="1"/>
    </xf>
    <xf numFmtId="0" fontId="11" fillId="5" borderId="8" xfId="0" applyFont="1" applyFill="1" applyBorder="1" applyAlignment="1">
      <alignment horizontal="center" wrapText="1"/>
    </xf>
    <xf numFmtId="0" fontId="11" fillId="2" borderId="5" xfId="0" applyFont="1" applyFill="1" applyBorder="1" applyAlignment="1">
      <alignment horizontal="center"/>
    </xf>
    <xf numFmtId="0" fontId="8" fillId="0" borderId="25" xfId="0" applyFont="1" applyBorder="1" applyAlignment="1">
      <alignment horizontal="center"/>
    </xf>
    <xf numFmtId="0" fontId="8" fillId="0" borderId="19" xfId="0" applyFont="1" applyBorder="1" applyAlignment="1">
      <alignment horizontal="center"/>
    </xf>
    <xf numFmtId="0" fontId="11" fillId="2" borderId="21" xfId="0" applyFont="1" applyFill="1" applyBorder="1" applyAlignment="1">
      <alignment horizontal="center"/>
    </xf>
    <xf numFmtId="0" fontId="8" fillId="0" borderId="0" xfId="0" applyFont="1" applyBorder="1" applyAlignment="1">
      <alignment horizontal="center"/>
    </xf>
    <xf numFmtId="0" fontId="8" fillId="0" borderId="20" xfId="0" applyFont="1" applyBorder="1" applyAlignment="1">
      <alignment horizontal="center"/>
    </xf>
    <xf numFmtId="0" fontId="8" fillId="0" borderId="4" xfId="0" applyFont="1" applyBorder="1" applyAlignment="1">
      <alignment horizontal="center"/>
    </xf>
    <xf numFmtId="0" fontId="8" fillId="0" borderId="24" xfId="0" applyFont="1" applyBorder="1" applyAlignment="1">
      <alignment horizontal="center"/>
    </xf>
    <xf numFmtId="0" fontId="8" fillId="0" borderId="8" xfId="0" applyFont="1" applyBorder="1" applyAlignment="1">
      <alignment horizontal="center"/>
    </xf>
    <xf numFmtId="0" fontId="8" fillId="5" borderId="5" xfId="0" applyFont="1" applyFill="1" applyBorder="1" applyAlignment="1">
      <alignment wrapText="1"/>
    </xf>
    <xf numFmtId="0" fontId="8" fillId="0" borderId="25" xfId="0" applyFont="1" applyBorder="1" applyAlignment="1">
      <alignment wrapText="1"/>
    </xf>
    <xf numFmtId="0" fontId="8" fillId="0" borderId="19" xfId="0" applyFont="1" applyBorder="1" applyAlignment="1">
      <alignment wrapText="1"/>
    </xf>
    <xf numFmtId="0" fontId="8" fillId="5" borderId="21" xfId="0" applyFont="1" applyFill="1" applyBorder="1" applyAlignment="1">
      <alignment wrapText="1"/>
    </xf>
    <xf numFmtId="0" fontId="8" fillId="0" borderId="0" xfId="0" applyFont="1" applyBorder="1" applyAlignment="1">
      <alignment wrapText="1"/>
    </xf>
    <xf numFmtId="0" fontId="8" fillId="0" borderId="20" xfId="0" applyFont="1" applyBorder="1" applyAlignment="1">
      <alignment wrapText="1"/>
    </xf>
    <xf numFmtId="0" fontId="8" fillId="0" borderId="4" xfId="0" applyFont="1" applyBorder="1" applyAlignment="1">
      <alignment wrapText="1"/>
    </xf>
    <xf numFmtId="0" fontId="8" fillId="0" borderId="24" xfId="0" applyFont="1" applyBorder="1" applyAlignment="1">
      <alignment wrapText="1"/>
    </xf>
    <xf numFmtId="0" fontId="8" fillId="0" borderId="8" xfId="0" applyFont="1" applyBorder="1" applyAlignment="1">
      <alignment wrapText="1"/>
    </xf>
    <xf numFmtId="0" fontId="8" fillId="5" borderId="22" xfId="0" applyFont="1" applyFill="1" applyBorder="1" applyAlignment="1"/>
    <xf numFmtId="0" fontId="0" fillId="0" borderId="23" xfId="0" applyBorder="1" applyAlignment="1"/>
    <xf numFmtId="0" fontId="11" fillId="2" borderId="2" xfId="0" applyFont="1" applyFill="1" applyBorder="1" applyAlignment="1">
      <alignment textRotation="90" wrapText="1"/>
    </xf>
    <xf numFmtId="0" fontId="11" fillId="2" borderId="6" xfId="0" applyFont="1" applyFill="1" applyBorder="1" applyAlignment="1">
      <alignment wrapText="1"/>
    </xf>
    <xf numFmtId="0" fontId="11" fillId="2" borderId="3" xfId="0" applyFont="1" applyFill="1" applyBorder="1" applyAlignment="1">
      <alignment wrapText="1"/>
    </xf>
    <xf numFmtId="0" fontId="11" fillId="2" borderId="21" xfId="0" applyFont="1" applyFill="1" applyBorder="1" applyAlignment="1">
      <alignment wrapText="1"/>
    </xf>
    <xf numFmtId="0" fontId="0" fillId="0" borderId="20" xfId="0" applyBorder="1" applyAlignment="1">
      <alignment wrapText="1"/>
    </xf>
    <xf numFmtId="0" fontId="0" fillId="0" borderId="21" xfId="0" applyBorder="1" applyAlignment="1">
      <alignment wrapText="1"/>
    </xf>
    <xf numFmtId="0" fontId="0" fillId="3" borderId="61" xfId="0" applyFill="1" applyBorder="1" applyAlignment="1">
      <alignment horizontal="center"/>
    </xf>
    <xf numFmtId="0" fontId="0" fillId="3" borderId="23" xfId="0" applyFill="1" applyBorder="1" applyAlignment="1">
      <alignment horizontal="center"/>
    </xf>
    <xf numFmtId="0" fontId="31" fillId="10" borderId="62" xfId="0" applyFont="1" applyFill="1" applyBorder="1" applyAlignment="1">
      <alignment horizontal="center"/>
    </xf>
    <xf numFmtId="0" fontId="0" fillId="0" borderId="25" xfId="0" applyBorder="1" applyAlignment="1">
      <alignment horizontal="center"/>
    </xf>
    <xf numFmtId="0" fontId="0" fillId="0" borderId="19" xfId="0" applyBorder="1" applyAlignment="1"/>
    <xf numFmtId="0" fontId="0" fillId="0" borderId="63" xfId="0" applyBorder="1" applyAlignment="1"/>
    <xf numFmtId="0" fontId="0" fillId="0" borderId="24" xfId="0" applyBorder="1" applyAlignment="1"/>
    <xf numFmtId="0" fontId="0" fillId="0" borderId="8" xfId="0" applyBorder="1" applyAlignment="1"/>
    <xf numFmtId="0" fontId="0" fillId="5" borderId="5" xfId="0" applyFill="1" applyBorder="1" applyAlignment="1">
      <alignment wrapText="1"/>
    </xf>
    <xf numFmtId="0" fontId="0" fillId="5" borderId="25" xfId="0" applyFill="1" applyBorder="1" applyAlignment="1">
      <alignment wrapText="1"/>
    </xf>
    <xf numFmtId="0" fontId="0" fillId="5" borderId="26" xfId="0" applyFill="1" applyBorder="1" applyAlignment="1">
      <alignment wrapText="1"/>
    </xf>
    <xf numFmtId="0" fontId="0" fillId="5" borderId="21" xfId="0" applyFill="1" applyBorder="1" applyAlignment="1">
      <alignment wrapText="1"/>
    </xf>
    <xf numFmtId="0" fontId="0" fillId="5" borderId="0" xfId="0" applyFill="1" applyBorder="1" applyAlignment="1">
      <alignment wrapText="1"/>
    </xf>
    <xf numFmtId="0" fontId="0" fillId="5" borderId="13" xfId="0" applyFill="1" applyBorder="1" applyAlignment="1">
      <alignment wrapText="1"/>
    </xf>
    <xf numFmtId="0" fontId="0" fillId="5" borderId="4" xfId="0" applyFill="1" applyBorder="1" applyAlignment="1">
      <alignment wrapText="1"/>
    </xf>
    <xf numFmtId="0" fontId="0" fillId="5" borderId="24" xfId="0" applyFill="1" applyBorder="1" applyAlignment="1">
      <alignment wrapText="1"/>
    </xf>
    <xf numFmtId="0" fontId="0" fillId="5" borderId="27" xfId="0" applyFill="1" applyBorder="1" applyAlignment="1">
      <alignment wrapText="1"/>
    </xf>
    <xf numFmtId="0" fontId="11" fillId="5" borderId="5" xfId="0" applyFont="1" applyFill="1" applyBorder="1" applyAlignment="1">
      <alignment textRotation="90"/>
    </xf>
    <xf numFmtId="0" fontId="11" fillId="0" borderId="21" xfId="0" applyFont="1" applyBorder="1" applyAlignment="1"/>
    <xf numFmtId="0" fontId="11" fillId="0" borderId="4" xfId="0" applyFont="1" applyBorder="1" applyAlignment="1"/>
    <xf numFmtId="0" fontId="8" fillId="2" borderId="25" xfId="0" applyFont="1" applyFill="1" applyBorder="1" applyAlignment="1">
      <alignment horizontal="center"/>
    </xf>
    <xf numFmtId="0" fontId="8" fillId="2" borderId="19" xfId="0" applyFont="1" applyFill="1" applyBorder="1" applyAlignment="1">
      <alignment horizontal="center"/>
    </xf>
    <xf numFmtId="0" fontId="8" fillId="2" borderId="4" xfId="0" applyFont="1" applyFill="1" applyBorder="1" applyAlignment="1">
      <alignment horizontal="center"/>
    </xf>
    <xf numFmtId="0" fontId="8" fillId="2" borderId="24" xfId="0" applyFont="1" applyFill="1" applyBorder="1" applyAlignment="1">
      <alignment horizontal="center"/>
    </xf>
    <xf numFmtId="0" fontId="8" fillId="2" borderId="8" xfId="0" applyFont="1" applyFill="1" applyBorder="1" applyAlignment="1">
      <alignment horizontal="center"/>
    </xf>
    <xf numFmtId="0" fontId="6" fillId="5" borderId="22" xfId="0" applyFont="1" applyFill="1" applyBorder="1" applyAlignment="1">
      <alignment wrapText="1"/>
    </xf>
    <xf numFmtId="0" fontId="0" fillId="0" borderId="23" xfId="0" applyBorder="1" applyAlignment="1">
      <alignment wrapText="1"/>
    </xf>
    <xf numFmtId="0" fontId="0" fillId="0" borderId="28" xfId="0" applyBorder="1" applyAlignment="1">
      <alignment wrapText="1"/>
    </xf>
    <xf numFmtId="0" fontId="6" fillId="11" borderId="61" xfId="0" applyFont="1" applyFill="1" applyBorder="1" applyAlignment="1">
      <alignment horizontal="center" vertical="center"/>
    </xf>
    <xf numFmtId="0" fontId="6" fillId="0" borderId="23" xfId="0" applyFont="1" applyBorder="1" applyAlignment="1">
      <alignment horizontal="center" vertical="center"/>
    </xf>
    <xf numFmtId="0" fontId="6" fillId="0" borderId="7" xfId="0" applyFont="1" applyBorder="1" applyAlignment="1">
      <alignment horizontal="center" vertical="center"/>
    </xf>
    <xf numFmtId="0" fontId="11" fillId="5" borderId="22" xfId="0" applyFont="1" applyFill="1" applyBorder="1" applyAlignment="1"/>
    <xf numFmtId="0" fontId="11" fillId="5" borderId="7" xfId="0" applyFont="1" applyFill="1" applyBorder="1" applyAlignment="1"/>
    <xf numFmtId="0" fontId="30" fillId="5" borderId="12" xfId="0" applyFont="1" applyFill="1" applyBorder="1" applyAlignment="1">
      <alignment wrapText="1"/>
    </xf>
    <xf numFmtId="0" fontId="8" fillId="5" borderId="13" xfId="0" applyFont="1" applyFill="1" applyBorder="1" applyAlignment="1">
      <alignment wrapText="1"/>
    </xf>
    <xf numFmtId="0" fontId="8" fillId="5" borderId="12" xfId="0" applyFont="1" applyFill="1" applyBorder="1" applyAlignment="1">
      <alignment wrapText="1"/>
    </xf>
    <xf numFmtId="0" fontId="11" fillId="2" borderId="5" xfId="0" applyFont="1" applyFill="1" applyBorder="1" applyAlignment="1">
      <alignment horizontal="center" wrapText="1"/>
    </xf>
    <xf numFmtId="0" fontId="8" fillId="2" borderId="21" xfId="0" applyFont="1" applyFill="1" applyBorder="1" applyAlignment="1">
      <alignment horizontal="center" wrapText="1"/>
    </xf>
    <xf numFmtId="0" fontId="8" fillId="2" borderId="4" xfId="0" applyFont="1" applyFill="1" applyBorder="1" applyAlignment="1">
      <alignment horizontal="center" wrapText="1"/>
    </xf>
    <xf numFmtId="0" fontId="8" fillId="5" borderId="25" xfId="0" applyFont="1" applyFill="1" applyBorder="1" applyAlignment="1">
      <alignment wrapText="1"/>
    </xf>
    <xf numFmtId="0" fontId="8" fillId="5" borderId="19" xfId="0" applyFont="1" applyFill="1" applyBorder="1" applyAlignment="1">
      <alignment wrapText="1"/>
    </xf>
    <xf numFmtId="0" fontId="8" fillId="5" borderId="20" xfId="0" applyFont="1" applyFill="1" applyBorder="1" applyAlignment="1">
      <alignment wrapText="1"/>
    </xf>
    <xf numFmtId="0" fontId="8" fillId="5" borderId="4" xfId="0" applyFont="1" applyFill="1" applyBorder="1" applyAlignment="1">
      <alignment wrapText="1"/>
    </xf>
    <xf numFmtId="0" fontId="8" fillId="5" borderId="24" xfId="0" applyFont="1" applyFill="1" applyBorder="1" applyAlignment="1">
      <alignment wrapText="1"/>
    </xf>
    <xf numFmtId="0" fontId="8" fillId="5" borderId="8" xfId="0" applyFont="1" applyFill="1" applyBorder="1" applyAlignment="1">
      <alignment wrapText="1"/>
    </xf>
    <xf numFmtId="0" fontId="11" fillId="2" borderId="25" xfId="0" applyFont="1" applyFill="1" applyBorder="1" applyAlignment="1">
      <alignment horizontal="center"/>
    </xf>
    <xf numFmtId="0" fontId="11" fillId="2" borderId="19" xfId="0" applyFont="1" applyFill="1" applyBorder="1" applyAlignment="1">
      <alignment horizontal="center"/>
    </xf>
    <xf numFmtId="0" fontId="11" fillId="2" borderId="4" xfId="0" applyFont="1" applyFill="1" applyBorder="1" applyAlignment="1">
      <alignment horizontal="center"/>
    </xf>
    <xf numFmtId="0" fontId="11" fillId="2" borderId="24" xfId="0" applyFont="1" applyFill="1" applyBorder="1" applyAlignment="1">
      <alignment horizontal="center"/>
    </xf>
    <xf numFmtId="0" fontId="11" fillId="2" borderId="8" xfId="0" applyFont="1" applyFill="1" applyBorder="1" applyAlignment="1">
      <alignment horizontal="center"/>
    </xf>
    <xf numFmtId="0" fontId="11" fillId="2" borderId="22" xfId="0" applyFont="1" applyFill="1" applyBorder="1" applyAlignment="1">
      <alignment horizontal="center"/>
    </xf>
    <xf numFmtId="0" fontId="11" fillId="2" borderId="7" xfId="0" applyFont="1" applyFill="1" applyBorder="1" applyAlignment="1">
      <alignment horizontal="center"/>
    </xf>
    <xf numFmtId="0" fontId="11" fillId="2" borderId="21" xfId="0" applyFont="1" applyFill="1" applyBorder="1" applyAlignment="1"/>
    <xf numFmtId="0" fontId="11" fillId="2" borderId="20" xfId="0" applyFont="1" applyFill="1" applyBorder="1" applyAlignment="1"/>
    <xf numFmtId="0" fontId="0" fillId="0" borderId="21" xfId="0" applyBorder="1"/>
    <xf numFmtId="0" fontId="0" fillId="0" borderId="4" xfId="0" applyBorder="1"/>
    <xf numFmtId="0" fontId="11" fillId="5" borderId="21" xfId="0" applyFont="1" applyFill="1" applyBorder="1" applyAlignment="1">
      <alignment textRotation="90"/>
    </xf>
    <xf numFmtId="0" fontId="0" fillId="0" borderId="21" xfId="0" applyBorder="1" applyAlignment="1"/>
    <xf numFmtId="0" fontId="7" fillId="2" borderId="0" xfId="0" applyFont="1" applyFill="1" applyBorder="1" applyAlignment="1">
      <alignment horizontal="center" wrapText="1"/>
    </xf>
    <xf numFmtId="0" fontId="11" fillId="2" borderId="20" xfId="0" applyFont="1" applyFill="1" applyBorder="1" applyAlignment="1">
      <alignment horizontal="center" wrapText="1"/>
    </xf>
    <xf numFmtId="0" fontId="11" fillId="2" borderId="0" xfId="0" applyFont="1" applyFill="1" applyBorder="1" applyAlignment="1">
      <alignment horizontal="center" wrapText="1"/>
    </xf>
    <xf numFmtId="0" fontId="25" fillId="5" borderId="0" xfId="0" applyFont="1" applyFill="1" applyBorder="1" applyAlignment="1"/>
    <xf numFmtId="0" fontId="0" fillId="0" borderId="0" xfId="0" applyBorder="1" applyAlignment="1"/>
    <xf numFmtId="0" fontId="11" fillId="2" borderId="5" xfId="0" applyFont="1" applyFill="1" applyBorder="1" applyAlignment="1">
      <alignment horizontal="left" wrapText="1"/>
    </xf>
    <xf numFmtId="0" fontId="8" fillId="0" borderId="21" xfId="0" applyFont="1" applyBorder="1" applyAlignment="1">
      <alignment wrapText="1"/>
    </xf>
    <xf numFmtId="0" fontId="7" fillId="2" borderId="25" xfId="0" applyFont="1" applyFill="1" applyBorder="1" applyAlignment="1">
      <alignment wrapText="1"/>
    </xf>
    <xf numFmtId="4" fontId="11" fillId="6" borderId="5" xfId="0" applyNumberFormat="1" applyFont="1" applyFill="1" applyBorder="1" applyAlignment="1">
      <alignment horizontal="center" wrapText="1"/>
    </xf>
    <xf numFmtId="4" fontId="8" fillId="6" borderId="19" xfId="0" applyNumberFormat="1" applyFont="1" applyFill="1" applyBorder="1" applyAlignment="1">
      <alignment horizontal="center" wrapText="1"/>
    </xf>
    <xf numFmtId="4" fontId="8" fillId="6" borderId="59" xfId="0" applyNumberFormat="1" applyFont="1" applyFill="1" applyBorder="1" applyAlignment="1">
      <alignment horizontal="center" wrapText="1"/>
    </xf>
    <xf numFmtId="4" fontId="8" fillId="6" borderId="60" xfId="0" applyNumberFormat="1" applyFont="1" applyFill="1" applyBorder="1" applyAlignment="1">
      <alignment horizontal="center" wrapText="1"/>
    </xf>
    <xf numFmtId="164" fontId="5" fillId="6" borderId="2" xfId="0" applyNumberFormat="1" applyFont="1" applyFill="1" applyBorder="1" applyAlignment="1" applyProtection="1">
      <alignment horizontal="center" wrapText="1"/>
    </xf>
    <xf numFmtId="0" fontId="5" fillId="6" borderId="6" xfId="0" applyFont="1" applyFill="1" applyBorder="1" applyAlignment="1">
      <alignment horizontal="center" wrapText="1"/>
    </xf>
    <xf numFmtId="0" fontId="5" fillId="6" borderId="3" xfId="0" applyFont="1" applyFill="1" applyBorder="1" applyAlignment="1">
      <alignment horizontal="center" wrapText="1"/>
    </xf>
    <xf numFmtId="0" fontId="11" fillId="6" borderId="5" xfId="0" applyFont="1" applyFill="1" applyBorder="1" applyAlignment="1" applyProtection="1">
      <alignment horizontal="center" wrapText="1"/>
    </xf>
    <xf numFmtId="0" fontId="0" fillId="6" borderId="25" xfId="0" applyFill="1" applyBorder="1" applyAlignment="1">
      <alignment wrapText="1"/>
    </xf>
    <xf numFmtId="0" fontId="0" fillId="6" borderId="19" xfId="0" applyFill="1" applyBorder="1" applyAlignment="1">
      <alignment wrapText="1"/>
    </xf>
    <xf numFmtId="0" fontId="0" fillId="6" borderId="4" xfId="0" applyFill="1" applyBorder="1" applyAlignment="1">
      <alignment wrapText="1"/>
    </xf>
    <xf numFmtId="0" fontId="0" fillId="6" borderId="24" xfId="0" applyFill="1" applyBorder="1" applyAlignment="1">
      <alignment wrapText="1"/>
    </xf>
    <xf numFmtId="0" fontId="0" fillId="6" borderId="8" xfId="0" applyFill="1" applyBorder="1" applyAlignment="1">
      <alignment wrapText="1"/>
    </xf>
    <xf numFmtId="0" fontId="11" fillId="6" borderId="5" xfId="0" applyFont="1" applyFill="1" applyBorder="1" applyAlignment="1">
      <alignment horizontal="center" wrapText="1"/>
    </xf>
    <xf numFmtId="0" fontId="11" fillId="6" borderId="19" xfId="0" applyFont="1" applyFill="1" applyBorder="1" applyAlignment="1">
      <alignment horizontal="center" wrapText="1"/>
    </xf>
    <xf numFmtId="0" fontId="11" fillId="6" borderId="4" xfId="0" applyFont="1" applyFill="1" applyBorder="1" applyAlignment="1">
      <alignment horizontal="center" wrapText="1"/>
    </xf>
    <xf numFmtId="0" fontId="11" fillId="6" borderId="8" xfId="0" applyFont="1" applyFill="1" applyBorder="1" applyAlignment="1">
      <alignment horizontal="center" wrapText="1"/>
    </xf>
    <xf numFmtId="0" fontId="39" fillId="6" borderId="2" xfId="0" applyFont="1" applyFill="1" applyBorder="1" applyAlignment="1">
      <alignment horizontal="center"/>
    </xf>
    <xf numFmtId="0" fontId="39" fillId="6" borderId="3" xfId="0" applyFont="1" applyFill="1" applyBorder="1" applyAlignment="1">
      <alignment horizontal="center"/>
    </xf>
    <xf numFmtId="164" fontId="17" fillId="5" borderId="5" xfId="0" applyNumberFormat="1" applyFont="1" applyFill="1" applyBorder="1" applyAlignment="1" applyProtection="1">
      <alignment horizontal="center"/>
    </xf>
    <xf numFmtId="0" fontId="18" fillId="5" borderId="25" xfId="0" applyFont="1" applyFill="1" applyBorder="1" applyAlignment="1">
      <alignment horizontal="center"/>
    </xf>
    <xf numFmtId="0" fontId="18" fillId="5" borderId="4" xfId="0" applyFont="1" applyFill="1" applyBorder="1" applyAlignment="1">
      <alignment horizontal="center"/>
    </xf>
    <xf numFmtId="0" fontId="18" fillId="5" borderId="24" xfId="0" applyFont="1" applyFill="1" applyBorder="1" applyAlignment="1">
      <alignment horizontal="center"/>
    </xf>
    <xf numFmtId="0" fontId="27" fillId="5" borderId="5" xfId="0" applyFont="1" applyFill="1" applyBorder="1" applyAlignment="1" applyProtection="1">
      <alignment horizontal="center" wrapText="1"/>
    </xf>
    <xf numFmtId="0" fontId="0" fillId="0" borderId="25" xfId="0" applyBorder="1" applyAlignment="1">
      <alignment wrapText="1"/>
    </xf>
    <xf numFmtId="0" fontId="0" fillId="0" borderId="19" xfId="0" applyBorder="1" applyAlignment="1">
      <alignment wrapText="1"/>
    </xf>
    <xf numFmtId="0" fontId="0" fillId="0" borderId="4" xfId="0" applyBorder="1" applyAlignment="1">
      <alignment wrapText="1"/>
    </xf>
    <xf numFmtId="0" fontId="0" fillId="0" borderId="24" xfId="0" applyBorder="1" applyAlignment="1">
      <alignment wrapText="1"/>
    </xf>
    <xf numFmtId="0" fontId="0" fillId="0" borderId="8" xfId="0" applyBorder="1" applyAlignment="1">
      <alignment wrapText="1"/>
    </xf>
    <xf numFmtId="0" fontId="7" fillId="6" borderId="22" xfId="0" applyFont="1" applyFill="1" applyBorder="1" applyAlignment="1" applyProtection="1">
      <alignment horizontal="center"/>
    </xf>
    <xf numFmtId="0" fontId="0" fillId="6" borderId="23" xfId="0" applyFill="1" applyBorder="1" applyAlignment="1">
      <alignment horizontal="center"/>
    </xf>
    <xf numFmtId="0" fontId="0" fillId="6" borderId="7" xfId="0" applyFill="1" applyBorder="1" applyAlignment="1">
      <alignment horizontal="center"/>
    </xf>
    <xf numFmtId="0" fontId="21" fillId="5" borderId="5" xfId="0" applyFont="1" applyFill="1" applyBorder="1" applyAlignment="1" applyProtection="1">
      <alignment horizontal="center"/>
    </xf>
    <xf numFmtId="0" fontId="0" fillId="0" borderId="19" xfId="0" applyBorder="1" applyAlignment="1">
      <alignment horizontal="center"/>
    </xf>
    <xf numFmtId="0" fontId="0" fillId="0" borderId="4" xfId="0" applyBorder="1" applyAlignment="1">
      <alignment horizontal="center"/>
    </xf>
    <xf numFmtId="0" fontId="0" fillId="0" borderId="24" xfId="0" applyBorder="1" applyAlignment="1">
      <alignment horizontal="center"/>
    </xf>
    <xf numFmtId="0" fontId="0" fillId="0" borderId="8" xfId="0" applyBorder="1" applyAlignment="1">
      <alignment horizontal="center"/>
    </xf>
    <xf numFmtId="0" fontId="7" fillId="6" borderId="4" xfId="0" applyFont="1" applyFill="1" applyBorder="1" applyAlignment="1" applyProtection="1">
      <alignment horizontal="center"/>
    </xf>
    <xf numFmtId="0" fontId="0" fillId="6" borderId="24" xfId="0" applyFill="1" applyBorder="1" applyAlignment="1">
      <alignment horizontal="center"/>
    </xf>
    <xf numFmtId="0" fontId="0" fillId="6" borderId="8" xfId="0" applyFill="1" applyBorder="1" applyAlignment="1">
      <alignment horizontal="center"/>
    </xf>
    <xf numFmtId="0" fontId="5" fillId="6" borderId="2" xfId="0" applyFont="1" applyFill="1" applyBorder="1" applyAlignment="1" applyProtection="1">
      <alignment horizontal="center" wrapText="1"/>
    </xf>
    <xf numFmtId="0" fontId="6" fillId="6" borderId="6" xfId="0" applyFont="1" applyFill="1" applyBorder="1" applyAlignment="1">
      <alignment horizontal="center" wrapText="1"/>
    </xf>
    <xf numFmtId="0" fontId="6" fillId="6" borderId="3" xfId="0" applyFont="1" applyFill="1" applyBorder="1" applyAlignment="1">
      <alignment horizontal="center" wrapText="1"/>
    </xf>
    <xf numFmtId="0" fontId="11" fillId="6" borderId="2" xfId="0" applyFont="1" applyFill="1" applyBorder="1" applyAlignment="1">
      <alignment horizontal="center" wrapText="1"/>
    </xf>
    <xf numFmtId="0" fontId="0" fillId="6" borderId="6" xfId="0" applyFill="1" applyBorder="1" applyAlignment="1">
      <alignment horizontal="center" wrapText="1"/>
    </xf>
    <xf numFmtId="0" fontId="0" fillId="6" borderId="3" xfId="0" applyFill="1" applyBorder="1" applyAlignment="1">
      <alignment horizontal="center" wrapText="1"/>
    </xf>
    <xf numFmtId="0" fontId="7" fillId="6" borderId="2" xfId="0" applyFont="1" applyFill="1" applyBorder="1" applyAlignment="1" applyProtection="1">
      <alignment horizontal="center" wrapText="1"/>
    </xf>
    <xf numFmtId="0" fontId="0" fillId="6" borderId="6" xfId="0" applyFill="1" applyBorder="1"/>
    <xf numFmtId="0" fontId="0" fillId="6" borderId="3" xfId="0" applyFill="1" applyBorder="1"/>
    <xf numFmtId="0" fontId="5" fillId="6" borderId="5" xfId="0" applyFont="1" applyFill="1" applyBorder="1" applyAlignment="1">
      <alignment horizontal="center" wrapText="1"/>
    </xf>
    <xf numFmtId="0" fontId="5" fillId="6" borderId="25" xfId="0" applyFont="1" applyFill="1" applyBorder="1" applyAlignment="1">
      <alignment horizontal="center" wrapText="1"/>
    </xf>
    <xf numFmtId="0" fontId="5" fillId="6" borderId="19" xfId="0" applyFont="1" applyFill="1" applyBorder="1" applyAlignment="1">
      <alignment horizontal="center" wrapText="1"/>
    </xf>
    <xf numFmtId="0" fontId="5" fillId="6" borderId="4" xfId="0" applyFont="1" applyFill="1" applyBorder="1" applyAlignment="1">
      <alignment horizontal="center" wrapText="1"/>
    </xf>
    <xf numFmtId="0" fontId="5" fillId="6" borderId="24" xfId="0" applyFont="1" applyFill="1" applyBorder="1" applyAlignment="1">
      <alignment horizontal="center" wrapText="1"/>
    </xf>
    <xf numFmtId="0" fontId="5" fillId="6" borderId="8" xfId="0" applyFont="1" applyFill="1" applyBorder="1" applyAlignment="1">
      <alignment horizontal="center" wrapText="1"/>
    </xf>
    <xf numFmtId="0" fontId="11" fillId="6" borderId="2" xfId="0" applyFont="1" applyFill="1" applyBorder="1" applyAlignment="1" applyProtection="1">
      <alignment horizontal="center" wrapText="1"/>
    </xf>
    <xf numFmtId="0" fontId="0" fillId="6" borderId="6" xfId="0" applyFill="1" applyBorder="1" applyAlignment="1">
      <alignment wrapText="1"/>
    </xf>
    <xf numFmtId="0" fontId="0" fillId="6" borderId="3" xfId="0" applyFill="1" applyBorder="1" applyAlignment="1">
      <alignment wrapText="1"/>
    </xf>
    <xf numFmtId="0" fontId="11" fillId="2" borderId="2" xfId="0" applyFont="1" applyFill="1" applyBorder="1" applyAlignment="1" applyProtection="1">
      <alignment horizontal="center" wrapText="1"/>
    </xf>
    <xf numFmtId="0" fontId="0" fillId="2" borderId="6" xfId="0" applyFill="1" applyBorder="1" applyAlignment="1" applyProtection="1">
      <alignment horizontal="center" wrapText="1"/>
    </xf>
    <xf numFmtId="0" fontId="0" fillId="2" borderId="3" xfId="0" applyFill="1" applyBorder="1" applyAlignment="1" applyProtection="1">
      <alignment horizontal="center" wrapText="1"/>
    </xf>
    <xf numFmtId="0" fontId="27" fillId="5" borderId="25" xfId="0" applyFont="1" applyFill="1" applyBorder="1" applyAlignment="1" applyProtection="1">
      <alignment horizontal="center" wrapText="1"/>
    </xf>
    <xf numFmtId="0" fontId="11" fillId="2" borderId="5" xfId="0" applyFont="1" applyFill="1" applyBorder="1" applyAlignment="1" applyProtection="1">
      <alignment horizontal="center" wrapText="1"/>
    </xf>
    <xf numFmtId="0" fontId="0" fillId="2" borderId="21" xfId="0" applyFill="1" applyBorder="1" applyAlignment="1" applyProtection="1">
      <alignment horizontal="center" wrapText="1"/>
    </xf>
    <xf numFmtId="0" fontId="7" fillId="2" borderId="2" xfId="0" applyFont="1" applyFill="1" applyBorder="1" applyAlignment="1" applyProtection="1">
      <alignment horizontal="center" wrapText="1"/>
    </xf>
    <xf numFmtId="0" fontId="0" fillId="0" borderId="6" xfId="0" applyBorder="1"/>
    <xf numFmtId="0" fontId="0" fillId="0" borderId="3" xfId="0" applyBorder="1"/>
    <xf numFmtId="0" fontId="0" fillId="2" borderId="6" xfId="0" applyFill="1" applyBorder="1" applyAlignment="1">
      <alignment wrapText="1"/>
    </xf>
    <xf numFmtId="0" fontId="0" fillId="2" borderId="3" xfId="0" applyFill="1" applyBorder="1" applyAlignment="1">
      <alignment wrapText="1"/>
    </xf>
    <xf numFmtId="0" fontId="0" fillId="0" borderId="6" xfId="0" applyBorder="1" applyAlignment="1">
      <alignment wrapText="1"/>
    </xf>
    <xf numFmtId="0" fontId="0" fillId="0" borderId="3" xfId="0" applyBorder="1" applyAlignment="1">
      <alignment wrapText="1"/>
    </xf>
    <xf numFmtId="0" fontId="7" fillId="2" borderId="22" xfId="0" applyFont="1" applyFill="1" applyBorder="1" applyAlignment="1" applyProtection="1">
      <alignment horizontal="center"/>
    </xf>
    <xf numFmtId="0" fontId="0" fillId="0" borderId="23" xfId="0" applyBorder="1" applyAlignment="1">
      <alignment horizontal="center"/>
    </xf>
    <xf numFmtId="0" fontId="0" fillId="0" borderId="7" xfId="0" applyBorder="1" applyAlignment="1">
      <alignment horizontal="center"/>
    </xf>
    <xf numFmtId="0" fontId="33" fillId="9" borderId="1" xfId="0" applyFont="1" applyFill="1" applyBorder="1" applyAlignment="1" applyProtection="1">
      <alignment horizontal="left" wrapText="1"/>
    </xf>
    <xf numFmtId="0" fontId="33" fillId="9" borderId="1" xfId="0" applyFont="1" applyFill="1" applyBorder="1" applyAlignment="1">
      <alignment horizontal="left" wrapText="1"/>
    </xf>
    <xf numFmtId="0" fontId="36" fillId="9" borderId="1" xfId="0" applyFont="1" applyFill="1" applyBorder="1" applyAlignment="1" applyProtection="1">
      <alignment horizontal="left" wrapText="1"/>
    </xf>
    <xf numFmtId="0" fontId="34" fillId="4" borderId="2" xfId="0" applyFont="1" applyFill="1" applyBorder="1" applyAlignment="1" applyProtection="1">
      <alignment horizontal="center"/>
    </xf>
    <xf numFmtId="0" fontId="34" fillId="4" borderId="3" xfId="0" applyFont="1" applyFill="1" applyBorder="1" applyAlignment="1" applyProtection="1">
      <alignment horizontal="center"/>
    </xf>
    <xf numFmtId="0" fontId="12" fillId="5" borderId="21" xfId="0" applyFont="1" applyFill="1" applyBorder="1" applyAlignment="1" applyProtection="1">
      <alignment wrapText="1"/>
    </xf>
    <xf numFmtId="0" fontId="5" fillId="2" borderId="2" xfId="0" applyFont="1" applyFill="1" applyBorder="1" applyAlignment="1" applyProtection="1">
      <alignment horizontal="center" wrapText="1"/>
    </xf>
    <xf numFmtId="0" fontId="6" fillId="0" borderId="6" xfId="0" applyFont="1" applyBorder="1" applyAlignment="1">
      <alignment horizontal="center" wrapText="1"/>
    </xf>
    <xf numFmtId="0" fontId="6" fillId="0" borderId="3" xfId="0" applyFont="1" applyBorder="1" applyAlignment="1">
      <alignment horizontal="center" wrapText="1"/>
    </xf>
    <xf numFmtId="164" fontId="17" fillId="5" borderId="5" xfId="0" applyNumberFormat="1" applyFont="1" applyFill="1" applyBorder="1" applyAlignment="1" applyProtection="1">
      <alignment horizontal="center" wrapText="1"/>
    </xf>
    <xf numFmtId="0" fontId="18" fillId="5" borderId="25" xfId="0" applyFont="1" applyFill="1" applyBorder="1" applyAlignment="1" applyProtection="1">
      <alignment horizontal="center" wrapText="1"/>
    </xf>
    <xf numFmtId="0" fontId="18" fillId="5" borderId="21" xfId="0" applyFont="1" applyFill="1" applyBorder="1" applyAlignment="1" applyProtection="1">
      <alignment horizontal="center" wrapText="1"/>
    </xf>
    <xf numFmtId="0" fontId="18" fillId="5" borderId="0" xfId="0" applyFont="1" applyFill="1" applyBorder="1" applyAlignment="1" applyProtection="1">
      <alignment horizontal="center" wrapText="1"/>
    </xf>
    <xf numFmtId="164" fontId="5" fillId="2" borderId="2" xfId="0" applyNumberFormat="1" applyFont="1" applyFill="1" applyBorder="1" applyAlignment="1" applyProtection="1">
      <alignment horizontal="center" wrapText="1"/>
    </xf>
    <xf numFmtId="0" fontId="5" fillId="0" borderId="6" xfId="0" applyFont="1" applyBorder="1" applyAlignment="1" applyProtection="1">
      <alignment horizontal="center" wrapText="1"/>
    </xf>
    <xf numFmtId="0" fontId="5" fillId="0" borderId="3" xfId="0" applyFont="1" applyBorder="1" applyAlignment="1" applyProtection="1">
      <alignment horizontal="center" wrapText="1"/>
    </xf>
    <xf numFmtId="0" fontId="7" fillId="2" borderId="4" xfId="0" applyFont="1" applyFill="1" applyBorder="1" applyAlignment="1" applyProtection="1">
      <alignment horizontal="center"/>
    </xf>
    <xf numFmtId="0" fontId="7" fillId="2" borderId="5" xfId="0" applyFont="1" applyFill="1" applyBorder="1" applyAlignment="1">
      <alignment horizontal="center" wrapText="1"/>
    </xf>
    <xf numFmtId="0" fontId="7" fillId="2" borderId="25" xfId="0" applyFont="1" applyFill="1" applyBorder="1" applyAlignment="1">
      <alignment horizontal="center" wrapText="1"/>
    </xf>
    <xf numFmtId="0" fontId="7" fillId="2" borderId="19" xfId="0" applyFont="1" applyFill="1" applyBorder="1" applyAlignment="1">
      <alignment horizontal="center" wrapText="1"/>
    </xf>
    <xf numFmtId="0" fontId="7" fillId="2" borderId="4" xfId="0" applyFont="1" applyFill="1" applyBorder="1" applyAlignment="1">
      <alignment horizontal="center" wrapText="1"/>
    </xf>
    <xf numFmtId="0" fontId="7" fillId="2" borderId="24" xfId="0" applyFont="1" applyFill="1" applyBorder="1" applyAlignment="1">
      <alignment horizontal="center" wrapText="1"/>
    </xf>
    <xf numFmtId="0" fontId="7" fillId="2" borderId="8" xfId="0" applyFont="1" applyFill="1" applyBorder="1" applyAlignment="1">
      <alignment horizontal="center" wrapText="1"/>
    </xf>
    <xf numFmtId="0" fontId="3" fillId="12" borderId="23" xfId="0" applyFont="1" applyFill="1" applyBorder="1" applyAlignment="1">
      <alignment horizontal="center" wrapText="1"/>
    </xf>
    <xf numFmtId="0" fontId="3" fillId="12" borderId="7" xfId="0" applyFont="1" applyFill="1" applyBorder="1" applyAlignment="1">
      <alignment horizontal="center" wrapText="1"/>
    </xf>
    <xf numFmtId="0" fontId="42" fillId="12" borderId="22" xfId="0" applyFont="1" applyFill="1" applyBorder="1" applyAlignment="1">
      <alignment horizontal="center"/>
    </xf>
    <xf numFmtId="0" fontId="42" fillId="12" borderId="23" xfId="0" applyFont="1" applyFill="1" applyBorder="1" applyAlignment="1">
      <alignment horizontal="center"/>
    </xf>
    <xf numFmtId="0" fontId="1" fillId="13" borderId="5" xfId="0" applyFont="1" applyFill="1" applyBorder="1" applyAlignment="1">
      <alignment horizontal="center" vertical="center" wrapText="1"/>
    </xf>
    <xf numFmtId="0" fontId="43" fillId="0" borderId="19" xfId="0" applyFont="1" applyBorder="1" applyAlignment="1">
      <alignment wrapText="1"/>
    </xf>
    <xf numFmtId="0" fontId="43" fillId="0" borderId="21" xfId="0" applyFont="1" applyBorder="1" applyAlignment="1">
      <alignment wrapText="1"/>
    </xf>
    <xf numFmtId="0" fontId="43" fillId="0" borderId="20" xfId="0" applyFont="1" applyBorder="1" applyAlignment="1">
      <alignment wrapText="1"/>
    </xf>
    <xf numFmtId="0" fontId="43" fillId="0" borderId="4" xfId="0" applyFont="1" applyBorder="1" applyAlignment="1">
      <alignment wrapText="1"/>
    </xf>
    <xf numFmtId="0" fontId="43" fillId="0" borderId="8" xfId="0" applyFont="1" applyBorder="1" applyAlignment="1">
      <alignment wrapText="1"/>
    </xf>
    <xf numFmtId="0" fontId="39" fillId="0" borderId="50" xfId="0" applyFont="1" applyBorder="1" applyAlignment="1">
      <alignment horizontal="center" wrapText="1"/>
    </xf>
    <xf numFmtId="0" fontId="39" fillId="0" borderId="51" xfId="0" applyFont="1" applyBorder="1" applyAlignment="1">
      <alignment horizontal="center" wrapText="1"/>
    </xf>
    <xf numFmtId="0" fontId="39" fillId="0" borderId="52" xfId="0" applyFont="1" applyBorder="1" applyAlignment="1">
      <alignment horizontal="center" wrapText="1"/>
    </xf>
    <xf numFmtId="0" fontId="39" fillId="0" borderId="53" xfId="0" applyFont="1" applyBorder="1" applyAlignment="1">
      <alignment horizontal="center" wrapText="1"/>
    </xf>
    <xf numFmtId="0" fontId="39" fillId="0" borderId="0" xfId="0" applyFont="1" applyBorder="1" applyAlignment="1">
      <alignment horizontal="center" wrapText="1"/>
    </xf>
    <xf numFmtId="0" fontId="39" fillId="0" borderId="54" xfId="0" applyFont="1" applyBorder="1" applyAlignment="1">
      <alignment horizontal="center" wrapText="1"/>
    </xf>
    <xf numFmtId="0" fontId="39" fillId="0" borderId="57" xfId="0" applyFont="1" applyBorder="1" applyAlignment="1">
      <alignment horizontal="center" wrapText="1"/>
    </xf>
    <xf numFmtId="0" fontId="39" fillId="0" borderId="58" xfId="0" applyFont="1" applyBorder="1" applyAlignment="1">
      <alignment horizontal="center" wrapText="1"/>
    </xf>
    <xf numFmtId="0" fontId="39" fillId="0" borderId="68" xfId="0" applyFont="1" applyBorder="1" applyAlignment="1">
      <alignment horizontal="center" wrapText="1"/>
    </xf>
    <xf numFmtId="0" fontId="6" fillId="0" borderId="64" xfId="0" applyFont="1" applyBorder="1" applyAlignment="1">
      <alignment horizontal="center" vertical="center" wrapText="1"/>
    </xf>
    <xf numFmtId="0" fontId="0" fillId="0" borderId="56" xfId="0" applyBorder="1" applyAlignment="1">
      <alignment horizontal="center" vertical="center" wrapText="1"/>
    </xf>
    <xf numFmtId="0" fontId="0" fillId="0" borderId="65" xfId="0" applyBorder="1" applyAlignment="1">
      <alignment horizontal="center"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66" xfId="0" applyBorder="1" applyAlignment="1">
      <alignment horizontal="center" vertical="center" wrapText="1"/>
    </xf>
    <xf numFmtId="0" fontId="0" fillId="0" borderId="69" xfId="0" applyBorder="1" applyAlignment="1">
      <alignment horizontal="center" vertical="center" wrapText="1"/>
    </xf>
    <xf numFmtId="0" fontId="0" fillId="0" borderId="67" xfId="0" applyBorder="1" applyAlignment="1">
      <alignment horizontal="center" vertical="center" wrapText="1"/>
    </xf>
    <xf numFmtId="0" fontId="33" fillId="12" borderId="5" xfId="0" applyFont="1" applyFill="1" applyBorder="1" applyAlignment="1">
      <alignment horizontal="center" wrapText="1"/>
    </xf>
    <xf numFmtId="0" fontId="33" fillId="12" borderId="19" xfId="0" applyFont="1" applyFill="1" applyBorder="1" applyAlignment="1">
      <alignment horizontal="center" wrapText="1"/>
    </xf>
    <xf numFmtId="0" fontId="33" fillId="12" borderId="4" xfId="0" applyFont="1" applyFill="1" applyBorder="1" applyAlignment="1">
      <alignment horizontal="center" wrapText="1"/>
    </xf>
    <xf numFmtId="0" fontId="33" fillId="12" borderId="8" xfId="0" applyFont="1" applyFill="1" applyBorder="1" applyAlignment="1">
      <alignment horizontal="center" wrapText="1"/>
    </xf>
    <xf numFmtId="0" fontId="0" fillId="11" borderId="65" xfId="0" applyFill="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2" borderId="6" xfId="0" applyFill="1" applyBorder="1" applyAlignment="1" applyProtection="1">
      <alignment wrapText="1"/>
    </xf>
    <xf numFmtId="0" fontId="0" fillId="2" borderId="3" xfId="0" applyFill="1" applyBorder="1" applyAlignment="1" applyProtection="1">
      <alignment wrapText="1"/>
    </xf>
    <xf numFmtId="0" fontId="0" fillId="0" borderId="6" xfId="0" applyBorder="1" applyAlignment="1" applyProtection="1">
      <alignment wrapText="1"/>
    </xf>
    <xf numFmtId="0" fontId="0" fillId="0" borderId="3" xfId="0" applyBorder="1" applyAlignment="1" applyProtection="1">
      <alignment wrapText="1"/>
    </xf>
    <xf numFmtId="0" fontId="0" fillId="0" borderId="25" xfId="0" applyBorder="1" applyAlignment="1" applyProtection="1">
      <alignment wrapText="1"/>
    </xf>
    <xf numFmtId="0" fontId="0" fillId="0" borderId="19" xfId="0" applyBorder="1" applyAlignment="1" applyProtection="1">
      <alignment wrapText="1"/>
    </xf>
    <xf numFmtId="0" fontId="0" fillId="0" borderId="24" xfId="0" applyBorder="1" applyAlignment="1" applyProtection="1">
      <alignment wrapText="1"/>
    </xf>
    <xf numFmtId="0" fontId="0" fillId="0" borderId="8" xfId="0" applyBorder="1" applyAlignment="1" applyProtection="1">
      <alignment wrapText="1"/>
    </xf>
    <xf numFmtId="0" fontId="0" fillId="0" borderId="25" xfId="0" applyBorder="1" applyAlignment="1" applyProtection="1">
      <alignment horizontal="center"/>
    </xf>
    <xf numFmtId="0" fontId="0" fillId="0" borderId="19" xfId="0" applyBorder="1" applyAlignment="1" applyProtection="1">
      <alignment horizontal="center"/>
    </xf>
    <xf numFmtId="0" fontId="0" fillId="0" borderId="4" xfId="0" applyBorder="1" applyAlignment="1" applyProtection="1">
      <alignment horizontal="center"/>
    </xf>
    <xf numFmtId="0" fontId="0" fillId="0" borderId="24" xfId="0" applyBorder="1" applyAlignment="1" applyProtection="1">
      <alignment horizontal="center"/>
    </xf>
    <xf numFmtId="0" fontId="0" fillId="0" borderId="8" xfId="0" applyBorder="1" applyAlignment="1" applyProtection="1">
      <alignment horizontal="center"/>
    </xf>
    <xf numFmtId="0" fontId="0" fillId="0" borderId="20" xfId="0" applyBorder="1" applyAlignment="1" applyProtection="1">
      <alignment wrapText="1"/>
    </xf>
    <xf numFmtId="0" fontId="0" fillId="5" borderId="21" xfId="0" applyFill="1" applyBorder="1" applyAlignment="1" applyProtection="1">
      <alignment wrapText="1"/>
    </xf>
    <xf numFmtId="0" fontId="0" fillId="5" borderId="4" xfId="0" applyFill="1" applyBorder="1" applyAlignment="1" applyProtection="1">
      <alignment wrapText="1"/>
    </xf>
    <xf numFmtId="0" fontId="7" fillId="2" borderId="5" xfId="0" applyFont="1" applyFill="1" applyBorder="1" applyAlignment="1" applyProtection="1">
      <alignment horizontal="center" wrapText="1"/>
    </xf>
    <xf numFmtId="0" fontId="7" fillId="2" borderId="25" xfId="0" applyFont="1" applyFill="1" applyBorder="1" applyAlignment="1" applyProtection="1">
      <alignment horizontal="center" wrapText="1"/>
    </xf>
    <xf numFmtId="0" fontId="7" fillId="2" borderId="19" xfId="0" applyFont="1" applyFill="1" applyBorder="1" applyAlignment="1" applyProtection="1">
      <alignment horizontal="center" wrapText="1"/>
    </xf>
    <xf numFmtId="0" fontId="7" fillId="2" borderId="4" xfId="0" applyFont="1" applyFill="1" applyBorder="1" applyAlignment="1" applyProtection="1">
      <alignment horizontal="center" wrapText="1"/>
    </xf>
    <xf numFmtId="0" fontId="7" fillId="2" borderId="24" xfId="0" applyFont="1" applyFill="1" applyBorder="1" applyAlignment="1" applyProtection="1">
      <alignment horizontal="center" wrapText="1"/>
    </xf>
    <xf numFmtId="0" fontId="7" fillId="2" borderId="8" xfId="0" applyFont="1" applyFill="1" applyBorder="1" applyAlignment="1" applyProtection="1">
      <alignment horizontal="center" wrapText="1"/>
    </xf>
    <xf numFmtId="0" fontId="0" fillId="0" borderId="4" xfId="0" applyBorder="1" applyAlignment="1" applyProtection="1">
      <alignment wrapText="1"/>
    </xf>
    <xf numFmtId="0" fontId="6" fillId="0" borderId="6" xfId="0" applyFont="1" applyBorder="1" applyAlignment="1" applyProtection="1">
      <alignment horizontal="center" wrapText="1"/>
    </xf>
    <xf numFmtId="0" fontId="6" fillId="0" borderId="3" xfId="0" applyFont="1" applyBorder="1" applyAlignment="1" applyProtection="1">
      <alignment horizontal="center" wrapText="1"/>
    </xf>
    <xf numFmtId="0" fontId="0" fillId="0" borderId="23" xfId="0" applyBorder="1" applyAlignment="1" applyProtection="1">
      <alignment horizontal="center"/>
    </xf>
    <xf numFmtId="0" fontId="0" fillId="0" borderId="7" xfId="0" applyBorder="1" applyAlignment="1" applyProtection="1">
      <alignment horizontal="center"/>
    </xf>
    <xf numFmtId="0" fontId="0" fillId="0" borderId="6" xfId="0" applyBorder="1" applyProtection="1"/>
    <xf numFmtId="0" fontId="0" fillId="0" borderId="3" xfId="0" applyBorder="1" applyProtection="1"/>
    <xf numFmtId="0" fontId="5" fillId="5" borderId="5" xfId="0" applyFont="1" applyFill="1" applyBorder="1" applyAlignment="1">
      <alignment horizontal="center"/>
    </xf>
    <xf numFmtId="0" fontId="5" fillId="5" borderId="25" xfId="0" applyFont="1" applyFill="1" applyBorder="1" applyAlignment="1">
      <alignment horizontal="center"/>
    </xf>
    <xf numFmtId="0" fontId="5" fillId="5" borderId="19" xfId="0" applyFont="1" applyFill="1" applyBorder="1" applyAlignment="1">
      <alignment horizontal="center"/>
    </xf>
    <xf numFmtId="0" fontId="9" fillId="3" borderId="2" xfId="0" applyFont="1" applyFill="1" applyBorder="1" applyAlignment="1" applyProtection="1">
      <alignment horizontal="center" wrapText="1"/>
    </xf>
    <xf numFmtId="0" fontId="17" fillId="0" borderId="25" xfId="0" applyFont="1" applyBorder="1" applyAlignment="1">
      <alignment horizontal="center" wrapText="1"/>
    </xf>
    <xf numFmtId="0" fontId="5" fillId="0" borderId="25" xfId="0" applyFont="1" applyBorder="1" applyAlignment="1">
      <alignment wrapText="1"/>
    </xf>
    <xf numFmtId="0" fontId="5" fillId="0" borderId="19" xfId="0" applyFont="1" applyBorder="1" applyAlignment="1">
      <alignment wrapText="1"/>
    </xf>
    <xf numFmtId="0" fontId="5" fillId="0" borderId="0" xfId="0" applyFont="1" applyBorder="1" applyAlignment="1">
      <alignment wrapText="1"/>
    </xf>
    <xf numFmtId="0" fontId="5" fillId="0" borderId="20" xfId="0" applyFont="1" applyBorder="1" applyAlignment="1">
      <alignment wrapText="1"/>
    </xf>
    <xf numFmtId="0" fontId="11" fillId="5" borderId="4" xfId="0" applyFont="1" applyFill="1" applyBorder="1" applyAlignment="1">
      <alignment horizontal="center"/>
    </xf>
    <xf numFmtId="0" fontId="11" fillId="5" borderId="8" xfId="0" applyFont="1" applyFill="1" applyBorder="1" applyAlignment="1">
      <alignment horizontal="center"/>
    </xf>
    <xf numFmtId="0" fontId="17" fillId="5" borderId="5" xfId="0" applyFont="1" applyFill="1" applyBorder="1" applyAlignment="1">
      <alignment horizontal="center" wrapText="1"/>
    </xf>
    <xf numFmtId="0" fontId="0" fillId="0" borderId="25" xfId="0" applyBorder="1" applyAlignment="1">
      <alignment horizontal="center" wrapText="1"/>
    </xf>
    <xf numFmtId="0" fontId="0" fillId="0" borderId="19" xfId="0" applyBorder="1" applyAlignment="1">
      <alignment horizontal="center" wrapText="1"/>
    </xf>
    <xf numFmtId="0" fontId="0" fillId="0" borderId="4" xfId="0" applyBorder="1" applyAlignment="1">
      <alignment horizontal="center" wrapText="1"/>
    </xf>
    <xf numFmtId="0" fontId="0" fillId="0" borderId="24" xfId="0" applyBorder="1" applyAlignment="1">
      <alignment horizontal="center" wrapText="1"/>
    </xf>
    <xf numFmtId="0" fontId="0" fillId="0" borderId="8" xfId="0" applyBorder="1" applyAlignment="1">
      <alignment horizontal="center" wrapText="1"/>
    </xf>
    <xf numFmtId="0" fontId="11" fillId="3" borderId="22" xfId="0" applyFont="1" applyFill="1" applyBorder="1" applyAlignment="1">
      <alignment horizontal="center"/>
    </xf>
    <xf numFmtId="0" fontId="11" fillId="3" borderId="7" xfId="0" applyFont="1" applyFill="1" applyBorder="1" applyAlignment="1">
      <alignment horizontal="center"/>
    </xf>
    <xf numFmtId="0" fontId="9" fillId="3" borderId="6" xfId="0" applyFont="1" applyFill="1" applyBorder="1" applyAlignment="1">
      <alignment wrapText="1"/>
    </xf>
    <xf numFmtId="0" fontId="9" fillId="3" borderId="3" xfId="0" applyFont="1" applyFill="1" applyBorder="1" applyAlignment="1">
      <alignment wrapText="1"/>
    </xf>
    <xf numFmtId="0" fontId="5" fillId="3" borderId="2" xfId="0" applyFont="1" applyFill="1" applyBorder="1" applyAlignment="1">
      <alignment horizontal="center" wrapText="1"/>
    </xf>
    <xf numFmtId="0" fontId="5" fillId="0" borderId="3" xfId="0" applyFont="1" applyBorder="1" applyAlignment="1">
      <alignment horizontal="center" wrapText="1"/>
    </xf>
    <xf numFmtId="0" fontId="5" fillId="3" borderId="5" xfId="0" applyFont="1" applyFill="1" applyBorder="1" applyAlignment="1">
      <alignment horizontal="center" wrapText="1"/>
    </xf>
    <xf numFmtId="0" fontId="9" fillId="3" borderId="25" xfId="0" applyFont="1" applyFill="1" applyBorder="1" applyAlignment="1">
      <alignment horizontal="center" wrapText="1"/>
    </xf>
    <xf numFmtId="0" fontId="9" fillId="3" borderId="19" xfId="0" applyFont="1" applyFill="1" applyBorder="1" applyAlignment="1">
      <alignment horizontal="center" wrapText="1"/>
    </xf>
    <xf numFmtId="0" fontId="9" fillId="3" borderId="4" xfId="0" applyFont="1" applyFill="1" applyBorder="1" applyAlignment="1">
      <alignment horizontal="center" wrapText="1"/>
    </xf>
    <xf numFmtId="0" fontId="9" fillId="3" borderId="24" xfId="0" applyFont="1" applyFill="1" applyBorder="1" applyAlignment="1">
      <alignment horizontal="center" wrapText="1"/>
    </xf>
    <xf numFmtId="0" fontId="9" fillId="3" borderId="8" xfId="0" applyFont="1" applyFill="1" applyBorder="1" applyAlignment="1">
      <alignment horizontal="center" wrapText="1"/>
    </xf>
    <xf numFmtId="0" fontId="5" fillId="3" borderId="6" xfId="0" applyFont="1" applyFill="1" applyBorder="1" applyAlignment="1">
      <alignment horizontal="center" wrapText="1"/>
    </xf>
    <xf numFmtId="0" fontId="5" fillId="3" borderId="3" xfId="0" applyFont="1" applyFill="1" applyBorder="1" applyAlignment="1">
      <alignment horizontal="center" wrapText="1"/>
    </xf>
    <xf numFmtId="0" fontId="5" fillId="5" borderId="5" xfId="0" applyFont="1" applyFill="1" applyBorder="1" applyAlignment="1"/>
    <xf numFmtId="0" fontId="5" fillId="5" borderId="19" xfId="0" applyFont="1" applyFill="1" applyBorder="1" applyAlignment="1"/>
    <xf numFmtId="0" fontId="5" fillId="5" borderId="4" xfId="0" applyFont="1" applyFill="1" applyBorder="1" applyAlignment="1"/>
    <xf numFmtId="0" fontId="5" fillId="5" borderId="8" xfId="0" applyFont="1" applyFill="1" applyBorder="1" applyAlignment="1"/>
    <xf numFmtId="0" fontId="0" fillId="0" borderId="25" xfId="0" applyBorder="1" applyAlignment="1"/>
    <xf numFmtId="0" fontId="0" fillId="0" borderId="0" xfId="0" applyAlignment="1"/>
    <xf numFmtId="0" fontId="0" fillId="0" borderId="20" xfId="0" applyBorder="1" applyAlignment="1"/>
    <xf numFmtId="0" fontId="25" fillId="0" borderId="25" xfId="0" applyFont="1" applyBorder="1" applyAlignment="1">
      <alignment horizontal="center"/>
    </xf>
    <xf numFmtId="0" fontId="0" fillId="0" borderId="3" xfId="0" applyBorder="1" applyAlignment="1">
      <alignment horizontal="center" wrapText="1"/>
    </xf>
    <xf numFmtId="0" fontId="9" fillId="3" borderId="5" xfId="0" applyFont="1" applyFill="1" applyBorder="1" applyAlignment="1" applyProtection="1">
      <alignment horizontal="center" wrapText="1"/>
    </xf>
    <xf numFmtId="0" fontId="32" fillId="3" borderId="25" xfId="0" applyFont="1" applyFill="1" applyBorder="1" applyAlignment="1">
      <alignment wrapText="1"/>
    </xf>
    <xf numFmtId="0" fontId="32" fillId="3" borderId="19" xfId="0" applyFont="1" applyFill="1" applyBorder="1" applyAlignment="1">
      <alignment wrapText="1"/>
    </xf>
    <xf numFmtId="0" fontId="32" fillId="3" borderId="4" xfId="0" applyFont="1" applyFill="1" applyBorder="1" applyAlignment="1">
      <alignment wrapText="1"/>
    </xf>
    <xf numFmtId="0" fontId="32" fillId="3" borderId="24" xfId="0" applyFont="1" applyFill="1" applyBorder="1" applyAlignment="1">
      <alignment wrapText="1"/>
    </xf>
    <xf numFmtId="0" fontId="32" fillId="3" borderId="8" xfId="0" applyFont="1" applyFill="1" applyBorder="1" applyAlignment="1">
      <alignment wrapText="1"/>
    </xf>
    <xf numFmtId="0" fontId="8" fillId="0" borderId="25" xfId="0" applyFont="1" applyBorder="1" applyAlignment="1">
      <alignment horizontal="center"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0" xfId="0" applyFont="1" applyBorder="1" applyAlignment="1">
      <alignment horizontal="center" wrapText="1"/>
    </xf>
    <xf numFmtId="0" fontId="8" fillId="0" borderId="20" xfId="0" applyFont="1" applyBorder="1" applyAlignment="1">
      <alignment horizontal="center" wrapText="1"/>
    </xf>
    <xf numFmtId="0" fontId="11" fillId="5" borderId="21" xfId="0" applyFont="1" applyFill="1" applyBorder="1" applyAlignment="1">
      <alignment horizontal="center" wrapText="1"/>
    </xf>
    <xf numFmtId="0" fontId="11" fillId="5" borderId="20" xfId="0" applyFont="1" applyFill="1" applyBorder="1" applyAlignment="1">
      <alignment horizontal="center" wrapText="1"/>
    </xf>
    <xf numFmtId="0" fontId="25" fillId="0" borderId="24" xfId="0" applyFont="1" applyBorder="1" applyAlignment="1">
      <alignment horizontal="center"/>
    </xf>
    <xf numFmtId="0" fontId="17" fillId="5" borderId="25" xfId="0" applyFont="1" applyFill="1" applyBorder="1" applyAlignment="1">
      <alignment horizontal="center"/>
    </xf>
    <xf numFmtId="0" fontId="5" fillId="0" borderId="0" xfId="0" applyFont="1" applyAlignment="1"/>
    <xf numFmtId="0" fontId="5" fillId="0" borderId="24" xfId="0" applyFont="1" applyBorder="1" applyAlignment="1"/>
    <xf numFmtId="0" fontId="11" fillId="5" borderId="0" xfId="0" applyFont="1" applyFill="1" applyBorder="1" applyAlignment="1">
      <alignment horizontal="center"/>
    </xf>
    <xf numFmtId="0" fontId="0" fillId="11" borderId="0" xfId="0" applyFill="1" applyBorder="1" applyAlignment="1"/>
    <xf numFmtId="0" fontId="11" fillId="5" borderId="24" xfId="0" applyFont="1" applyFill="1" applyBorder="1" applyAlignment="1">
      <alignment horizontal="center"/>
    </xf>
    <xf numFmtId="0" fontId="0" fillId="5" borderId="24" xfId="0" applyFill="1" applyBorder="1" applyAlignment="1"/>
    <xf numFmtId="0" fontId="0" fillId="11" borderId="0" xfId="0" applyFill="1" applyBorder="1" applyAlignment="1">
      <alignment horizontal="center"/>
    </xf>
    <xf numFmtId="0" fontId="9" fillId="5" borderId="0" xfId="0" applyFont="1" applyFill="1" applyBorder="1" applyAlignment="1">
      <alignment horizontal="center"/>
    </xf>
    <xf numFmtId="0" fontId="7" fillId="5" borderId="12" xfId="0" applyFont="1" applyFill="1" applyBorder="1" applyAlignment="1">
      <alignment horizontal="center"/>
    </xf>
    <xf numFmtId="0" fontId="7" fillId="5" borderId="0" xfId="0" applyFont="1" applyFill="1" applyBorder="1" applyAlignment="1">
      <alignment horizontal="center"/>
    </xf>
    <xf numFmtId="0" fontId="9" fillId="5" borderId="12" xfId="0" applyFont="1" applyFill="1" applyBorder="1" applyAlignment="1">
      <alignment horizontal="center" wrapText="1"/>
    </xf>
    <xf numFmtId="0" fontId="9" fillId="5" borderId="0" xfId="0" applyFont="1" applyFill="1" applyBorder="1" applyAlignment="1">
      <alignment horizontal="center" wrapText="1"/>
    </xf>
    <xf numFmtId="0" fontId="7" fillId="5" borderId="0" xfId="0" applyFont="1" applyFill="1" applyBorder="1" applyAlignment="1">
      <alignment horizontal="center" wrapText="1"/>
    </xf>
    <xf numFmtId="0" fontId="28" fillId="0" borderId="12" xfId="0" applyFont="1"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2" xfId="0" applyBorder="1" applyAlignment="1">
      <alignment wrapText="1"/>
    </xf>
    <xf numFmtId="0" fontId="32" fillId="0" borderId="0" xfId="0" applyFont="1" applyBorder="1" applyAlignment="1">
      <alignment wrapText="1"/>
    </xf>
    <xf numFmtId="0" fontId="32" fillId="0" borderId="13" xfId="0" applyFont="1" applyBorder="1" applyAlignment="1">
      <alignment wrapText="1"/>
    </xf>
    <xf numFmtId="0" fontId="32" fillId="0" borderId="12" xfId="0" applyFont="1" applyBorder="1" applyAlignment="1">
      <alignment wrapText="1"/>
    </xf>
    <xf numFmtId="0" fontId="12" fillId="5" borderId="0" xfId="0" applyFont="1" applyFill="1" applyBorder="1" applyAlignment="1">
      <alignment wrapText="1"/>
    </xf>
    <xf numFmtId="0" fontId="12" fillId="5" borderId="13" xfId="0" applyFont="1" applyFill="1" applyBorder="1" applyAlignment="1">
      <alignment wrapText="1"/>
    </xf>
    <xf numFmtId="0" fontId="8" fillId="5" borderId="0" xfId="1" applyFont="1" applyFill="1" applyBorder="1" applyAlignment="1" applyProtection="1">
      <alignment wrapText="1"/>
    </xf>
    <xf numFmtId="0" fontId="0" fillId="5" borderId="12" xfId="0" applyFill="1" applyBorder="1" applyAlignment="1">
      <alignment wrapText="1"/>
    </xf>
    <xf numFmtId="0" fontId="8" fillId="0" borderId="12" xfId="0" applyFont="1" applyBorder="1" applyAlignment="1">
      <alignment wrapText="1"/>
    </xf>
  </cellXfs>
  <cellStyles count="5">
    <cellStyle name="Hyperlink" xfId="1" builtinId="8"/>
    <cellStyle name="Hyperlink 2" xfId="4"/>
    <cellStyle name="Normal" xfId="0" builtinId="0"/>
    <cellStyle name="Normal 2" xfId="3"/>
    <cellStyle name="Normal 3" xfId="2"/>
  </cellStyles>
  <dxfs count="8">
    <dxf>
      <font>
        <b/>
        <i val="0"/>
        <condense val="0"/>
        <extend val="0"/>
        <color indexed="37"/>
      </font>
      <fill>
        <patternFill>
          <bgColor indexed="22"/>
        </patternFill>
      </fill>
    </dxf>
    <dxf>
      <font>
        <b/>
        <i val="0"/>
        <condense val="0"/>
        <extend val="0"/>
        <color indexed="37"/>
      </font>
      <fill>
        <patternFill>
          <bgColor indexed="22"/>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indexed="37"/>
      </font>
      <fill>
        <patternFill>
          <bgColor indexed="22"/>
        </patternFill>
      </fill>
    </dxf>
    <dxf>
      <font>
        <b/>
        <i/>
        <condense val="0"/>
        <extend val="0"/>
        <color indexed="10"/>
      </font>
      <fill>
        <patternFill>
          <bgColor indexed="22"/>
        </patternFill>
      </fill>
      <border>
        <left style="dashed">
          <color indexed="64"/>
        </left>
        <right style="dashed">
          <color indexed="64"/>
        </right>
        <top style="dashed">
          <color indexed="64"/>
        </top>
        <bottom style="dashed">
          <color indexed="64"/>
        </bottom>
      </border>
    </dxf>
    <dxf>
      <font>
        <b/>
        <i val="0"/>
        <condense val="0"/>
        <extend val="0"/>
        <color indexed="10"/>
      </font>
      <fill>
        <patternFill>
          <bgColor indexed="22"/>
        </patternFill>
      </fill>
      <border>
        <left style="dashed">
          <color indexed="64"/>
        </left>
        <right style="dashed">
          <color indexed="64"/>
        </right>
        <top style="dashed">
          <color indexed="64"/>
        </top>
        <bottom style="dashed">
          <color indexed="64"/>
        </bottom>
      </border>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107"/>
  <sheetViews>
    <sheetView tabSelected="1" zoomScaleNormal="100" workbookViewId="0">
      <selection activeCell="D88" sqref="D88:J95"/>
    </sheetView>
  </sheetViews>
  <sheetFormatPr defaultRowHeight="12.75" x14ac:dyDescent="0.2"/>
  <cols>
    <col min="1" max="1" width="9.5703125" customWidth="1"/>
    <col min="2" max="2" width="12.28515625" customWidth="1"/>
    <col min="4" max="4" width="12.140625" customWidth="1"/>
    <col min="10" max="10" width="9.85546875" customWidth="1"/>
    <col min="11" max="11" width="16.5703125" customWidth="1"/>
    <col min="12" max="12" width="10.5703125" customWidth="1"/>
    <col min="13" max="13" width="19" customWidth="1"/>
    <col min="15" max="15" width="11" customWidth="1"/>
    <col min="17" max="17" width="10.7109375" customWidth="1"/>
  </cols>
  <sheetData>
    <row r="1" spans="1:17" ht="24" thickTop="1" x14ac:dyDescent="0.35">
      <c r="A1" s="77"/>
      <c r="B1" s="80"/>
      <c r="C1" s="33"/>
      <c r="D1" s="80" t="s">
        <v>166</v>
      </c>
      <c r="E1" s="33"/>
      <c r="F1" s="33"/>
      <c r="G1" s="33"/>
      <c r="H1" s="33"/>
      <c r="I1" s="33"/>
      <c r="J1" s="33"/>
      <c r="K1" s="33"/>
      <c r="L1" s="33"/>
      <c r="M1" s="33"/>
      <c r="N1" s="35"/>
      <c r="O1" s="109"/>
      <c r="P1" s="109"/>
      <c r="Q1" s="109"/>
    </row>
    <row r="2" spans="1:17" ht="23.25" x14ac:dyDescent="0.35">
      <c r="A2" s="81"/>
      <c r="C2" s="36"/>
      <c r="D2" s="82" t="s">
        <v>172</v>
      </c>
      <c r="E2" s="36"/>
      <c r="F2" s="36"/>
      <c r="G2" s="36"/>
      <c r="H2" s="36"/>
      <c r="I2" s="36"/>
      <c r="J2" s="36"/>
      <c r="K2" s="36"/>
      <c r="L2" s="36"/>
      <c r="M2" s="36"/>
      <c r="N2" s="35"/>
      <c r="O2" s="109"/>
      <c r="P2" s="109"/>
      <c r="Q2" s="109"/>
    </row>
    <row r="3" spans="1:17" ht="23.25" x14ac:dyDescent="0.35">
      <c r="A3" s="140"/>
      <c r="B3" s="141" t="s">
        <v>173</v>
      </c>
      <c r="C3" s="141"/>
      <c r="D3" s="141"/>
      <c r="E3" s="36"/>
      <c r="F3" s="36"/>
      <c r="G3" s="36"/>
      <c r="H3" s="36"/>
      <c r="I3" s="36"/>
      <c r="J3" s="36"/>
      <c r="K3" s="36"/>
      <c r="L3" s="36"/>
      <c r="M3" s="36"/>
      <c r="N3" s="35"/>
      <c r="O3" s="109"/>
      <c r="P3" s="109"/>
      <c r="Q3" s="109"/>
    </row>
    <row r="4" spans="1:17" ht="13.5" customHeight="1" x14ac:dyDescent="0.2">
      <c r="A4" s="577" t="s">
        <v>174</v>
      </c>
      <c r="B4" s="507"/>
      <c r="C4" s="507"/>
      <c r="D4" s="507"/>
      <c r="E4" s="507"/>
      <c r="F4" s="507"/>
      <c r="G4" s="507"/>
      <c r="H4" s="507"/>
      <c r="I4" s="507"/>
      <c r="J4" s="507"/>
      <c r="K4" s="507"/>
      <c r="L4" s="507"/>
      <c r="M4" s="578"/>
      <c r="N4" s="98"/>
      <c r="O4" s="91"/>
      <c r="P4" s="91"/>
      <c r="Q4" s="112"/>
    </row>
    <row r="5" spans="1:17" ht="13.5" customHeight="1" x14ac:dyDescent="0.2">
      <c r="A5" s="577"/>
      <c r="B5" s="507"/>
      <c r="C5" s="507"/>
      <c r="D5" s="507"/>
      <c r="E5" s="507"/>
      <c r="F5" s="507"/>
      <c r="G5" s="507"/>
      <c r="H5" s="507"/>
      <c r="I5" s="507"/>
      <c r="J5" s="507"/>
      <c r="K5" s="507"/>
      <c r="L5" s="507"/>
      <c r="M5" s="578"/>
      <c r="N5" s="98"/>
      <c r="O5" s="91"/>
      <c r="P5" s="91"/>
      <c r="Q5" s="112"/>
    </row>
    <row r="6" spans="1:17" x14ac:dyDescent="0.2">
      <c r="A6" s="579"/>
      <c r="B6" s="507"/>
      <c r="C6" s="507"/>
      <c r="D6" s="507"/>
      <c r="E6" s="507"/>
      <c r="F6" s="507"/>
      <c r="G6" s="507"/>
      <c r="H6" s="507"/>
      <c r="I6" s="507"/>
      <c r="J6" s="507"/>
      <c r="K6" s="507"/>
      <c r="L6" s="507"/>
      <c r="M6" s="578"/>
      <c r="N6" s="98"/>
      <c r="O6" s="91"/>
      <c r="P6" s="91"/>
      <c r="Q6" s="112"/>
    </row>
    <row r="7" spans="1:17" x14ac:dyDescent="0.2">
      <c r="A7" s="579"/>
      <c r="B7" s="507"/>
      <c r="C7" s="507"/>
      <c r="D7" s="507"/>
      <c r="E7" s="507"/>
      <c r="F7" s="507"/>
      <c r="G7" s="507"/>
      <c r="H7" s="507"/>
      <c r="I7" s="507"/>
      <c r="J7" s="507"/>
      <c r="K7" s="507"/>
      <c r="L7" s="507"/>
      <c r="M7" s="578"/>
      <c r="N7" s="98"/>
      <c r="O7" s="91"/>
      <c r="P7" s="91"/>
      <c r="Q7" s="112"/>
    </row>
    <row r="8" spans="1:17" x14ac:dyDescent="0.2">
      <c r="A8" s="579"/>
      <c r="B8" s="507"/>
      <c r="C8" s="507"/>
      <c r="D8" s="507"/>
      <c r="E8" s="507"/>
      <c r="F8" s="507"/>
      <c r="G8" s="507"/>
      <c r="H8" s="507"/>
      <c r="I8" s="507"/>
      <c r="J8" s="507"/>
      <c r="K8" s="507"/>
      <c r="L8" s="507"/>
      <c r="M8" s="578"/>
      <c r="N8" s="98"/>
      <c r="O8" s="91"/>
      <c r="P8" s="91"/>
      <c r="Q8" s="112"/>
    </row>
    <row r="9" spans="1:17" ht="13.5" thickBot="1" x14ac:dyDescent="0.25">
      <c r="A9" s="579"/>
      <c r="B9" s="507"/>
      <c r="C9" s="507"/>
      <c r="D9" s="507"/>
      <c r="E9" s="507"/>
      <c r="F9" s="507"/>
      <c r="G9" s="507"/>
      <c r="H9" s="507"/>
      <c r="I9" s="507"/>
      <c r="J9" s="507"/>
      <c r="K9" s="507"/>
      <c r="L9" s="507"/>
      <c r="M9" s="578"/>
      <c r="N9" s="98"/>
      <c r="O9" s="91"/>
      <c r="P9" s="91"/>
      <c r="Q9" s="112"/>
    </row>
    <row r="10" spans="1:17" ht="13.5" thickTop="1" x14ac:dyDescent="0.2">
      <c r="A10" s="142"/>
      <c r="B10" s="143"/>
      <c r="C10" s="143"/>
      <c r="D10" s="143"/>
      <c r="E10" s="143"/>
      <c r="F10" s="143"/>
      <c r="G10" s="143"/>
      <c r="H10" s="143"/>
      <c r="I10" s="143"/>
      <c r="J10" s="143"/>
      <c r="K10" s="143"/>
      <c r="L10" s="143"/>
      <c r="M10" s="143"/>
      <c r="N10" s="98"/>
      <c r="O10" s="91"/>
      <c r="P10" s="91"/>
      <c r="Q10" s="112"/>
    </row>
    <row r="11" spans="1:17" ht="18" x14ac:dyDescent="0.25">
      <c r="A11" s="35"/>
      <c r="B11" s="36"/>
      <c r="C11" s="605" t="s">
        <v>52</v>
      </c>
      <c r="D11" s="606"/>
      <c r="E11" s="606"/>
      <c r="F11" s="606"/>
      <c r="G11" s="36"/>
      <c r="H11" s="36"/>
      <c r="I11" s="36"/>
      <c r="J11" s="36"/>
      <c r="K11" s="36"/>
      <c r="L11" s="36"/>
      <c r="M11" s="36"/>
      <c r="N11" s="74"/>
      <c r="O11" s="112"/>
      <c r="P11" s="112"/>
      <c r="Q11" s="112"/>
    </row>
    <row r="12" spans="1:17" ht="13.5" thickBot="1" x14ac:dyDescent="0.25">
      <c r="A12" s="74"/>
      <c r="B12" s="74"/>
      <c r="C12" s="74"/>
      <c r="D12" s="74"/>
      <c r="E12" s="74"/>
      <c r="F12" s="74"/>
      <c r="G12" s="74"/>
      <c r="H12" s="74"/>
      <c r="I12" s="74"/>
      <c r="J12" s="74"/>
      <c r="K12" s="74"/>
      <c r="L12" s="74"/>
      <c r="M12" s="74"/>
      <c r="N12" s="74"/>
      <c r="O12" s="112"/>
      <c r="P12" s="112"/>
      <c r="Q12" s="112"/>
    </row>
    <row r="13" spans="1:17" ht="16.5" thickBot="1" x14ac:dyDescent="0.3">
      <c r="A13" s="594" t="s">
        <v>15</v>
      </c>
      <c r="B13" s="595"/>
      <c r="C13" s="149" t="s">
        <v>152</v>
      </c>
      <c r="D13" s="150"/>
      <c r="E13" s="150"/>
      <c r="F13" s="150"/>
      <c r="G13" s="150"/>
      <c r="H13" s="150"/>
      <c r="I13" s="150"/>
      <c r="J13" s="151"/>
      <c r="K13" s="76"/>
      <c r="L13" s="76"/>
      <c r="M13" s="76"/>
      <c r="N13" s="74"/>
      <c r="O13" s="112"/>
      <c r="P13" s="112"/>
      <c r="Q13" s="112"/>
    </row>
    <row r="14" spans="1:17" ht="15.75" thickBot="1" x14ac:dyDescent="0.25">
      <c r="A14" s="76"/>
      <c r="B14" s="76"/>
      <c r="C14" s="76"/>
      <c r="D14" s="76"/>
      <c r="E14" s="76"/>
      <c r="F14" s="76"/>
      <c r="G14" s="76"/>
      <c r="H14" s="76"/>
      <c r="I14" s="76"/>
      <c r="J14" s="76"/>
      <c r="K14" s="76"/>
      <c r="L14" s="76"/>
      <c r="M14" s="76"/>
      <c r="N14" s="74"/>
      <c r="O14" s="112"/>
      <c r="P14" s="112"/>
      <c r="Q14" s="112"/>
    </row>
    <row r="15" spans="1:17" ht="15" x14ac:dyDescent="0.2">
      <c r="A15" s="580" t="s">
        <v>46</v>
      </c>
      <c r="B15" s="529"/>
      <c r="C15" s="152"/>
      <c r="D15" s="153"/>
      <c r="E15" s="153"/>
      <c r="F15" s="153"/>
      <c r="G15" s="153"/>
      <c r="H15" s="153"/>
      <c r="I15" s="153"/>
      <c r="J15" s="154"/>
      <c r="K15" s="76"/>
      <c r="L15" s="76"/>
      <c r="M15" s="76"/>
      <c r="N15" s="74"/>
      <c r="O15" s="112"/>
      <c r="P15" s="112"/>
      <c r="Q15" s="112"/>
    </row>
    <row r="16" spans="1:17" ht="15" x14ac:dyDescent="0.2">
      <c r="A16" s="581"/>
      <c r="B16" s="532"/>
      <c r="C16" s="145" t="s">
        <v>153</v>
      </c>
      <c r="D16" s="138"/>
      <c r="E16" s="138"/>
      <c r="F16" s="138"/>
      <c r="G16" s="138"/>
      <c r="H16" s="138"/>
      <c r="I16" s="138"/>
      <c r="J16" s="155"/>
      <c r="K16" s="76"/>
      <c r="L16" s="76"/>
      <c r="M16" s="76"/>
      <c r="N16" s="74"/>
      <c r="O16" s="112"/>
      <c r="P16" s="112"/>
      <c r="Q16" s="112"/>
    </row>
    <row r="17" spans="1:17" ht="15" x14ac:dyDescent="0.2">
      <c r="A17" s="581"/>
      <c r="B17" s="532"/>
      <c r="C17" s="145"/>
      <c r="D17" s="138"/>
      <c r="E17" s="138"/>
      <c r="F17" s="138"/>
      <c r="G17" s="138"/>
      <c r="H17" s="138"/>
      <c r="I17" s="138"/>
      <c r="J17" s="155"/>
      <c r="K17" s="76"/>
      <c r="L17" s="76"/>
      <c r="M17" s="76"/>
      <c r="N17" s="74"/>
      <c r="O17" s="112"/>
      <c r="P17" s="112"/>
      <c r="Q17" s="112"/>
    </row>
    <row r="18" spans="1:17" ht="15.75" thickBot="1" x14ac:dyDescent="0.25">
      <c r="A18" s="582"/>
      <c r="B18" s="535"/>
      <c r="C18" s="147"/>
      <c r="D18" s="156"/>
      <c r="E18" s="156"/>
      <c r="F18" s="156"/>
      <c r="G18" s="156"/>
      <c r="H18" s="156"/>
      <c r="I18" s="156"/>
      <c r="J18" s="157"/>
      <c r="K18" s="76"/>
      <c r="L18" s="76"/>
      <c r="M18" s="76"/>
      <c r="N18" s="74"/>
      <c r="O18" s="112"/>
      <c r="P18" s="112"/>
      <c r="Q18" s="112"/>
    </row>
    <row r="19" spans="1:17" ht="15.75" thickBot="1" x14ac:dyDescent="0.25">
      <c r="A19" s="76"/>
      <c r="B19" s="76"/>
      <c r="C19" s="76"/>
      <c r="D19" s="76"/>
      <c r="E19" s="76"/>
      <c r="F19" s="76"/>
      <c r="G19" s="76"/>
      <c r="H19" s="76"/>
      <c r="I19" s="76"/>
      <c r="J19" s="76"/>
      <c r="K19" s="76"/>
      <c r="L19" s="76"/>
      <c r="M19" s="76"/>
      <c r="N19" s="74"/>
      <c r="O19" s="112"/>
      <c r="P19" s="112"/>
      <c r="Q19" s="112"/>
    </row>
    <row r="20" spans="1:17" ht="15.75" x14ac:dyDescent="0.25">
      <c r="A20" s="158"/>
      <c r="B20" s="159"/>
      <c r="C20" s="152" t="s">
        <v>54</v>
      </c>
      <c r="D20" s="153"/>
      <c r="E20" s="153"/>
      <c r="F20" s="153"/>
      <c r="G20" s="153"/>
      <c r="H20" s="153"/>
      <c r="I20" s="153"/>
      <c r="J20" s="154"/>
      <c r="K20" s="76"/>
      <c r="L20" s="76"/>
      <c r="M20" s="76"/>
      <c r="N20" s="74"/>
      <c r="O20" s="112"/>
      <c r="P20" s="112"/>
      <c r="Q20" s="112"/>
    </row>
    <row r="21" spans="1:17" ht="15" x14ac:dyDescent="0.2">
      <c r="A21" s="160"/>
      <c r="B21" s="161"/>
      <c r="C21" s="145"/>
      <c r="D21" s="138" t="s">
        <v>44</v>
      </c>
      <c r="E21" s="138"/>
      <c r="F21" s="138"/>
      <c r="G21" s="138"/>
      <c r="H21" s="138"/>
      <c r="I21" s="138"/>
      <c r="J21" s="155"/>
      <c r="K21" s="76"/>
      <c r="L21" s="76"/>
      <c r="M21" s="76"/>
      <c r="N21" s="74"/>
      <c r="O21" s="112"/>
      <c r="P21" s="112"/>
      <c r="Q21" s="112"/>
    </row>
    <row r="22" spans="1:17" ht="15.75" x14ac:dyDescent="0.25">
      <c r="A22" s="596" t="s">
        <v>47</v>
      </c>
      <c r="B22" s="597"/>
      <c r="C22" s="145"/>
      <c r="D22" s="138" t="s">
        <v>45</v>
      </c>
      <c r="E22" s="138"/>
      <c r="F22" s="138"/>
      <c r="G22" s="138"/>
      <c r="H22" s="138"/>
      <c r="I22" s="138"/>
      <c r="J22" s="155"/>
      <c r="K22" s="76"/>
      <c r="L22" s="76"/>
      <c r="M22" s="76"/>
      <c r="N22" s="74"/>
      <c r="O22" s="112"/>
      <c r="P22" s="112"/>
      <c r="Q22" s="112"/>
    </row>
    <row r="23" spans="1:17" ht="15.75" thickBot="1" x14ac:dyDescent="0.25">
      <c r="A23" s="162"/>
      <c r="B23" s="163"/>
      <c r="C23" s="147"/>
      <c r="D23" s="156" t="s">
        <v>76</v>
      </c>
      <c r="E23" s="156"/>
      <c r="F23" s="156"/>
      <c r="G23" s="156"/>
      <c r="H23" s="156"/>
      <c r="I23" s="156"/>
      <c r="J23" s="157"/>
      <c r="K23" s="76"/>
      <c r="L23" s="76"/>
      <c r="M23" s="76"/>
      <c r="N23" s="74"/>
      <c r="O23" s="112"/>
      <c r="P23" s="112"/>
      <c r="Q23" s="112"/>
    </row>
    <row r="24" spans="1:17" ht="15" x14ac:dyDescent="0.2">
      <c r="A24" s="138"/>
      <c r="B24" s="138"/>
      <c r="C24" s="138"/>
      <c r="D24" s="138"/>
      <c r="E24" s="138"/>
      <c r="F24" s="138"/>
      <c r="G24" s="138"/>
      <c r="H24" s="138"/>
      <c r="I24" s="138"/>
      <c r="J24" s="138"/>
      <c r="K24" s="76"/>
      <c r="L24" s="76"/>
      <c r="M24" s="76"/>
      <c r="N24" s="74"/>
      <c r="O24" s="112"/>
      <c r="P24" s="112"/>
      <c r="Q24" s="112"/>
    </row>
    <row r="25" spans="1:17" ht="15.75" thickBot="1" x14ac:dyDescent="0.25">
      <c r="A25" s="138"/>
      <c r="B25" s="138"/>
      <c r="C25" s="138"/>
      <c r="D25" s="138"/>
      <c r="E25" s="138"/>
      <c r="F25" s="138"/>
      <c r="G25" s="138"/>
      <c r="H25" s="138"/>
      <c r="I25" s="138"/>
      <c r="J25" s="138"/>
      <c r="K25" s="76"/>
      <c r="L25" s="76"/>
      <c r="M25" s="76"/>
      <c r="N25" s="74"/>
      <c r="O25" s="112"/>
      <c r="P25" s="112"/>
      <c r="Q25" s="112"/>
    </row>
    <row r="26" spans="1:17" ht="18.75" customHeight="1" x14ac:dyDescent="0.2">
      <c r="A26" s="561" t="s">
        <v>74</v>
      </c>
      <c r="B26" s="164"/>
      <c r="C26" s="501" t="s">
        <v>73</v>
      </c>
      <c r="D26" s="502"/>
      <c r="E26" s="527" t="s">
        <v>161</v>
      </c>
      <c r="F26" s="583"/>
      <c r="G26" s="583"/>
      <c r="H26" s="583"/>
      <c r="I26" s="583"/>
      <c r="J26" s="584"/>
      <c r="K26" s="76"/>
      <c r="L26" s="76"/>
      <c r="M26" s="76"/>
      <c r="N26" s="74"/>
      <c r="O26" s="112"/>
      <c r="P26" s="112"/>
      <c r="Q26" s="112"/>
    </row>
    <row r="27" spans="1:17" ht="13.5" customHeight="1" thickBot="1" x14ac:dyDescent="0.25">
      <c r="A27" s="598"/>
      <c r="B27" s="165"/>
      <c r="C27" s="505"/>
      <c r="D27" s="506"/>
      <c r="E27" s="586"/>
      <c r="F27" s="587"/>
      <c r="G27" s="587"/>
      <c r="H27" s="587"/>
      <c r="I27" s="587"/>
      <c r="J27" s="588"/>
      <c r="K27" s="76"/>
      <c r="L27" s="76"/>
      <c r="M27" s="76"/>
      <c r="N27" s="74"/>
      <c r="O27" s="112"/>
      <c r="P27" s="112"/>
      <c r="Q27" s="112"/>
    </row>
    <row r="28" spans="1:17" ht="15" x14ac:dyDescent="0.2">
      <c r="A28" s="598"/>
      <c r="B28" s="165"/>
      <c r="C28" s="609" t="s">
        <v>154</v>
      </c>
      <c r="D28" s="502"/>
      <c r="E28" s="527" t="s">
        <v>219</v>
      </c>
      <c r="F28" s="583"/>
      <c r="G28" s="583"/>
      <c r="H28" s="583"/>
      <c r="I28" s="583"/>
      <c r="J28" s="584"/>
      <c r="K28" s="76"/>
      <c r="L28" s="76"/>
      <c r="M28" s="76"/>
      <c r="N28" s="74"/>
      <c r="O28" s="112"/>
      <c r="P28" s="112"/>
      <c r="Q28" s="112"/>
    </row>
    <row r="29" spans="1:17" ht="15" x14ac:dyDescent="0.2">
      <c r="A29" s="598"/>
      <c r="B29" s="165"/>
      <c r="C29" s="503"/>
      <c r="D29" s="504"/>
      <c r="E29" s="530"/>
      <c r="F29" s="507"/>
      <c r="G29" s="507"/>
      <c r="H29" s="507"/>
      <c r="I29" s="507"/>
      <c r="J29" s="585"/>
      <c r="K29" s="76"/>
      <c r="L29" s="76"/>
      <c r="M29" s="76"/>
      <c r="N29" s="74"/>
      <c r="O29" s="112"/>
      <c r="P29" s="112"/>
      <c r="Q29" s="112"/>
    </row>
    <row r="30" spans="1:17" ht="15" x14ac:dyDescent="0.2">
      <c r="A30" s="598"/>
      <c r="B30" s="165"/>
      <c r="C30" s="503"/>
      <c r="D30" s="504"/>
      <c r="E30" s="530"/>
      <c r="F30" s="507"/>
      <c r="G30" s="507"/>
      <c r="H30" s="507"/>
      <c r="I30" s="507"/>
      <c r="J30" s="585"/>
      <c r="K30" s="76"/>
      <c r="L30" s="76"/>
      <c r="M30" s="76"/>
      <c r="N30" s="74"/>
      <c r="O30" s="112"/>
      <c r="P30" s="112"/>
      <c r="Q30" s="112"/>
    </row>
    <row r="31" spans="1:17" ht="15.75" thickBot="1" x14ac:dyDescent="0.25">
      <c r="A31" s="598"/>
      <c r="B31" s="165"/>
      <c r="C31" s="505"/>
      <c r="D31" s="506"/>
      <c r="E31" s="586"/>
      <c r="F31" s="587"/>
      <c r="G31" s="587"/>
      <c r="H31" s="587"/>
      <c r="I31" s="587"/>
      <c r="J31" s="588"/>
      <c r="K31" s="76"/>
      <c r="L31" s="76"/>
      <c r="M31" s="76"/>
      <c r="N31" s="74"/>
      <c r="O31" s="112"/>
      <c r="P31" s="112"/>
      <c r="Q31" s="112"/>
    </row>
    <row r="32" spans="1:17" ht="15" x14ac:dyDescent="0.2">
      <c r="A32" s="598"/>
      <c r="B32" s="165"/>
      <c r="C32" s="501" t="s">
        <v>85</v>
      </c>
      <c r="D32" s="502"/>
      <c r="E32" s="527" t="s">
        <v>220</v>
      </c>
      <c r="F32" s="583"/>
      <c r="G32" s="583"/>
      <c r="H32" s="583"/>
      <c r="I32" s="583"/>
      <c r="J32" s="584"/>
      <c r="K32" s="76"/>
      <c r="L32" s="76"/>
      <c r="M32" s="76"/>
      <c r="N32" s="74"/>
      <c r="O32" s="112"/>
      <c r="P32" s="112"/>
      <c r="Q32" s="112"/>
    </row>
    <row r="33" spans="1:17" ht="15" x14ac:dyDescent="0.2">
      <c r="A33" s="598"/>
      <c r="B33" s="165"/>
      <c r="C33" s="503"/>
      <c r="D33" s="504"/>
      <c r="E33" s="530"/>
      <c r="F33" s="507"/>
      <c r="G33" s="507"/>
      <c r="H33" s="507"/>
      <c r="I33" s="507"/>
      <c r="J33" s="585"/>
      <c r="K33" s="76"/>
      <c r="L33" s="76"/>
      <c r="M33" s="76"/>
      <c r="N33" s="74"/>
      <c r="O33" s="112"/>
      <c r="P33" s="112"/>
      <c r="Q33" s="112"/>
    </row>
    <row r="34" spans="1:17" ht="15" x14ac:dyDescent="0.2">
      <c r="A34" s="598"/>
      <c r="B34" s="165"/>
      <c r="C34" s="503"/>
      <c r="D34" s="504"/>
      <c r="E34" s="530"/>
      <c r="F34" s="507"/>
      <c r="G34" s="507"/>
      <c r="H34" s="507"/>
      <c r="I34" s="507"/>
      <c r="J34" s="585"/>
      <c r="K34" s="76"/>
      <c r="L34" s="76"/>
      <c r="M34" s="76"/>
      <c r="N34" s="74"/>
      <c r="O34" s="112"/>
      <c r="P34" s="112"/>
      <c r="Q34" s="112"/>
    </row>
    <row r="35" spans="1:17" ht="15.75" thickBot="1" x14ac:dyDescent="0.25">
      <c r="A35" s="599"/>
      <c r="B35" s="166"/>
      <c r="C35" s="505"/>
      <c r="D35" s="506"/>
      <c r="E35" s="586"/>
      <c r="F35" s="587"/>
      <c r="G35" s="587"/>
      <c r="H35" s="587"/>
      <c r="I35" s="587"/>
      <c r="J35" s="588"/>
      <c r="K35" s="76"/>
      <c r="L35" s="76"/>
      <c r="M35" s="76"/>
      <c r="N35" s="74"/>
      <c r="O35" s="112"/>
      <c r="P35" s="112"/>
      <c r="Q35" s="112"/>
    </row>
    <row r="36" spans="1:17" ht="15.75" thickBot="1" x14ac:dyDescent="0.25">
      <c r="A36" s="138"/>
      <c r="B36" s="138"/>
      <c r="C36" s="138"/>
      <c r="D36" s="138"/>
      <c r="E36" s="138"/>
      <c r="F36" s="138"/>
      <c r="G36" s="138"/>
      <c r="H36" s="138"/>
      <c r="I36" s="138"/>
      <c r="J36" s="138"/>
      <c r="K36" s="76"/>
      <c r="L36" s="76"/>
      <c r="M36" s="76"/>
      <c r="N36" s="74"/>
      <c r="O36" s="112"/>
      <c r="P36" s="112"/>
      <c r="Q36" s="112"/>
    </row>
    <row r="37" spans="1:17" ht="12.75" customHeight="1" x14ac:dyDescent="0.25">
      <c r="A37" s="167"/>
      <c r="B37" s="164"/>
      <c r="C37" s="607" t="s">
        <v>75</v>
      </c>
      <c r="D37" s="528"/>
      <c r="E37" s="168"/>
      <c r="F37" s="169"/>
      <c r="G37" s="153"/>
      <c r="H37" s="153"/>
      <c r="I37" s="153"/>
      <c r="J37" s="153"/>
      <c r="K37" s="153"/>
      <c r="L37" s="153"/>
      <c r="M37" s="153"/>
      <c r="N37" s="213"/>
      <c r="O37" s="109"/>
      <c r="P37" s="109"/>
      <c r="Q37" s="112"/>
    </row>
    <row r="38" spans="1:17" ht="12.75" customHeight="1" x14ac:dyDescent="0.2">
      <c r="A38" s="148"/>
      <c r="B38" s="165"/>
      <c r="C38" s="608"/>
      <c r="D38" s="508"/>
      <c r="E38" s="148" t="s">
        <v>50</v>
      </c>
      <c r="F38" s="139"/>
      <c r="G38" s="138"/>
      <c r="H38" s="138"/>
      <c r="I38" s="138"/>
      <c r="J38" s="138"/>
      <c r="K38" s="138"/>
      <c r="L38" s="138"/>
      <c r="M38" s="138"/>
      <c r="N38" s="213"/>
      <c r="O38" s="109"/>
      <c r="P38" s="109"/>
      <c r="Q38" s="112"/>
    </row>
    <row r="39" spans="1:17" ht="15.75" thickBot="1" x14ac:dyDescent="0.25">
      <c r="A39" s="148"/>
      <c r="B39" s="165"/>
      <c r="C39" s="533"/>
      <c r="D39" s="534"/>
      <c r="E39" s="170"/>
      <c r="F39" s="171"/>
      <c r="G39" s="156"/>
      <c r="H39" s="156"/>
      <c r="I39" s="156"/>
      <c r="J39" s="156"/>
      <c r="K39" s="156"/>
      <c r="L39" s="156"/>
      <c r="M39" s="156"/>
      <c r="N39" s="213"/>
      <c r="O39" s="109"/>
      <c r="P39" s="109"/>
      <c r="Q39" s="112"/>
    </row>
    <row r="40" spans="1:17" ht="16.5" thickBot="1" x14ac:dyDescent="0.3">
      <c r="A40" s="148"/>
      <c r="B40" s="165"/>
      <c r="C40" s="172"/>
      <c r="D40" s="173"/>
      <c r="E40" s="538" t="s">
        <v>66</v>
      </c>
      <c r="F40" s="174">
        <v>1</v>
      </c>
      <c r="G40" s="144" t="s">
        <v>162</v>
      </c>
      <c r="H40" s="153"/>
      <c r="I40" s="153"/>
      <c r="J40" s="153"/>
      <c r="K40" s="153"/>
      <c r="L40" s="153"/>
      <c r="M40" s="153"/>
      <c r="N40" s="213"/>
      <c r="O40" s="109"/>
      <c r="P40" s="109"/>
      <c r="Q40" s="112"/>
    </row>
    <row r="41" spans="1:17" ht="16.5" thickBot="1" x14ac:dyDescent="0.3">
      <c r="A41" s="600" t="s">
        <v>155</v>
      </c>
      <c r="B41" s="165"/>
      <c r="C41" s="175"/>
      <c r="D41" s="176"/>
      <c r="E41" s="539"/>
      <c r="F41" s="174">
        <v>2</v>
      </c>
      <c r="G41" s="145"/>
      <c r="H41" s="507" t="s">
        <v>237</v>
      </c>
      <c r="I41" s="508"/>
      <c r="J41" s="508"/>
      <c r="K41" s="508"/>
      <c r="L41" s="508"/>
      <c r="M41" s="508"/>
      <c r="N41" s="96"/>
      <c r="O41" s="101"/>
      <c r="P41" s="101"/>
      <c r="Q41" s="112"/>
    </row>
    <row r="42" spans="1:17" ht="16.5" thickBot="1" x14ac:dyDescent="0.3">
      <c r="A42" s="601"/>
      <c r="B42" s="165"/>
      <c r="C42" s="602" t="s">
        <v>236</v>
      </c>
      <c r="D42" s="603"/>
      <c r="E42" s="539"/>
      <c r="F42" s="174">
        <v>3</v>
      </c>
      <c r="G42" s="145"/>
      <c r="H42" s="508"/>
      <c r="I42" s="508"/>
      <c r="J42" s="508"/>
      <c r="K42" s="508"/>
      <c r="L42" s="508"/>
      <c r="M42" s="508"/>
      <c r="N42" s="96"/>
      <c r="O42" s="101"/>
      <c r="P42" s="101"/>
      <c r="Q42" s="112"/>
    </row>
    <row r="43" spans="1:17" ht="13.5" customHeight="1" thickBot="1" x14ac:dyDescent="0.3">
      <c r="A43" s="601"/>
      <c r="B43" s="165"/>
      <c r="C43" s="604"/>
      <c r="D43" s="603"/>
      <c r="E43" s="539"/>
      <c r="F43" s="174">
        <v>5</v>
      </c>
      <c r="G43" s="146" t="s">
        <v>164</v>
      </c>
      <c r="H43" s="138"/>
      <c r="I43" s="138"/>
      <c r="J43" s="138"/>
      <c r="K43" s="138"/>
      <c r="L43" s="138"/>
      <c r="M43" s="138"/>
      <c r="N43" s="213"/>
      <c r="O43" s="109"/>
      <c r="P43" s="109"/>
      <c r="Q43" s="112"/>
    </row>
    <row r="44" spans="1:17" ht="16.5" thickBot="1" x14ac:dyDescent="0.3">
      <c r="A44" s="601"/>
      <c r="B44" s="165"/>
      <c r="C44" s="604"/>
      <c r="D44" s="603"/>
      <c r="E44" s="539"/>
      <c r="F44" s="174">
        <v>6</v>
      </c>
      <c r="G44" s="145"/>
      <c r="H44" s="507" t="s">
        <v>238</v>
      </c>
      <c r="I44" s="508"/>
      <c r="J44" s="508"/>
      <c r="K44" s="508"/>
      <c r="L44" s="508"/>
      <c r="M44" s="508"/>
      <c r="N44" s="96"/>
      <c r="O44" s="101"/>
      <c r="P44" s="101"/>
      <c r="Q44" s="112"/>
    </row>
    <row r="45" spans="1:17" ht="16.5" thickBot="1" x14ac:dyDescent="0.3">
      <c r="A45" s="601"/>
      <c r="B45" s="165"/>
      <c r="C45" s="604"/>
      <c r="D45" s="603"/>
      <c r="E45" s="539"/>
      <c r="F45" s="174">
        <v>7</v>
      </c>
      <c r="G45" s="145"/>
      <c r="H45" s="508"/>
      <c r="I45" s="508"/>
      <c r="J45" s="508"/>
      <c r="K45" s="508"/>
      <c r="L45" s="508"/>
      <c r="M45" s="508"/>
      <c r="N45" s="96"/>
      <c r="O45" s="101"/>
      <c r="P45" s="101"/>
      <c r="Q45" s="112"/>
    </row>
    <row r="46" spans="1:17" ht="13.5" customHeight="1" thickBot="1" x14ac:dyDescent="0.3">
      <c r="A46" s="601"/>
      <c r="B46" s="165"/>
      <c r="C46" s="604"/>
      <c r="D46" s="603"/>
      <c r="E46" s="539"/>
      <c r="F46" s="174">
        <v>8</v>
      </c>
      <c r="G46" s="146" t="s">
        <v>165</v>
      </c>
      <c r="H46" s="138"/>
      <c r="I46" s="138"/>
      <c r="J46" s="138"/>
      <c r="K46" s="138"/>
      <c r="L46" s="138"/>
      <c r="M46" s="138"/>
      <c r="N46" s="213"/>
      <c r="O46" s="109"/>
      <c r="P46" s="109"/>
      <c r="Q46" s="112"/>
    </row>
    <row r="47" spans="1:17" ht="16.5" thickBot="1" x14ac:dyDescent="0.3">
      <c r="A47" s="601"/>
      <c r="B47" s="165"/>
      <c r="C47" s="177"/>
      <c r="D47" s="178"/>
      <c r="E47" s="539"/>
      <c r="F47" s="174">
        <v>9</v>
      </c>
      <c r="G47" s="145"/>
      <c r="H47" s="507" t="s">
        <v>203</v>
      </c>
      <c r="I47" s="508"/>
      <c r="J47" s="508"/>
      <c r="K47" s="508"/>
      <c r="L47" s="508"/>
      <c r="M47" s="508"/>
      <c r="N47" s="213"/>
      <c r="O47" s="109"/>
      <c r="P47" s="109"/>
      <c r="Q47" s="112"/>
    </row>
    <row r="48" spans="1:17" ht="16.5" thickBot="1" x14ac:dyDescent="0.3">
      <c r="A48" s="601"/>
      <c r="B48" s="165"/>
      <c r="C48" s="179"/>
      <c r="D48" s="180"/>
      <c r="E48" s="540"/>
      <c r="F48" s="174">
        <v>10</v>
      </c>
      <c r="G48" s="147"/>
      <c r="H48" s="534"/>
      <c r="I48" s="534"/>
      <c r="J48" s="534"/>
      <c r="K48" s="534"/>
      <c r="L48" s="534"/>
      <c r="M48" s="534"/>
      <c r="N48" s="213"/>
      <c r="O48" s="109"/>
      <c r="P48" s="109"/>
      <c r="Q48" s="112"/>
    </row>
    <row r="49" spans="1:17" ht="15.75" thickBot="1" x14ac:dyDescent="0.25">
      <c r="A49" s="601"/>
      <c r="B49" s="165"/>
      <c r="C49" s="76"/>
      <c r="D49" s="76"/>
      <c r="E49" s="76"/>
      <c r="F49" s="76"/>
      <c r="G49" s="76"/>
      <c r="H49" s="76"/>
      <c r="I49" s="76"/>
      <c r="J49" s="76"/>
      <c r="K49" s="76"/>
      <c r="L49" s="76"/>
      <c r="M49" s="76"/>
      <c r="N49" s="74"/>
      <c r="O49" s="112"/>
      <c r="P49" s="112"/>
      <c r="Q49" s="112"/>
    </row>
    <row r="50" spans="1:17" ht="16.5" thickBot="1" x14ac:dyDescent="0.3">
      <c r="A50" s="601"/>
      <c r="B50" s="165"/>
      <c r="C50" s="181"/>
      <c r="D50" s="182"/>
      <c r="E50" s="538" t="s">
        <v>66</v>
      </c>
      <c r="F50" s="174">
        <v>1</v>
      </c>
      <c r="G50" s="144" t="s">
        <v>163</v>
      </c>
      <c r="H50" s="169"/>
      <c r="I50" s="169"/>
      <c r="J50" s="153"/>
      <c r="K50" s="153"/>
      <c r="L50" s="153"/>
      <c r="M50" s="153"/>
      <c r="N50" s="213"/>
      <c r="O50" s="109"/>
      <c r="P50" s="109"/>
      <c r="Q50" s="112"/>
    </row>
    <row r="51" spans="1:17" ht="16.5" thickBot="1" x14ac:dyDescent="0.3">
      <c r="A51" s="601"/>
      <c r="B51" s="165"/>
      <c r="C51" s="541" t="s">
        <v>65</v>
      </c>
      <c r="D51" s="542"/>
      <c r="E51" s="539"/>
      <c r="F51" s="174">
        <v>2</v>
      </c>
      <c r="G51" s="145"/>
      <c r="H51" s="507" t="s">
        <v>158</v>
      </c>
      <c r="I51" s="508"/>
      <c r="J51" s="508"/>
      <c r="K51" s="508"/>
      <c r="L51" s="508"/>
      <c r="M51" s="508"/>
      <c r="N51" s="213"/>
      <c r="O51" s="109"/>
      <c r="P51" s="109"/>
      <c r="Q51" s="112"/>
    </row>
    <row r="52" spans="1:17" ht="16.149999999999999" customHeight="1" thickBot="1" x14ac:dyDescent="0.3">
      <c r="A52" s="601"/>
      <c r="B52" s="165"/>
      <c r="C52" s="543"/>
      <c r="D52" s="542"/>
      <c r="E52" s="539"/>
      <c r="F52" s="174">
        <v>3</v>
      </c>
      <c r="G52" s="145"/>
      <c r="H52" s="508"/>
      <c r="I52" s="508"/>
      <c r="J52" s="508"/>
      <c r="K52" s="508"/>
      <c r="L52" s="508"/>
      <c r="M52" s="508"/>
      <c r="N52" s="213"/>
      <c r="O52" s="109"/>
      <c r="P52" s="109"/>
      <c r="Q52" s="112"/>
    </row>
    <row r="53" spans="1:17" ht="13.5" customHeight="1" thickBot="1" x14ac:dyDescent="0.3">
      <c r="A53" s="148"/>
      <c r="B53" s="165"/>
      <c r="C53" s="543"/>
      <c r="D53" s="542"/>
      <c r="E53" s="539"/>
      <c r="F53" s="174">
        <v>5</v>
      </c>
      <c r="G53" s="146" t="s">
        <v>164</v>
      </c>
      <c r="H53" s="138"/>
      <c r="I53" s="138"/>
      <c r="J53" s="139"/>
      <c r="K53" s="139"/>
      <c r="L53" s="138"/>
      <c r="M53" s="138"/>
      <c r="N53" s="213"/>
      <c r="O53" s="109"/>
      <c r="P53" s="109"/>
      <c r="Q53" s="112"/>
    </row>
    <row r="54" spans="1:17" ht="16.5" thickBot="1" x14ac:dyDescent="0.3">
      <c r="A54" s="148"/>
      <c r="B54" s="165"/>
      <c r="C54" s="543"/>
      <c r="D54" s="542"/>
      <c r="E54" s="539"/>
      <c r="F54" s="174">
        <v>6</v>
      </c>
      <c r="G54" s="148"/>
      <c r="H54" s="507" t="s">
        <v>159</v>
      </c>
      <c r="I54" s="508"/>
      <c r="J54" s="508"/>
      <c r="K54" s="508"/>
      <c r="L54" s="508"/>
      <c r="M54" s="508"/>
      <c r="N54" s="213"/>
      <c r="O54" s="109"/>
      <c r="P54" s="109"/>
      <c r="Q54" s="112"/>
    </row>
    <row r="55" spans="1:17" ht="16.5" thickBot="1" x14ac:dyDescent="0.3">
      <c r="A55" s="148"/>
      <c r="B55" s="165"/>
      <c r="C55" s="543"/>
      <c r="D55" s="542"/>
      <c r="E55" s="539"/>
      <c r="F55" s="174">
        <v>7</v>
      </c>
      <c r="G55" s="148"/>
      <c r="H55" s="508"/>
      <c r="I55" s="508"/>
      <c r="J55" s="508"/>
      <c r="K55" s="508"/>
      <c r="L55" s="508"/>
      <c r="M55" s="508"/>
      <c r="N55" s="213"/>
      <c r="O55" s="109"/>
      <c r="P55" s="109"/>
      <c r="Q55" s="112"/>
    </row>
    <row r="56" spans="1:17" ht="12.75" customHeight="1" thickBot="1" x14ac:dyDescent="0.3">
      <c r="A56" s="148"/>
      <c r="B56" s="165"/>
      <c r="C56" s="543"/>
      <c r="D56" s="542"/>
      <c r="E56" s="539"/>
      <c r="F56" s="174">
        <v>8</v>
      </c>
      <c r="G56" s="146" t="s">
        <v>165</v>
      </c>
      <c r="H56" s="138"/>
      <c r="I56" s="138"/>
      <c r="J56" s="139"/>
      <c r="K56" s="139"/>
      <c r="L56" s="138"/>
      <c r="M56" s="138"/>
      <c r="N56" s="213"/>
      <c r="O56" s="109"/>
      <c r="P56" s="109"/>
      <c r="Q56" s="112"/>
    </row>
    <row r="57" spans="1:17" ht="12.75" customHeight="1" thickBot="1" x14ac:dyDescent="0.3">
      <c r="A57" s="148"/>
      <c r="B57" s="165"/>
      <c r="C57" s="177"/>
      <c r="D57" s="178"/>
      <c r="E57" s="539"/>
      <c r="F57" s="174">
        <v>9</v>
      </c>
      <c r="G57" s="148"/>
      <c r="H57" s="507" t="s">
        <v>160</v>
      </c>
      <c r="I57" s="508"/>
      <c r="J57" s="508"/>
      <c r="K57" s="508"/>
      <c r="L57" s="508"/>
      <c r="M57" s="508"/>
      <c r="N57" s="213"/>
      <c r="O57" s="109"/>
      <c r="P57" s="109"/>
      <c r="Q57" s="112"/>
    </row>
    <row r="58" spans="1:17" ht="16.5" thickBot="1" x14ac:dyDescent="0.3">
      <c r="A58" s="170"/>
      <c r="B58" s="166"/>
      <c r="C58" s="179"/>
      <c r="D58" s="180"/>
      <c r="E58" s="540"/>
      <c r="F58" s="174">
        <v>10</v>
      </c>
      <c r="G58" s="170"/>
      <c r="H58" s="534"/>
      <c r="I58" s="534"/>
      <c r="J58" s="534"/>
      <c r="K58" s="534"/>
      <c r="L58" s="534"/>
      <c r="M58" s="534"/>
      <c r="N58" s="213"/>
      <c r="O58" s="109"/>
      <c r="P58" s="109"/>
      <c r="Q58" s="112"/>
    </row>
    <row r="59" spans="1:17" ht="16.5" thickBot="1" x14ac:dyDescent="0.3">
      <c r="A59" s="183"/>
      <c r="B59" s="183"/>
      <c r="C59" s="184"/>
      <c r="D59" s="139"/>
      <c r="E59" s="139"/>
      <c r="F59" s="139"/>
      <c r="G59" s="139"/>
      <c r="H59" s="139"/>
      <c r="I59" s="139"/>
      <c r="J59" s="139"/>
      <c r="K59" s="185"/>
      <c r="L59" s="76"/>
      <c r="M59" s="76"/>
      <c r="N59" s="74"/>
      <c r="O59" s="112"/>
      <c r="P59" s="112"/>
      <c r="Q59" s="112"/>
    </row>
    <row r="60" spans="1:17" ht="15.75" x14ac:dyDescent="0.25">
      <c r="A60" s="561" t="s">
        <v>156</v>
      </c>
      <c r="B60" s="186"/>
      <c r="C60" s="518" t="s">
        <v>42</v>
      </c>
      <c r="D60" s="589"/>
      <c r="E60" s="590"/>
      <c r="F60" s="152"/>
      <c r="G60" s="153"/>
      <c r="H60" s="153"/>
      <c r="I60" s="153"/>
      <c r="J60" s="154"/>
      <c r="K60" s="76"/>
      <c r="L60" s="76"/>
      <c r="M60" s="76"/>
      <c r="N60" s="74"/>
      <c r="O60" s="112"/>
      <c r="P60" s="112"/>
      <c r="Q60" s="112"/>
    </row>
    <row r="61" spans="1:17" ht="16.5" thickBot="1" x14ac:dyDescent="0.3">
      <c r="A61" s="562"/>
      <c r="B61" s="187"/>
      <c r="C61" s="591"/>
      <c r="D61" s="592"/>
      <c r="E61" s="593"/>
      <c r="F61" s="170" t="s">
        <v>157</v>
      </c>
      <c r="G61" s="171"/>
      <c r="H61" s="171"/>
      <c r="I61" s="171"/>
      <c r="J61" s="166"/>
      <c r="K61" s="185"/>
      <c r="L61" s="76"/>
      <c r="M61" s="76"/>
      <c r="N61" s="74"/>
      <c r="O61" s="112"/>
      <c r="P61" s="112"/>
      <c r="Q61" s="112"/>
    </row>
    <row r="62" spans="1:17" ht="15.75" x14ac:dyDescent="0.25">
      <c r="A62" s="562"/>
      <c r="B62" s="187"/>
      <c r="C62" s="518" t="s">
        <v>20</v>
      </c>
      <c r="D62" s="564"/>
      <c r="E62" s="565"/>
      <c r="F62" s="168"/>
      <c r="G62" s="169"/>
      <c r="H62" s="169"/>
      <c r="I62" s="169"/>
      <c r="J62" s="164"/>
      <c r="K62" s="76"/>
      <c r="L62" s="76"/>
      <c r="M62" s="76"/>
      <c r="N62" s="74"/>
      <c r="O62" s="112"/>
      <c r="P62" s="112"/>
      <c r="Q62" s="112"/>
    </row>
    <row r="63" spans="1:17" ht="15.75" thickBot="1" x14ac:dyDescent="0.25">
      <c r="A63" s="562"/>
      <c r="B63" s="188"/>
      <c r="C63" s="566"/>
      <c r="D63" s="567"/>
      <c r="E63" s="568"/>
      <c r="F63" s="147" t="s">
        <v>51</v>
      </c>
      <c r="G63" s="156"/>
      <c r="H63" s="156"/>
      <c r="I63" s="156"/>
      <c r="J63" s="157"/>
      <c r="K63" s="76"/>
      <c r="L63" s="76"/>
      <c r="M63" s="76"/>
      <c r="N63" s="74"/>
      <c r="O63" s="112"/>
      <c r="P63" s="112"/>
      <c r="Q63" s="112"/>
    </row>
    <row r="64" spans="1:17" ht="15" x14ac:dyDescent="0.2">
      <c r="A64" s="562"/>
      <c r="B64" s="188"/>
      <c r="C64" s="512"/>
      <c r="D64" s="513"/>
      <c r="E64" s="514"/>
      <c r="F64" s="168"/>
      <c r="G64" s="169"/>
      <c r="H64" s="169"/>
      <c r="I64" s="169"/>
      <c r="J64" s="164"/>
      <c r="K64" s="185"/>
      <c r="L64" s="76"/>
      <c r="M64" s="76"/>
      <c r="N64" s="74"/>
      <c r="O64" s="112"/>
      <c r="P64" s="112"/>
      <c r="Q64" s="112"/>
    </row>
    <row r="65" spans="1:17" ht="15.75" thickBot="1" x14ac:dyDescent="0.25">
      <c r="A65" s="562"/>
      <c r="B65" s="188"/>
      <c r="C65" s="515"/>
      <c r="D65" s="516"/>
      <c r="E65" s="517"/>
      <c r="F65" s="170"/>
      <c r="G65" s="171"/>
      <c r="H65" s="171"/>
      <c r="I65" s="171"/>
      <c r="J65" s="166"/>
      <c r="K65" s="76"/>
      <c r="L65" s="76"/>
      <c r="M65" s="76"/>
      <c r="N65" s="74"/>
      <c r="O65" s="112"/>
      <c r="P65" s="112"/>
      <c r="Q65" s="112"/>
    </row>
    <row r="66" spans="1:17" ht="15" x14ac:dyDescent="0.2">
      <c r="A66" s="562"/>
      <c r="B66" s="188"/>
      <c r="C66" s="518" t="s">
        <v>55</v>
      </c>
      <c r="D66" s="519"/>
      <c r="E66" s="520"/>
      <c r="F66" s="527" t="s">
        <v>151</v>
      </c>
      <c r="G66" s="528"/>
      <c r="H66" s="528"/>
      <c r="I66" s="528"/>
      <c r="J66" s="529"/>
      <c r="K66" s="76"/>
      <c r="L66" s="76"/>
      <c r="M66" s="76"/>
      <c r="N66" s="74"/>
      <c r="O66" s="112"/>
      <c r="P66" s="112"/>
      <c r="Q66" s="112"/>
    </row>
    <row r="67" spans="1:17" ht="15" x14ac:dyDescent="0.2">
      <c r="A67" s="562"/>
      <c r="B67" s="188"/>
      <c r="C67" s="521"/>
      <c r="D67" s="522"/>
      <c r="E67" s="523"/>
      <c r="F67" s="530"/>
      <c r="G67" s="531"/>
      <c r="H67" s="531"/>
      <c r="I67" s="531"/>
      <c r="J67" s="532"/>
      <c r="K67" s="76"/>
      <c r="L67" s="76"/>
      <c r="M67" s="76"/>
      <c r="N67" s="74"/>
      <c r="O67" s="112"/>
      <c r="P67" s="112"/>
      <c r="Q67" s="112"/>
    </row>
    <row r="68" spans="1:17" ht="15.75" thickBot="1" x14ac:dyDescent="0.25">
      <c r="A68" s="563"/>
      <c r="B68" s="189"/>
      <c r="C68" s="524"/>
      <c r="D68" s="525"/>
      <c r="E68" s="526"/>
      <c r="F68" s="533"/>
      <c r="G68" s="534"/>
      <c r="H68" s="534"/>
      <c r="I68" s="534"/>
      <c r="J68" s="535"/>
      <c r="K68" s="185"/>
      <c r="L68" s="76"/>
      <c r="M68" s="76"/>
      <c r="N68" s="74"/>
      <c r="O68" s="112"/>
      <c r="P68" s="112"/>
      <c r="Q68" s="112"/>
    </row>
    <row r="69" spans="1:17" ht="15.75" thickBot="1" x14ac:dyDescent="0.25">
      <c r="A69" s="76"/>
      <c r="B69" s="76"/>
      <c r="C69" s="76"/>
      <c r="D69" s="76"/>
      <c r="E69" s="76"/>
      <c r="F69" s="76"/>
      <c r="G69" s="76"/>
      <c r="H69" s="76"/>
      <c r="I69" s="76"/>
      <c r="J69" s="76"/>
      <c r="K69" s="76"/>
      <c r="L69" s="76"/>
      <c r="M69" s="76"/>
      <c r="N69" s="74"/>
      <c r="O69" s="112"/>
      <c r="P69" s="112"/>
      <c r="Q69" s="112"/>
    </row>
    <row r="70" spans="1:17" ht="16.5" thickBot="1" x14ac:dyDescent="0.3">
      <c r="A70" s="575" t="s">
        <v>21</v>
      </c>
      <c r="B70" s="576"/>
      <c r="C70" s="536" t="s">
        <v>221</v>
      </c>
      <c r="D70" s="537"/>
      <c r="E70" s="537"/>
      <c r="F70" s="537"/>
      <c r="G70" s="537"/>
      <c r="H70" s="537"/>
      <c r="I70" s="537"/>
      <c r="J70" s="537"/>
      <c r="K70" s="537"/>
      <c r="L70" s="537"/>
      <c r="M70" s="511"/>
      <c r="N70" s="74"/>
      <c r="O70" s="112"/>
      <c r="P70" s="112"/>
      <c r="Q70" s="112"/>
    </row>
    <row r="71" spans="1:17" x14ac:dyDescent="0.2">
      <c r="A71" s="74"/>
      <c r="B71" s="74"/>
      <c r="C71" s="74"/>
      <c r="D71" s="74"/>
      <c r="E71" s="74"/>
      <c r="F71" s="74"/>
      <c r="G71" s="74"/>
      <c r="H71" s="74"/>
      <c r="I71" s="74"/>
      <c r="J71" s="74"/>
      <c r="K71" s="74"/>
      <c r="L71" s="74"/>
      <c r="M71" s="74"/>
      <c r="N71" s="74"/>
      <c r="O71" s="112"/>
      <c r="P71" s="112"/>
      <c r="Q71" s="112"/>
    </row>
    <row r="72" spans="1:17" ht="15.75" thickBot="1" x14ac:dyDescent="0.25">
      <c r="A72" s="75"/>
      <c r="B72" s="75"/>
      <c r="C72" s="76"/>
      <c r="D72" s="76"/>
      <c r="E72" s="76"/>
      <c r="F72" s="76"/>
      <c r="G72" s="76"/>
      <c r="H72" s="76"/>
      <c r="I72" s="74"/>
      <c r="J72" s="74"/>
      <c r="K72" s="74"/>
      <c r="L72" s="74"/>
      <c r="M72" s="74"/>
      <c r="N72" s="74"/>
      <c r="O72" s="112"/>
      <c r="P72" s="112"/>
      <c r="Q72" s="112"/>
    </row>
    <row r="73" spans="1:17" ht="13.5" thickTop="1" x14ac:dyDescent="0.2">
      <c r="A73" s="33"/>
      <c r="B73" s="33"/>
      <c r="C73" s="33"/>
      <c r="D73" s="33"/>
      <c r="E73" s="33"/>
      <c r="F73" s="33"/>
      <c r="G73" s="33"/>
      <c r="H73" s="33"/>
      <c r="I73" s="33"/>
      <c r="J73" s="33"/>
      <c r="K73" s="33"/>
      <c r="L73" s="33"/>
      <c r="M73" s="33"/>
      <c r="N73" s="74"/>
      <c r="O73" s="112"/>
      <c r="P73" s="112"/>
      <c r="Q73" s="112"/>
    </row>
    <row r="74" spans="1:17" ht="13.5" thickBot="1" x14ac:dyDescent="0.25">
      <c r="A74" s="36"/>
      <c r="B74" s="36"/>
      <c r="C74" s="36"/>
      <c r="D74" s="36"/>
      <c r="E74" s="36"/>
      <c r="F74" s="36"/>
      <c r="G74" s="36"/>
      <c r="H74" s="36"/>
      <c r="I74" s="36"/>
      <c r="J74" s="36"/>
      <c r="K74" s="36"/>
      <c r="L74" s="36"/>
      <c r="M74" s="36"/>
      <c r="N74" s="74"/>
      <c r="O74" s="112"/>
      <c r="P74" s="112"/>
      <c r="Q74" s="112"/>
    </row>
    <row r="75" spans="1:17" ht="13.5" thickTop="1" x14ac:dyDescent="0.2">
      <c r="A75" s="32"/>
      <c r="B75" s="33"/>
      <c r="C75" s="33"/>
      <c r="D75" s="33"/>
      <c r="E75" s="196" t="s">
        <v>189</v>
      </c>
      <c r="F75" s="33"/>
      <c r="G75" s="33"/>
      <c r="H75" s="33"/>
      <c r="I75" s="33"/>
      <c r="J75" s="34"/>
      <c r="K75" s="36"/>
      <c r="L75" s="36"/>
      <c r="M75" s="36"/>
      <c r="N75" s="74"/>
      <c r="O75" s="112"/>
      <c r="P75" s="112"/>
      <c r="Q75" s="112"/>
    </row>
    <row r="76" spans="1:17" ht="13.5" thickBot="1" x14ac:dyDescent="0.25">
      <c r="A76" s="35"/>
      <c r="B76" s="36"/>
      <c r="C76" s="36"/>
      <c r="D76" s="36"/>
      <c r="E76" s="36"/>
      <c r="F76" s="36"/>
      <c r="G76" s="36"/>
      <c r="H76" s="36"/>
      <c r="I76" s="36"/>
      <c r="J76" s="37"/>
      <c r="K76" s="36"/>
      <c r="L76" s="36"/>
      <c r="M76" s="36"/>
      <c r="N76" s="74"/>
      <c r="O76" s="112"/>
      <c r="P76" s="112"/>
      <c r="Q76" s="112"/>
    </row>
    <row r="77" spans="1:17" x14ac:dyDescent="0.2">
      <c r="A77" s="546" t="s">
        <v>175</v>
      </c>
      <c r="B77" s="547"/>
      <c r="C77" s="548"/>
      <c r="D77" s="334" t="s">
        <v>184</v>
      </c>
      <c r="E77" s="191"/>
      <c r="F77" s="191"/>
      <c r="G77" s="191"/>
      <c r="H77" s="191"/>
      <c r="I77" s="191"/>
      <c r="J77" s="197"/>
      <c r="K77" s="74"/>
      <c r="L77" s="74"/>
      <c r="M77" s="74"/>
      <c r="N77" s="74"/>
      <c r="O77" s="112"/>
      <c r="P77" s="112"/>
      <c r="Q77" s="112"/>
    </row>
    <row r="78" spans="1:17" ht="13.5" thickBot="1" x14ac:dyDescent="0.25">
      <c r="A78" s="549"/>
      <c r="B78" s="550"/>
      <c r="C78" s="551"/>
      <c r="D78" s="192" t="s">
        <v>185</v>
      </c>
      <c r="E78" s="193"/>
      <c r="F78" s="193"/>
      <c r="G78" s="193"/>
      <c r="H78" s="193"/>
      <c r="I78" s="193"/>
      <c r="J78" s="198"/>
      <c r="K78" s="74"/>
      <c r="L78" s="74"/>
      <c r="M78" s="74"/>
      <c r="N78" s="74"/>
      <c r="O78" s="112"/>
      <c r="P78" s="112"/>
      <c r="Q78" s="112"/>
    </row>
    <row r="79" spans="1:17" ht="13.5" thickBot="1" x14ac:dyDescent="0.25">
      <c r="A79" s="199"/>
      <c r="B79" s="200"/>
      <c r="C79" s="36"/>
      <c r="D79" s="36"/>
      <c r="E79" s="36"/>
      <c r="F79" s="36"/>
      <c r="G79" s="36"/>
      <c r="H79" s="36"/>
      <c r="I79" s="36"/>
      <c r="J79" s="37"/>
      <c r="K79" s="74"/>
      <c r="L79" s="74"/>
      <c r="M79" s="74"/>
      <c r="N79" s="74"/>
      <c r="O79" s="112"/>
      <c r="P79" s="112"/>
      <c r="Q79" s="112"/>
    </row>
    <row r="80" spans="1:17" ht="13.5" thickBot="1" x14ac:dyDescent="0.25">
      <c r="A80" s="509" t="s">
        <v>176</v>
      </c>
      <c r="B80" s="510"/>
      <c r="C80" s="511"/>
      <c r="D80" s="194" t="s">
        <v>187</v>
      </c>
      <c r="E80" s="195"/>
      <c r="F80" s="195"/>
      <c r="G80" s="195"/>
      <c r="H80" s="195"/>
      <c r="I80" s="195"/>
      <c r="J80" s="201"/>
      <c r="K80" s="74"/>
      <c r="L80" s="74"/>
      <c r="M80" s="74"/>
      <c r="N80" s="74"/>
      <c r="O80" s="112"/>
      <c r="P80" s="112"/>
      <c r="Q80" s="112"/>
    </row>
    <row r="81" spans="1:17" ht="13.5" thickBot="1" x14ac:dyDescent="0.25">
      <c r="A81" s="456"/>
      <c r="B81" s="447"/>
      <c r="C81" s="457"/>
      <c r="D81" s="36"/>
      <c r="E81" s="36"/>
      <c r="F81" s="36"/>
      <c r="G81" s="36"/>
      <c r="H81" s="36"/>
      <c r="I81" s="36"/>
      <c r="J81" s="37"/>
      <c r="K81" s="74"/>
      <c r="L81" s="74"/>
      <c r="M81" s="74"/>
      <c r="N81" s="74"/>
      <c r="O81" s="112"/>
      <c r="P81" s="112"/>
      <c r="Q81" s="112"/>
    </row>
    <row r="82" spans="1:17" ht="26.45" customHeight="1" thickBot="1" x14ac:dyDescent="0.25">
      <c r="A82" s="572" t="s">
        <v>231</v>
      </c>
      <c r="B82" s="573"/>
      <c r="C82" s="574"/>
      <c r="D82" s="569" t="s">
        <v>232</v>
      </c>
      <c r="E82" s="570"/>
      <c r="F82" s="570"/>
      <c r="G82" s="570"/>
      <c r="H82" s="570"/>
      <c r="I82" s="570"/>
      <c r="J82" s="571"/>
      <c r="K82" s="74"/>
      <c r="L82" s="74"/>
      <c r="M82" s="74"/>
      <c r="N82" s="74"/>
      <c r="O82" s="112"/>
      <c r="P82" s="112"/>
      <c r="Q82" s="112"/>
    </row>
    <row r="83" spans="1:17" ht="13.5" thickBot="1" x14ac:dyDescent="0.25">
      <c r="A83" s="35"/>
      <c r="B83" s="36"/>
      <c r="C83" s="36"/>
      <c r="D83" s="36"/>
      <c r="E83" s="36"/>
      <c r="F83" s="36"/>
      <c r="G83" s="36"/>
      <c r="H83" s="36"/>
      <c r="I83" s="36"/>
      <c r="J83" s="37"/>
      <c r="K83" s="74"/>
      <c r="L83" s="74"/>
      <c r="M83" s="74"/>
      <c r="N83" s="74"/>
      <c r="O83" s="112"/>
      <c r="P83" s="112"/>
      <c r="Q83" s="112"/>
    </row>
    <row r="84" spans="1:17" ht="13.5" thickBot="1" x14ac:dyDescent="0.25">
      <c r="A84" s="544" t="s">
        <v>186</v>
      </c>
      <c r="B84" s="545"/>
      <c r="C84" s="545"/>
      <c r="D84" s="552" t="s">
        <v>188</v>
      </c>
      <c r="E84" s="553"/>
      <c r="F84" s="553"/>
      <c r="G84" s="553"/>
      <c r="H84" s="553"/>
      <c r="I84" s="553"/>
      <c r="J84" s="554"/>
      <c r="K84" s="74"/>
      <c r="L84" s="74"/>
      <c r="M84" s="74"/>
      <c r="N84" s="74"/>
      <c r="O84" s="112"/>
      <c r="P84" s="112"/>
      <c r="Q84" s="112"/>
    </row>
    <row r="85" spans="1:17" ht="13.5" thickBot="1" x14ac:dyDescent="0.25">
      <c r="A85" s="35"/>
      <c r="B85" s="36"/>
      <c r="C85" s="36"/>
      <c r="D85" s="555"/>
      <c r="E85" s="556"/>
      <c r="F85" s="556"/>
      <c r="G85" s="556"/>
      <c r="H85" s="556"/>
      <c r="I85" s="556"/>
      <c r="J85" s="557"/>
      <c r="K85" s="74"/>
      <c r="L85" s="74"/>
      <c r="M85" s="74"/>
      <c r="N85" s="74"/>
      <c r="O85" s="112"/>
      <c r="P85" s="112"/>
      <c r="Q85" s="112"/>
    </row>
    <row r="86" spans="1:17" ht="13.5" thickBot="1" x14ac:dyDescent="0.25">
      <c r="A86" s="544" t="s">
        <v>177</v>
      </c>
      <c r="B86" s="545"/>
      <c r="C86" s="545"/>
      <c r="D86" s="558"/>
      <c r="E86" s="559"/>
      <c r="F86" s="559"/>
      <c r="G86" s="559"/>
      <c r="H86" s="559"/>
      <c r="I86" s="559"/>
      <c r="J86" s="560"/>
      <c r="K86" s="74"/>
      <c r="L86" s="74"/>
      <c r="M86" s="74"/>
      <c r="N86" s="74"/>
      <c r="O86" s="112"/>
      <c r="P86" s="112"/>
      <c r="Q86" s="112"/>
    </row>
    <row r="87" spans="1:17" x14ac:dyDescent="0.2">
      <c r="A87" s="35"/>
      <c r="B87" s="36"/>
      <c r="C87" s="200"/>
      <c r="D87" s="36"/>
      <c r="E87" s="36"/>
      <c r="F87" s="36"/>
      <c r="G87" s="36"/>
      <c r="H87" s="36"/>
      <c r="I87" s="36"/>
      <c r="J87" s="37"/>
      <c r="K87" s="74"/>
      <c r="L87" s="74"/>
      <c r="M87" s="74"/>
      <c r="N87" s="74"/>
      <c r="Q87" s="112"/>
    </row>
    <row r="88" spans="1:17" ht="13.5" thickBot="1" x14ac:dyDescent="0.25">
      <c r="A88" s="35"/>
      <c r="B88" s="36"/>
      <c r="C88" s="36"/>
      <c r="D88" s="495"/>
      <c r="E88" s="496"/>
      <c r="F88" s="496"/>
      <c r="G88" s="496"/>
      <c r="H88" s="496"/>
      <c r="I88" s="496"/>
      <c r="J88" s="497"/>
      <c r="K88" s="74"/>
      <c r="L88" s="74"/>
      <c r="M88" s="74"/>
      <c r="N88" s="74"/>
    </row>
    <row r="89" spans="1:17" ht="13.5" thickBot="1" x14ac:dyDescent="0.25">
      <c r="A89" s="492" t="s">
        <v>178</v>
      </c>
      <c r="B89" s="493"/>
      <c r="C89" s="493"/>
      <c r="D89" s="495"/>
      <c r="E89" s="496"/>
      <c r="F89" s="496"/>
      <c r="G89" s="496"/>
      <c r="H89" s="496"/>
      <c r="I89" s="496"/>
      <c r="J89" s="497"/>
      <c r="K89" s="74"/>
      <c r="L89" s="74"/>
      <c r="M89" s="74"/>
      <c r="N89" s="74"/>
    </row>
    <row r="90" spans="1:17" ht="13.5" thickBot="1" x14ac:dyDescent="0.25">
      <c r="A90" s="35"/>
      <c r="B90" s="36"/>
      <c r="C90" s="36"/>
      <c r="D90" s="495"/>
      <c r="E90" s="496"/>
      <c r="F90" s="496"/>
      <c r="G90" s="496"/>
      <c r="H90" s="496"/>
      <c r="I90" s="496"/>
      <c r="J90" s="497"/>
      <c r="K90" s="74"/>
      <c r="L90" s="74"/>
      <c r="M90" s="74"/>
      <c r="N90" s="74"/>
    </row>
    <row r="91" spans="1:17" ht="13.5" thickBot="1" x14ac:dyDescent="0.25">
      <c r="A91" s="492" t="s">
        <v>179</v>
      </c>
      <c r="B91" s="493"/>
      <c r="C91" s="493"/>
      <c r="D91" s="495"/>
      <c r="E91" s="496"/>
      <c r="F91" s="496"/>
      <c r="G91" s="496"/>
      <c r="H91" s="496"/>
      <c r="I91" s="496"/>
      <c r="J91" s="497"/>
      <c r="K91" s="74"/>
      <c r="L91" s="74"/>
      <c r="M91" s="74"/>
      <c r="N91" s="74"/>
    </row>
    <row r="92" spans="1:17" ht="13.5" thickBot="1" x14ac:dyDescent="0.25">
      <c r="A92" s="35"/>
      <c r="B92" s="36"/>
      <c r="C92" s="36"/>
      <c r="D92" s="495"/>
      <c r="E92" s="496"/>
      <c r="F92" s="496"/>
      <c r="G92" s="496"/>
      <c r="H92" s="496"/>
      <c r="I92" s="496"/>
      <c r="J92" s="497"/>
      <c r="K92" s="74"/>
      <c r="L92" s="74"/>
      <c r="M92" s="74"/>
      <c r="N92" s="74"/>
    </row>
    <row r="93" spans="1:17" ht="13.5" thickBot="1" x14ac:dyDescent="0.25">
      <c r="A93" s="492" t="s">
        <v>180</v>
      </c>
      <c r="B93" s="493"/>
      <c r="C93" s="493"/>
      <c r="D93" s="495"/>
      <c r="E93" s="496"/>
      <c r="F93" s="496"/>
      <c r="G93" s="496"/>
      <c r="H93" s="496"/>
      <c r="I93" s="496"/>
      <c r="J93" s="497"/>
      <c r="K93" s="74"/>
      <c r="L93" s="74"/>
      <c r="M93" s="74"/>
      <c r="N93" s="74"/>
    </row>
    <row r="94" spans="1:17" ht="13.5" thickBot="1" x14ac:dyDescent="0.25">
      <c r="A94" s="35"/>
      <c r="B94" s="36"/>
      <c r="C94" s="36"/>
      <c r="D94" s="495"/>
      <c r="E94" s="496"/>
      <c r="F94" s="496"/>
      <c r="G94" s="496"/>
      <c r="H94" s="496"/>
      <c r="I94" s="496"/>
      <c r="J94" s="497"/>
      <c r="K94" s="74"/>
      <c r="L94" s="74"/>
      <c r="M94" s="74"/>
      <c r="N94" s="74"/>
    </row>
    <row r="95" spans="1:17" ht="13.5" thickBot="1" x14ac:dyDescent="0.25">
      <c r="A95" s="492" t="s">
        <v>181</v>
      </c>
      <c r="B95" s="493"/>
      <c r="C95" s="493"/>
      <c r="D95" s="498"/>
      <c r="E95" s="499"/>
      <c r="F95" s="499"/>
      <c r="G95" s="499"/>
      <c r="H95" s="499"/>
      <c r="I95" s="499"/>
      <c r="J95" s="500"/>
      <c r="K95" s="74"/>
      <c r="L95" s="74"/>
      <c r="M95" s="74"/>
      <c r="N95" s="74"/>
    </row>
    <row r="96" spans="1:17" ht="13.5" thickBot="1" x14ac:dyDescent="0.25">
      <c r="A96" s="35"/>
      <c r="B96" s="36"/>
      <c r="C96" s="36"/>
      <c r="D96" s="36"/>
      <c r="E96" s="36"/>
      <c r="F96" s="36"/>
      <c r="G96" s="36"/>
      <c r="H96" s="36"/>
      <c r="I96" s="36"/>
      <c r="J96" s="37"/>
      <c r="K96" s="74"/>
      <c r="L96" s="74"/>
      <c r="M96" s="74"/>
      <c r="N96" s="74"/>
    </row>
    <row r="97" spans="1:14" ht="13.5" thickBot="1" x14ac:dyDescent="0.25">
      <c r="A97" s="492" t="s">
        <v>182</v>
      </c>
      <c r="B97" s="493"/>
      <c r="C97" s="494"/>
      <c r="D97" s="36"/>
      <c r="E97" s="36"/>
      <c r="F97" s="36"/>
      <c r="G97" s="36"/>
      <c r="H97" s="36"/>
      <c r="I97" s="36"/>
      <c r="J97" s="37"/>
      <c r="K97" s="74"/>
      <c r="L97" s="74"/>
      <c r="M97" s="74"/>
      <c r="N97" s="74"/>
    </row>
    <row r="98" spans="1:14" ht="13.5" thickBot="1" x14ac:dyDescent="0.25">
      <c r="A98" s="35"/>
      <c r="B98" s="36"/>
      <c r="C98" s="36"/>
      <c r="D98" s="36"/>
      <c r="E98" s="36"/>
      <c r="F98" s="36"/>
      <c r="G98" s="36"/>
      <c r="H98" s="36"/>
      <c r="I98" s="36"/>
      <c r="J98" s="37"/>
      <c r="K98" s="74"/>
      <c r="L98" s="74"/>
      <c r="M98" s="74"/>
      <c r="N98" s="74"/>
    </row>
    <row r="99" spans="1:14" ht="13.5" thickBot="1" x14ac:dyDescent="0.25">
      <c r="A99" s="492" t="s">
        <v>183</v>
      </c>
      <c r="B99" s="493"/>
      <c r="C99" s="494"/>
      <c r="D99" s="36"/>
      <c r="E99" s="36"/>
      <c r="F99" s="36"/>
      <c r="G99" s="36"/>
      <c r="H99" s="36"/>
      <c r="I99" s="36"/>
      <c r="J99" s="37"/>
      <c r="K99" s="74"/>
      <c r="L99" s="74"/>
      <c r="M99" s="74"/>
      <c r="N99" s="74"/>
    </row>
    <row r="100" spans="1:14" ht="13.5" thickBot="1" x14ac:dyDescent="0.25">
      <c r="A100" s="40"/>
      <c r="B100" s="41"/>
      <c r="C100" s="41"/>
      <c r="D100" s="41"/>
      <c r="E100" s="41"/>
      <c r="F100" s="41"/>
      <c r="G100" s="41"/>
      <c r="H100" s="41"/>
      <c r="I100" s="41"/>
      <c r="J100" s="42"/>
      <c r="K100" s="74"/>
      <c r="L100" s="74"/>
      <c r="M100" s="74"/>
      <c r="N100" s="74"/>
    </row>
    <row r="101" spans="1:14" ht="13.5" thickTop="1" x14ac:dyDescent="0.2">
      <c r="A101" s="74"/>
      <c r="B101" s="74"/>
      <c r="C101" s="74"/>
      <c r="D101" s="74"/>
      <c r="E101" s="74"/>
      <c r="F101" s="74"/>
      <c r="G101" s="74"/>
      <c r="H101" s="74"/>
      <c r="I101" s="74"/>
      <c r="J101" s="74"/>
      <c r="K101" s="74"/>
      <c r="L101" s="74"/>
      <c r="M101" s="74"/>
      <c r="N101" s="74"/>
    </row>
    <row r="102" spans="1:14" x14ac:dyDescent="0.2">
      <c r="A102" s="74"/>
      <c r="B102" s="74"/>
      <c r="C102" s="74"/>
      <c r="D102" s="74"/>
      <c r="E102" s="74"/>
      <c r="F102" s="74"/>
      <c r="G102" s="74"/>
      <c r="H102" s="74"/>
      <c r="I102" s="74"/>
      <c r="J102" s="74"/>
      <c r="K102" s="74"/>
      <c r="L102" s="74"/>
      <c r="M102" s="74"/>
      <c r="N102" s="74"/>
    </row>
    <row r="103" spans="1:14" x14ac:dyDescent="0.2">
      <c r="A103" s="74"/>
      <c r="B103" s="74"/>
      <c r="C103" s="74"/>
      <c r="D103" s="74"/>
      <c r="E103" s="74"/>
      <c r="F103" s="74"/>
      <c r="G103" s="74"/>
      <c r="H103" s="74"/>
      <c r="I103" s="74"/>
      <c r="J103" s="74"/>
      <c r="K103" s="74"/>
      <c r="L103" s="74"/>
      <c r="M103" s="74"/>
      <c r="N103" s="74"/>
    </row>
    <row r="104" spans="1:14" x14ac:dyDescent="0.2">
      <c r="A104" s="74"/>
      <c r="B104" s="74"/>
      <c r="C104" s="74"/>
      <c r="D104" s="74"/>
      <c r="E104" s="74"/>
      <c r="F104" s="74"/>
      <c r="G104" s="74"/>
      <c r="H104" s="74"/>
      <c r="I104" s="74"/>
      <c r="J104" s="74"/>
      <c r="K104" s="74"/>
      <c r="L104" s="74"/>
      <c r="M104" s="74"/>
      <c r="N104" s="74"/>
    </row>
    <row r="105" spans="1:14" x14ac:dyDescent="0.2">
      <c r="A105" s="74"/>
      <c r="B105" s="74"/>
      <c r="C105" s="74"/>
      <c r="D105" s="74"/>
      <c r="E105" s="74"/>
      <c r="F105" s="74"/>
      <c r="G105" s="74"/>
      <c r="H105" s="74"/>
      <c r="I105" s="74"/>
      <c r="J105" s="74"/>
      <c r="K105" s="74"/>
      <c r="L105" s="74"/>
      <c r="M105" s="74"/>
      <c r="N105" s="74"/>
    </row>
    <row r="106" spans="1:14" x14ac:dyDescent="0.2">
      <c r="A106" s="74"/>
      <c r="B106" s="74"/>
      <c r="C106" s="74"/>
      <c r="D106" s="74"/>
      <c r="E106" s="74"/>
      <c r="F106" s="74"/>
      <c r="G106" s="74"/>
      <c r="H106" s="74"/>
      <c r="I106" s="74"/>
      <c r="J106" s="74"/>
      <c r="K106" s="74"/>
      <c r="L106" s="74"/>
      <c r="M106" s="74"/>
      <c r="N106" s="74"/>
    </row>
    <row r="107" spans="1:14" x14ac:dyDescent="0.2">
      <c r="A107" s="74"/>
      <c r="B107" s="74"/>
      <c r="C107" s="74"/>
      <c r="D107" s="74"/>
      <c r="E107" s="74"/>
      <c r="F107" s="74"/>
      <c r="G107" s="74"/>
      <c r="H107" s="74"/>
      <c r="I107" s="74"/>
      <c r="J107" s="74"/>
    </row>
  </sheetData>
  <sheetProtection password="FC91" sheet="1" objects="1" scenarios="1" selectLockedCells="1" selectUnlockedCells="1"/>
  <mergeCells count="46">
    <mergeCell ref="A4:M9"/>
    <mergeCell ref="A15:B18"/>
    <mergeCell ref="E28:J31"/>
    <mergeCell ref="C60:E61"/>
    <mergeCell ref="A13:B13"/>
    <mergeCell ref="A22:B22"/>
    <mergeCell ref="A26:A35"/>
    <mergeCell ref="A41:A52"/>
    <mergeCell ref="C42:D46"/>
    <mergeCell ref="C11:F11"/>
    <mergeCell ref="E26:J27"/>
    <mergeCell ref="E32:J35"/>
    <mergeCell ref="E40:E48"/>
    <mergeCell ref="C37:D39"/>
    <mergeCell ref="C26:D27"/>
    <mergeCell ref="C28:D31"/>
    <mergeCell ref="A86:C86"/>
    <mergeCell ref="A77:C78"/>
    <mergeCell ref="D84:J86"/>
    <mergeCell ref="A84:C84"/>
    <mergeCell ref="A60:A68"/>
    <mergeCell ref="C62:E63"/>
    <mergeCell ref="D82:J82"/>
    <mergeCell ref="A82:C82"/>
    <mergeCell ref="A70:B70"/>
    <mergeCell ref="C32:D35"/>
    <mergeCell ref="H41:M42"/>
    <mergeCell ref="A80:C80"/>
    <mergeCell ref="C64:E65"/>
    <mergeCell ref="C66:E68"/>
    <mergeCell ref="F66:J68"/>
    <mergeCell ref="C70:M70"/>
    <mergeCell ref="H44:M45"/>
    <mergeCell ref="H47:M48"/>
    <mergeCell ref="H51:M52"/>
    <mergeCell ref="H54:M55"/>
    <mergeCell ref="H57:M58"/>
    <mergeCell ref="E50:E58"/>
    <mergeCell ref="C51:D56"/>
    <mergeCell ref="A95:C95"/>
    <mergeCell ref="A97:C97"/>
    <mergeCell ref="A99:C99"/>
    <mergeCell ref="D88:J95"/>
    <mergeCell ref="A89:C89"/>
    <mergeCell ref="A91:C91"/>
    <mergeCell ref="A93:C93"/>
  </mergeCells>
  <phoneticPr fontId="10" type="noConversion"/>
  <pageMargins left="0.75" right="0.75" top="1" bottom="1" header="0.5" footer="0.5"/>
  <pageSetup scale="13" orientation="portrait" r:id="rId1"/>
  <headerFooter alignWithMargins="0"/>
  <rowBreaks count="1" manualBreakCount="1">
    <brk id="71" max="16383" man="1"/>
  </rowBreaks>
  <colBreaks count="1" manualBreakCount="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J8" sqref="J8"/>
    </sheetView>
  </sheetViews>
  <sheetFormatPr defaultRowHeight="12.75" x14ac:dyDescent="0.2"/>
  <cols>
    <col min="3" max="3" width="9.85546875" style="435" customWidth="1"/>
  </cols>
  <sheetData>
    <row r="1" spans="2:7" ht="13.5" thickTop="1" x14ac:dyDescent="0.2">
      <c r="B1" s="92" t="s">
        <v>129</v>
      </c>
      <c r="C1" s="436"/>
      <c r="D1" s="196"/>
      <c r="E1" s="33"/>
      <c r="F1" s="33"/>
      <c r="G1" s="34"/>
    </row>
    <row r="2" spans="2:7" x14ac:dyDescent="0.2">
      <c r="B2" s="203" t="s">
        <v>130</v>
      </c>
      <c r="C2" s="211" t="s">
        <v>3</v>
      </c>
      <c r="D2" s="211" t="s">
        <v>4</v>
      </c>
      <c r="E2" s="36"/>
      <c r="F2" s="36"/>
      <c r="G2" s="37"/>
    </row>
    <row r="3" spans="2:7" x14ac:dyDescent="0.2">
      <c r="B3" s="203">
        <v>2008</v>
      </c>
      <c r="C3" s="484">
        <v>104.14280248913175</v>
      </c>
      <c r="D3" s="486">
        <v>1.6541652772666029</v>
      </c>
      <c r="E3" s="36"/>
      <c r="F3" s="36"/>
      <c r="G3" s="37"/>
    </row>
    <row r="4" spans="2:7" x14ac:dyDescent="0.2">
      <c r="B4" s="203">
        <v>2009</v>
      </c>
      <c r="C4" s="484">
        <v>104.10232552512629</v>
      </c>
      <c r="D4" s="486">
        <v>1.5402429546706673</v>
      </c>
      <c r="E4" s="36"/>
      <c r="F4" s="36"/>
      <c r="G4" s="37"/>
    </row>
    <row r="5" spans="2:7" x14ac:dyDescent="0.2">
      <c r="B5" s="203">
        <v>2010</v>
      </c>
      <c r="C5" s="484">
        <v>102.97407975242338</v>
      </c>
      <c r="D5" s="486">
        <v>1.4246347670943453</v>
      </c>
      <c r="E5" s="36"/>
      <c r="F5" s="36"/>
      <c r="G5" s="37"/>
    </row>
    <row r="6" spans="2:7" x14ac:dyDescent="0.2">
      <c r="B6" s="203">
        <v>2011</v>
      </c>
      <c r="C6" s="484">
        <v>100.91563773188453</v>
      </c>
      <c r="D6" s="486">
        <v>1.3090396713262624</v>
      </c>
      <c r="E6" s="36"/>
      <c r="F6" s="36"/>
      <c r="G6" s="37"/>
    </row>
    <row r="7" spans="2:7" x14ac:dyDescent="0.2">
      <c r="B7" s="203">
        <v>2012</v>
      </c>
      <c r="C7" s="484">
        <v>97.23196142760284</v>
      </c>
      <c r="D7" s="486">
        <v>1.151819255922885</v>
      </c>
      <c r="E7" s="36"/>
      <c r="F7" s="36"/>
      <c r="G7" s="37"/>
    </row>
    <row r="8" spans="2:7" x14ac:dyDescent="0.2">
      <c r="B8" s="203">
        <v>2013</v>
      </c>
      <c r="C8" s="484">
        <v>92.877201540593802</v>
      </c>
      <c r="D8" s="486">
        <v>0.99198195341489115</v>
      </c>
      <c r="E8" s="36"/>
      <c r="F8" s="36"/>
      <c r="G8" s="37"/>
    </row>
    <row r="9" spans="2:7" x14ac:dyDescent="0.2">
      <c r="B9" s="203">
        <v>2014</v>
      </c>
      <c r="C9" s="484">
        <v>89.009515219357212</v>
      </c>
      <c r="D9" s="486">
        <v>0.70275167468327848</v>
      </c>
      <c r="E9" s="36"/>
      <c r="F9" s="36"/>
      <c r="G9" s="37"/>
    </row>
    <row r="10" spans="2:7" x14ac:dyDescent="0.2">
      <c r="B10" s="203">
        <v>2015</v>
      </c>
      <c r="C10" s="484">
        <v>82.987470829788819</v>
      </c>
      <c r="D10" s="486">
        <v>0.51715774376817425</v>
      </c>
      <c r="E10" s="36"/>
      <c r="F10" s="36"/>
      <c r="G10" s="37"/>
    </row>
    <row r="11" spans="2:7" x14ac:dyDescent="0.2">
      <c r="B11" s="203">
        <v>2016</v>
      </c>
      <c r="C11" s="484">
        <v>73.644114402816029</v>
      </c>
      <c r="D11" s="486">
        <v>0.15168713404228748</v>
      </c>
      <c r="E11" s="36"/>
      <c r="F11" s="36"/>
      <c r="G11" s="37"/>
    </row>
    <row r="12" spans="2:7" x14ac:dyDescent="0.2">
      <c r="B12" s="203">
        <v>2017</v>
      </c>
      <c r="C12" s="484">
        <v>69.657560804440621</v>
      </c>
      <c r="D12" s="486">
        <v>0.12198067697889609</v>
      </c>
      <c r="E12" s="36"/>
      <c r="F12" s="36"/>
      <c r="G12" s="37"/>
    </row>
    <row r="13" spans="2:7" x14ac:dyDescent="0.2">
      <c r="B13" s="203">
        <v>2018</v>
      </c>
      <c r="C13" s="484">
        <v>66.332725719011194</v>
      </c>
      <c r="D13" s="486">
        <v>0.11927929230709441</v>
      </c>
      <c r="E13" s="36"/>
      <c r="F13" s="36"/>
      <c r="G13" s="37"/>
    </row>
    <row r="14" spans="2:7" x14ac:dyDescent="0.2">
      <c r="B14" s="203">
        <v>2019</v>
      </c>
      <c r="C14" s="484">
        <v>64.098019570295506</v>
      </c>
      <c r="D14" s="486">
        <v>0.11681694558104588</v>
      </c>
      <c r="E14" s="36"/>
      <c r="F14" s="36"/>
      <c r="G14" s="37"/>
    </row>
    <row r="15" spans="2:7" x14ac:dyDescent="0.2">
      <c r="B15" s="203">
        <v>2020</v>
      </c>
      <c r="C15" s="484">
        <v>57.437856256778673</v>
      </c>
      <c r="D15" s="486">
        <v>0.10893386535246864</v>
      </c>
      <c r="E15" s="36"/>
      <c r="F15" s="36"/>
      <c r="G15" s="37"/>
    </row>
    <row r="16" spans="2:7" x14ac:dyDescent="0.2">
      <c r="B16" s="203">
        <v>2021</v>
      </c>
      <c r="C16" s="484">
        <v>48.116282571883382</v>
      </c>
      <c r="D16" s="486">
        <v>0.10315074628749332</v>
      </c>
      <c r="E16" s="36"/>
      <c r="F16" s="36"/>
      <c r="G16" s="37"/>
    </row>
    <row r="17" spans="2:7" x14ac:dyDescent="0.2">
      <c r="B17" s="203">
        <v>2022</v>
      </c>
      <c r="C17" s="484">
        <v>38.408955630000001</v>
      </c>
      <c r="D17" s="486">
        <v>9.9134754559999996E-2</v>
      </c>
      <c r="E17" s="36"/>
      <c r="F17" s="36"/>
      <c r="G17" s="37"/>
    </row>
    <row r="18" spans="2:7" x14ac:dyDescent="0.2">
      <c r="B18" s="203">
        <v>2023</v>
      </c>
      <c r="C18" s="484">
        <v>38.408955630000001</v>
      </c>
      <c r="D18" s="486">
        <v>9.9134754559999982E-2</v>
      </c>
      <c r="E18" s="36"/>
      <c r="F18" s="36"/>
      <c r="G18" s="37"/>
    </row>
    <row r="19" spans="2:7" x14ac:dyDescent="0.2">
      <c r="B19" s="203">
        <v>2024</v>
      </c>
      <c r="C19" s="484">
        <v>38.408955630000001</v>
      </c>
      <c r="D19" s="486">
        <v>9.9134754559999996E-2</v>
      </c>
      <c r="E19" s="36"/>
      <c r="F19" s="36"/>
      <c r="G19" s="37"/>
    </row>
    <row r="20" spans="2:7" ht="13.5" thickBot="1" x14ac:dyDescent="0.25">
      <c r="B20" s="212">
        <v>2025</v>
      </c>
      <c r="C20" s="485">
        <v>38.408955630000001</v>
      </c>
      <c r="D20" s="487">
        <v>9.9134754559999982E-2</v>
      </c>
      <c r="E20" s="41"/>
      <c r="F20" s="41"/>
      <c r="G20" s="42"/>
    </row>
    <row r="21" spans="2:7" ht="13.5" thickTop="1" x14ac:dyDescent="0.2"/>
    <row r="22" spans="2:7" x14ac:dyDescent="0.2">
      <c r="B22" s="335" t="s">
        <v>215</v>
      </c>
    </row>
    <row r="23" spans="2:7" x14ac:dyDescent="0.2">
      <c r="B23" s="490" t="s">
        <v>241</v>
      </c>
    </row>
  </sheetData>
  <phoneticPr fontId="1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H29" sqref="H29"/>
    </sheetView>
  </sheetViews>
  <sheetFormatPr defaultRowHeight="12.75" x14ac:dyDescent="0.2"/>
  <sheetData>
    <row r="1" spans="1:13" x14ac:dyDescent="0.2">
      <c r="A1" s="74"/>
      <c r="B1" s="74"/>
      <c r="C1" s="74"/>
      <c r="D1" s="74"/>
      <c r="E1" s="74"/>
      <c r="F1" s="74"/>
      <c r="G1" s="74"/>
      <c r="H1" s="74"/>
      <c r="I1" s="74"/>
      <c r="J1" s="74"/>
      <c r="K1" s="74"/>
      <c r="L1" s="74"/>
      <c r="M1" s="74"/>
    </row>
    <row r="2" spans="1:13" x14ac:dyDescent="0.2">
      <c r="A2" s="74"/>
      <c r="B2" s="36"/>
      <c r="C2" s="36"/>
      <c r="D2" s="36"/>
      <c r="E2" s="36"/>
      <c r="F2" s="36"/>
      <c r="G2" s="36"/>
      <c r="H2" s="74"/>
      <c r="I2" s="74"/>
      <c r="J2" s="74"/>
      <c r="K2" s="74"/>
      <c r="L2" s="74"/>
      <c r="M2" s="74"/>
    </row>
    <row r="3" spans="1:13" ht="13.5" thickBot="1" x14ac:dyDescent="0.25">
      <c r="A3" s="74"/>
      <c r="B3" s="41"/>
      <c r="C3" s="41"/>
      <c r="D3" s="41"/>
      <c r="E3" s="41"/>
      <c r="F3" s="41"/>
      <c r="G3" s="41"/>
      <c r="H3" s="74"/>
      <c r="I3" s="74"/>
      <c r="J3" s="74"/>
      <c r="K3" s="74"/>
      <c r="L3" s="74"/>
      <c r="M3" s="74"/>
    </row>
    <row r="4" spans="1:13" ht="13.5" thickTop="1" x14ac:dyDescent="0.2">
      <c r="A4" s="74"/>
      <c r="B4" s="32" t="s">
        <v>68</v>
      </c>
      <c r="C4" s="33"/>
      <c r="D4" s="33"/>
      <c r="E4" s="33"/>
      <c r="F4" s="33"/>
      <c r="G4" s="33">
        <v>365</v>
      </c>
      <c r="H4" s="34" t="s">
        <v>71</v>
      </c>
      <c r="I4" s="74"/>
      <c r="J4" s="74"/>
      <c r="K4" s="74"/>
      <c r="L4" s="74"/>
      <c r="M4" s="74"/>
    </row>
    <row r="5" spans="1:13" x14ac:dyDescent="0.2">
      <c r="A5" s="74"/>
      <c r="B5" s="35" t="s">
        <v>72</v>
      </c>
      <c r="C5" s="36"/>
      <c r="D5" s="36"/>
      <c r="E5" s="36"/>
      <c r="F5" s="36"/>
      <c r="G5" s="36">
        <v>10</v>
      </c>
      <c r="H5" s="37" t="s">
        <v>70</v>
      </c>
      <c r="I5" s="74"/>
      <c r="J5" s="74"/>
      <c r="K5" s="74"/>
      <c r="L5" s="74"/>
      <c r="M5" s="74"/>
    </row>
    <row r="6" spans="1:13" x14ac:dyDescent="0.2">
      <c r="A6" s="74"/>
      <c r="B6" s="35" t="s">
        <v>81</v>
      </c>
      <c r="C6" s="36"/>
      <c r="D6" s="36"/>
      <c r="E6" s="36"/>
      <c r="F6" s="36"/>
      <c r="G6" s="36">
        <v>10</v>
      </c>
      <c r="H6" s="37" t="s">
        <v>77</v>
      </c>
      <c r="I6" s="74"/>
      <c r="J6" s="74"/>
      <c r="K6" s="74"/>
      <c r="L6" s="74"/>
      <c r="M6" s="74"/>
    </row>
    <row r="7" spans="1:13" x14ac:dyDescent="0.2">
      <c r="A7" s="74"/>
      <c r="B7" s="35" t="s">
        <v>69</v>
      </c>
      <c r="C7" s="36"/>
      <c r="D7" s="36"/>
      <c r="E7" s="36"/>
      <c r="F7" s="36"/>
      <c r="G7" s="36">
        <v>3</v>
      </c>
      <c r="H7" s="37" t="s">
        <v>70</v>
      </c>
      <c r="I7" s="74"/>
      <c r="J7" s="74"/>
      <c r="K7" s="74"/>
      <c r="L7" s="74"/>
      <c r="M7" s="74"/>
    </row>
    <row r="8" spans="1:13" ht="13.5" thickBot="1" x14ac:dyDescent="0.25">
      <c r="A8" s="74"/>
      <c r="B8" s="40" t="s">
        <v>82</v>
      </c>
      <c r="C8" s="41"/>
      <c r="D8" s="41"/>
      <c r="E8" s="41"/>
      <c r="F8" s="41"/>
      <c r="G8" s="41">
        <v>10</v>
      </c>
      <c r="H8" s="42" t="s">
        <v>77</v>
      </c>
      <c r="I8" s="74"/>
      <c r="J8" s="74"/>
      <c r="K8" s="74"/>
      <c r="L8" s="74"/>
      <c r="M8" s="74"/>
    </row>
    <row r="9" spans="1:13" ht="13.5" thickTop="1" x14ac:dyDescent="0.2">
      <c r="A9" s="74"/>
      <c r="B9" s="74"/>
      <c r="C9" s="74"/>
      <c r="D9" s="74"/>
      <c r="E9" s="74"/>
      <c r="F9" s="74"/>
      <c r="G9" s="74"/>
      <c r="H9" s="74"/>
      <c r="I9" s="74"/>
      <c r="J9" s="74"/>
      <c r="K9" s="74"/>
      <c r="L9" s="74"/>
      <c r="M9" s="74"/>
    </row>
    <row r="10" spans="1:13" x14ac:dyDescent="0.2">
      <c r="A10" s="74"/>
      <c r="B10" s="74"/>
      <c r="C10" s="74"/>
      <c r="D10" s="74"/>
      <c r="E10" s="74"/>
      <c r="F10" s="74"/>
      <c r="G10" s="74"/>
      <c r="H10" s="74"/>
      <c r="I10" s="74"/>
      <c r="J10" s="74"/>
      <c r="K10" s="74"/>
      <c r="L10" s="74"/>
      <c r="M10" s="74"/>
    </row>
    <row r="11" spans="1:13" ht="13.5" thickBot="1" x14ac:dyDescent="0.25">
      <c r="A11" s="74"/>
      <c r="B11" s="74"/>
      <c r="C11" s="74"/>
      <c r="D11" s="74"/>
      <c r="E11" s="74"/>
      <c r="F11" s="74"/>
      <c r="G11" s="74"/>
      <c r="H11" s="74"/>
      <c r="I11" s="74"/>
      <c r="J11" s="74"/>
      <c r="K11" s="74"/>
      <c r="L11" s="74"/>
      <c r="M11" s="74"/>
    </row>
    <row r="12" spans="1:13" ht="13.5" thickTop="1" x14ac:dyDescent="0.2">
      <c r="A12" s="74"/>
      <c r="B12" s="32" t="s">
        <v>171</v>
      </c>
      <c r="C12" s="33"/>
      <c r="D12" s="34"/>
      <c r="E12" s="74"/>
      <c r="F12" s="74"/>
      <c r="G12" s="74"/>
      <c r="H12" s="74"/>
      <c r="I12" s="74"/>
      <c r="J12" s="74"/>
      <c r="K12" s="74"/>
      <c r="L12" s="74"/>
      <c r="M12" s="74"/>
    </row>
    <row r="13" spans="1:13" x14ac:dyDescent="0.2">
      <c r="A13" s="74"/>
      <c r="B13" s="35" t="s">
        <v>3</v>
      </c>
      <c r="C13" s="424">
        <v>0.05</v>
      </c>
      <c r="D13" s="37" t="s">
        <v>167</v>
      </c>
      <c r="E13" s="423"/>
      <c r="F13" s="74"/>
      <c r="G13" s="74"/>
      <c r="H13" s="74"/>
      <c r="I13" s="74"/>
      <c r="J13" s="74"/>
      <c r="K13" s="74"/>
      <c r="L13" s="74"/>
      <c r="M13" s="74"/>
    </row>
    <row r="14" spans="1:13" ht="13.5" thickBot="1" x14ac:dyDescent="0.25">
      <c r="A14" s="74"/>
      <c r="B14" s="40" t="s">
        <v>4</v>
      </c>
      <c r="C14" s="134">
        <v>1.2999999999999999E-2</v>
      </c>
      <c r="D14" s="42" t="s">
        <v>167</v>
      </c>
      <c r="E14" s="423"/>
      <c r="F14" s="74"/>
      <c r="G14" s="74"/>
      <c r="H14" s="74"/>
      <c r="I14" s="74"/>
      <c r="J14" s="74"/>
      <c r="K14" s="74"/>
      <c r="L14" s="74"/>
      <c r="M14" s="74"/>
    </row>
    <row r="15" spans="1:13" ht="14.25" thickTop="1" thickBot="1" x14ac:dyDescent="0.25">
      <c r="A15" s="74"/>
      <c r="B15" s="74"/>
      <c r="C15" s="74"/>
      <c r="D15" s="74"/>
      <c r="E15" s="74"/>
      <c r="F15" s="74"/>
      <c r="G15" s="74"/>
      <c r="H15" s="74"/>
      <c r="I15" s="74"/>
      <c r="J15" s="74"/>
      <c r="K15" s="74"/>
      <c r="L15" s="74"/>
      <c r="M15" s="74"/>
    </row>
    <row r="16" spans="1:13" ht="13.5" thickTop="1" x14ac:dyDescent="0.2">
      <c r="A16" s="74"/>
      <c r="B16" s="32" t="s">
        <v>170</v>
      </c>
      <c r="C16" s="33"/>
      <c r="D16" s="34"/>
      <c r="E16" s="74"/>
      <c r="F16" s="74"/>
      <c r="G16" s="74"/>
      <c r="H16" s="74"/>
      <c r="I16" s="74"/>
      <c r="J16" s="74"/>
      <c r="K16" s="74"/>
      <c r="L16" s="74"/>
      <c r="M16" s="74"/>
    </row>
    <row r="17" spans="1:13" x14ac:dyDescent="0.2">
      <c r="A17" s="74"/>
      <c r="B17" s="35" t="s">
        <v>168</v>
      </c>
      <c r="C17" s="36">
        <v>3.8</v>
      </c>
      <c r="D17" s="37" t="s">
        <v>169</v>
      </c>
      <c r="E17" s="74"/>
      <c r="F17" s="133"/>
      <c r="G17" s="74"/>
      <c r="H17" s="74"/>
      <c r="I17" s="74"/>
      <c r="J17" s="74"/>
      <c r="K17" s="74"/>
      <c r="L17" s="74"/>
      <c r="M17" s="74"/>
    </row>
    <row r="18" spans="1:13" ht="13.5" thickBot="1" x14ac:dyDescent="0.25">
      <c r="A18" s="74"/>
      <c r="B18" s="40" t="s">
        <v>16</v>
      </c>
      <c r="C18" s="41">
        <v>7.7</v>
      </c>
      <c r="D18" s="42" t="s">
        <v>169</v>
      </c>
      <c r="E18" s="74"/>
      <c r="F18" s="74"/>
      <c r="G18" s="74"/>
      <c r="H18" s="74"/>
      <c r="I18" s="74"/>
      <c r="J18" s="74"/>
      <c r="K18" s="74"/>
      <c r="L18" s="74"/>
      <c r="M18" s="74"/>
    </row>
    <row r="19" spans="1:13" ht="13.5" thickTop="1" x14ac:dyDescent="0.2">
      <c r="A19" s="74"/>
      <c r="B19" s="74"/>
      <c r="C19" s="74"/>
      <c r="D19" s="74"/>
      <c r="E19" s="74"/>
      <c r="F19" s="74"/>
      <c r="G19" s="74"/>
      <c r="H19" s="74"/>
      <c r="I19" s="74"/>
      <c r="J19" s="74"/>
      <c r="K19" s="74"/>
      <c r="L19" s="74"/>
      <c r="M19" s="74"/>
    </row>
    <row r="20" spans="1:13" x14ac:dyDescent="0.2">
      <c r="A20" s="74"/>
      <c r="B20" s="74"/>
      <c r="C20" s="74"/>
      <c r="D20" s="74"/>
      <c r="E20" s="74"/>
      <c r="F20" s="74"/>
      <c r="G20" s="74"/>
      <c r="H20" s="74"/>
      <c r="I20" s="74"/>
      <c r="J20" s="74"/>
      <c r="K20" s="74"/>
      <c r="L20" s="74"/>
      <c r="M20" s="74"/>
    </row>
    <row r="21" spans="1:13" x14ac:dyDescent="0.2">
      <c r="A21" s="74"/>
      <c r="B21" s="74"/>
      <c r="C21" s="74"/>
      <c r="D21" s="74"/>
      <c r="E21" s="74"/>
      <c r="F21" s="74"/>
      <c r="G21" s="74"/>
      <c r="H21" s="74"/>
      <c r="I21" s="74"/>
      <c r="J21" s="74"/>
      <c r="K21" s="74"/>
      <c r="L21" s="74"/>
      <c r="M21" s="74"/>
    </row>
    <row r="22" spans="1:13" x14ac:dyDescent="0.2">
      <c r="A22" s="74"/>
      <c r="B22" s="74"/>
      <c r="C22" s="74"/>
      <c r="D22" s="74"/>
      <c r="E22" s="74"/>
      <c r="F22" s="74"/>
      <c r="G22" s="74"/>
      <c r="H22" s="74"/>
      <c r="I22" s="74"/>
      <c r="J22" s="74"/>
      <c r="K22" s="74"/>
      <c r="L22" s="74"/>
      <c r="M22" s="74"/>
    </row>
  </sheetData>
  <phoneticPr fontId="1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D1" workbookViewId="0">
      <selection activeCell="F26" sqref="F26"/>
    </sheetView>
  </sheetViews>
  <sheetFormatPr defaultRowHeight="12.75" x14ac:dyDescent="0.2"/>
  <cols>
    <col min="1" max="1" width="5.28515625" bestFit="1" customWidth="1"/>
    <col min="2" max="2" width="3" customWidth="1"/>
    <col min="3" max="3" width="55.140625" bestFit="1" customWidth="1"/>
    <col min="6" max="6" width="42.5703125" bestFit="1" customWidth="1"/>
  </cols>
  <sheetData>
    <row r="1" spans="1:7" ht="13.5" thickBot="1" x14ac:dyDescent="0.25">
      <c r="A1" s="27" t="s">
        <v>17</v>
      </c>
      <c r="C1" s="27" t="s">
        <v>43</v>
      </c>
      <c r="D1" s="25" t="s">
        <v>209</v>
      </c>
      <c r="E1" s="27" t="s">
        <v>210</v>
      </c>
      <c r="F1" s="27" t="s">
        <v>211</v>
      </c>
      <c r="G1" s="27" t="s">
        <v>213</v>
      </c>
    </row>
    <row r="2" spans="1:7" ht="13.5" thickBot="1" x14ac:dyDescent="0.25">
      <c r="A2" s="25">
        <v>2009</v>
      </c>
      <c r="C2" s="25" t="s">
        <v>44</v>
      </c>
      <c r="D2" s="27">
        <v>0.5</v>
      </c>
      <c r="E2" s="304">
        <v>0.2</v>
      </c>
      <c r="F2" s="27" t="s">
        <v>212</v>
      </c>
      <c r="G2" s="27" t="str">
        <f>""</f>
        <v/>
      </c>
    </row>
    <row r="3" spans="1:7" x14ac:dyDescent="0.2">
      <c r="A3" s="25">
        <f t="shared" ref="A3:A14" si="0">A2+1</f>
        <v>2010</v>
      </c>
      <c r="C3" s="25" t="s">
        <v>45</v>
      </c>
      <c r="F3" s="324"/>
    </row>
    <row r="4" spans="1:7" ht="13.5" thickBot="1" x14ac:dyDescent="0.25">
      <c r="A4" s="25">
        <f t="shared" si="0"/>
        <v>2011</v>
      </c>
      <c r="C4" s="26" t="s">
        <v>76</v>
      </c>
    </row>
    <row r="5" spans="1:7" x14ac:dyDescent="0.2">
      <c r="A5" s="25">
        <f t="shared" si="0"/>
        <v>2012</v>
      </c>
    </row>
    <row r="6" spans="1:7" x14ac:dyDescent="0.2">
      <c r="A6" s="25">
        <f t="shared" si="0"/>
        <v>2013</v>
      </c>
    </row>
    <row r="7" spans="1:7" x14ac:dyDescent="0.2">
      <c r="A7" s="25">
        <f t="shared" si="0"/>
        <v>2014</v>
      </c>
    </row>
    <row r="8" spans="1:7" x14ac:dyDescent="0.2">
      <c r="A8" s="25">
        <f t="shared" si="0"/>
        <v>2015</v>
      </c>
    </row>
    <row r="9" spans="1:7" x14ac:dyDescent="0.2">
      <c r="A9" s="25">
        <f t="shared" si="0"/>
        <v>2016</v>
      </c>
    </row>
    <row r="10" spans="1:7" x14ac:dyDescent="0.2">
      <c r="A10" s="25">
        <f t="shared" si="0"/>
        <v>2017</v>
      </c>
    </row>
    <row r="11" spans="1:7" x14ac:dyDescent="0.2">
      <c r="A11" s="25">
        <f t="shared" si="0"/>
        <v>2018</v>
      </c>
    </row>
    <row r="12" spans="1:7" x14ac:dyDescent="0.2">
      <c r="A12" s="25">
        <f t="shared" si="0"/>
        <v>2019</v>
      </c>
    </row>
    <row r="13" spans="1:7" x14ac:dyDescent="0.2">
      <c r="A13" s="25">
        <f t="shared" si="0"/>
        <v>2020</v>
      </c>
    </row>
    <row r="14" spans="1:7" ht="13.5" thickBot="1" x14ac:dyDescent="0.25">
      <c r="A14" s="26">
        <f t="shared" si="0"/>
        <v>2021</v>
      </c>
    </row>
  </sheetData>
  <phoneticPr fontId="1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topLeftCell="A40" workbookViewId="0">
      <selection activeCell="L54" sqref="L54"/>
    </sheetView>
  </sheetViews>
  <sheetFormatPr defaultRowHeight="12.75" x14ac:dyDescent="0.2"/>
  <sheetData>
    <row r="1" spans="1:11" ht="13.5" thickBot="1" x14ac:dyDescent="0.25">
      <c r="A1" s="74"/>
      <c r="B1" s="74"/>
      <c r="C1" s="74"/>
      <c r="D1" s="74"/>
      <c r="E1" s="74"/>
      <c r="F1" s="74"/>
      <c r="G1" s="74"/>
      <c r="H1" s="74"/>
      <c r="I1" s="74"/>
      <c r="J1" s="74"/>
      <c r="K1" s="74"/>
    </row>
    <row r="2" spans="1:11" ht="13.5" thickTop="1" x14ac:dyDescent="0.2">
      <c r="A2" s="32"/>
      <c r="B2" s="33"/>
      <c r="C2" s="33"/>
      <c r="D2" s="33"/>
      <c r="E2" s="33"/>
      <c r="F2" s="33"/>
      <c r="G2" s="33"/>
      <c r="H2" s="33"/>
      <c r="I2" s="33"/>
      <c r="J2" s="34"/>
      <c r="K2" s="35"/>
    </row>
    <row r="3" spans="1:11" ht="15.75" x14ac:dyDescent="0.25">
      <c r="A3" s="137" t="s">
        <v>182</v>
      </c>
      <c r="B3" s="36"/>
      <c r="C3" s="36"/>
      <c r="D3" s="36"/>
      <c r="E3" s="36"/>
      <c r="F3" s="36"/>
      <c r="G3" s="36"/>
      <c r="H3" s="36"/>
      <c r="I3" s="36"/>
      <c r="J3" s="37"/>
      <c r="K3" s="35"/>
    </row>
    <row r="4" spans="1:11" x14ac:dyDescent="0.2">
      <c r="A4" s="579" t="s">
        <v>194</v>
      </c>
      <c r="B4" s="556"/>
      <c r="C4" s="556"/>
      <c r="D4" s="556"/>
      <c r="E4" s="556"/>
      <c r="F4" s="556"/>
      <c r="G4" s="556"/>
      <c r="H4" s="556"/>
      <c r="I4" s="556"/>
      <c r="J4" s="557"/>
      <c r="K4" s="35"/>
    </row>
    <row r="5" spans="1:11" x14ac:dyDescent="0.2">
      <c r="A5" s="848"/>
      <c r="B5" s="556"/>
      <c r="C5" s="556"/>
      <c r="D5" s="556"/>
      <c r="E5" s="556"/>
      <c r="F5" s="556"/>
      <c r="G5" s="556"/>
      <c r="H5" s="556"/>
      <c r="I5" s="556"/>
      <c r="J5" s="557"/>
      <c r="K5" s="35"/>
    </row>
    <row r="6" spans="1:11" x14ac:dyDescent="0.2">
      <c r="A6" s="848"/>
      <c r="B6" s="556"/>
      <c r="C6" s="556"/>
      <c r="D6" s="556"/>
      <c r="E6" s="556"/>
      <c r="F6" s="556"/>
      <c r="G6" s="556"/>
      <c r="H6" s="556"/>
      <c r="I6" s="556"/>
      <c r="J6" s="557"/>
      <c r="K6" s="35"/>
    </row>
    <row r="7" spans="1:11" x14ac:dyDescent="0.2">
      <c r="A7" s="848"/>
      <c r="B7" s="556"/>
      <c r="C7" s="556"/>
      <c r="D7" s="556"/>
      <c r="E7" s="556"/>
      <c r="F7" s="556"/>
      <c r="G7" s="556"/>
      <c r="H7" s="556"/>
      <c r="I7" s="556"/>
      <c r="J7" s="557"/>
      <c r="K7" s="35"/>
    </row>
    <row r="8" spans="1:11" x14ac:dyDescent="0.2">
      <c r="A8" s="35"/>
      <c r="B8" s="36"/>
      <c r="C8" s="36"/>
      <c r="D8" s="36"/>
      <c r="E8" s="36"/>
      <c r="F8" s="36"/>
      <c r="G8" s="36"/>
      <c r="H8" s="36"/>
      <c r="I8" s="36"/>
      <c r="J8" s="37"/>
      <c r="K8" s="35"/>
    </row>
    <row r="9" spans="1:11" x14ac:dyDescent="0.2">
      <c r="A9" s="849" t="s">
        <v>195</v>
      </c>
      <c r="B9" s="839"/>
      <c r="C9" s="839"/>
      <c r="D9" s="839"/>
      <c r="E9" s="839"/>
      <c r="F9" s="839"/>
      <c r="G9" s="839"/>
      <c r="H9" s="839"/>
      <c r="I9" s="839"/>
      <c r="J9" s="840"/>
      <c r="K9" s="35"/>
    </row>
    <row r="10" spans="1:11" x14ac:dyDescent="0.2">
      <c r="A10" s="841"/>
      <c r="B10" s="839"/>
      <c r="C10" s="839"/>
      <c r="D10" s="839"/>
      <c r="E10" s="839"/>
      <c r="F10" s="839"/>
      <c r="G10" s="839"/>
      <c r="H10" s="839"/>
      <c r="I10" s="839"/>
      <c r="J10" s="840"/>
      <c r="K10" s="35"/>
    </row>
    <row r="11" spans="1:11" x14ac:dyDescent="0.2">
      <c r="A11" s="841"/>
      <c r="B11" s="839"/>
      <c r="C11" s="839"/>
      <c r="D11" s="839"/>
      <c r="E11" s="839"/>
      <c r="F11" s="839"/>
      <c r="G11" s="839"/>
      <c r="H11" s="839"/>
      <c r="I11" s="839"/>
      <c r="J11" s="840"/>
      <c r="K11" s="35"/>
    </row>
    <row r="12" spans="1:11" x14ac:dyDescent="0.2">
      <c r="A12" s="841"/>
      <c r="B12" s="839"/>
      <c r="C12" s="839"/>
      <c r="D12" s="839"/>
      <c r="E12" s="839"/>
      <c r="F12" s="839"/>
      <c r="G12" s="839"/>
      <c r="H12" s="839"/>
      <c r="I12" s="839"/>
      <c r="J12" s="840"/>
      <c r="K12" s="35"/>
    </row>
    <row r="13" spans="1:11" x14ac:dyDescent="0.2">
      <c r="A13" s="841"/>
      <c r="B13" s="839"/>
      <c r="C13" s="839"/>
      <c r="D13" s="839"/>
      <c r="E13" s="839"/>
      <c r="F13" s="839"/>
      <c r="G13" s="839"/>
      <c r="H13" s="839"/>
      <c r="I13" s="839"/>
      <c r="J13" s="840"/>
      <c r="K13" s="35"/>
    </row>
    <row r="14" spans="1:11" x14ac:dyDescent="0.2">
      <c r="A14" s="841"/>
      <c r="B14" s="839"/>
      <c r="C14" s="839"/>
      <c r="D14" s="839"/>
      <c r="E14" s="839"/>
      <c r="F14" s="839"/>
      <c r="G14" s="839"/>
      <c r="H14" s="839"/>
      <c r="I14" s="839"/>
      <c r="J14" s="840"/>
      <c r="K14" s="35"/>
    </row>
    <row r="15" spans="1:11" x14ac:dyDescent="0.2">
      <c r="A15" s="35"/>
      <c r="B15" s="36"/>
      <c r="C15" s="36"/>
      <c r="D15" s="36"/>
      <c r="E15" s="36"/>
      <c r="F15" s="36"/>
      <c r="G15" s="36"/>
      <c r="H15" s="36"/>
      <c r="I15" s="36"/>
      <c r="J15" s="37"/>
      <c r="K15" s="35"/>
    </row>
    <row r="16" spans="1:11" x14ac:dyDescent="0.2">
      <c r="A16" s="849" t="s">
        <v>196</v>
      </c>
      <c r="B16" s="839"/>
      <c r="C16" s="839"/>
      <c r="D16" s="839"/>
      <c r="E16" s="839"/>
      <c r="F16" s="839"/>
      <c r="G16" s="839"/>
      <c r="H16" s="839"/>
      <c r="I16" s="839"/>
      <c r="J16" s="840"/>
      <c r="K16" s="35"/>
    </row>
    <row r="17" spans="1:11" x14ac:dyDescent="0.2">
      <c r="A17" s="841"/>
      <c r="B17" s="839"/>
      <c r="C17" s="839"/>
      <c r="D17" s="839"/>
      <c r="E17" s="839"/>
      <c r="F17" s="839"/>
      <c r="G17" s="839"/>
      <c r="H17" s="839"/>
      <c r="I17" s="839"/>
      <c r="J17" s="840"/>
      <c r="K17" s="35"/>
    </row>
    <row r="18" spans="1:11" x14ac:dyDescent="0.2">
      <c r="A18" s="841"/>
      <c r="B18" s="839"/>
      <c r="C18" s="839"/>
      <c r="D18" s="839"/>
      <c r="E18" s="839"/>
      <c r="F18" s="839"/>
      <c r="G18" s="839"/>
      <c r="H18" s="839"/>
      <c r="I18" s="839"/>
      <c r="J18" s="840"/>
      <c r="K18" s="35"/>
    </row>
    <row r="19" spans="1:11" x14ac:dyDescent="0.2">
      <c r="A19" s="35"/>
      <c r="B19" s="36"/>
      <c r="C19" s="36"/>
      <c r="D19" s="36"/>
      <c r="E19" s="36"/>
      <c r="F19" s="36"/>
      <c r="G19" s="36"/>
      <c r="H19" s="36"/>
      <c r="I19" s="36"/>
      <c r="J19" s="37"/>
      <c r="K19" s="35"/>
    </row>
    <row r="20" spans="1:11" ht="15" x14ac:dyDescent="0.2">
      <c r="A20" s="135" t="s">
        <v>197</v>
      </c>
      <c r="B20" s="36"/>
      <c r="C20" s="36"/>
      <c r="D20" s="36"/>
      <c r="E20" s="36"/>
      <c r="F20" s="36"/>
      <c r="G20" s="36"/>
      <c r="H20" s="36"/>
      <c r="I20" s="36"/>
      <c r="J20" s="37"/>
      <c r="K20" s="35"/>
    </row>
    <row r="21" spans="1:11" x14ac:dyDescent="0.2">
      <c r="A21" s="35"/>
      <c r="B21" s="36"/>
      <c r="C21" s="36"/>
      <c r="D21" s="36"/>
      <c r="E21" s="36"/>
      <c r="F21" s="36"/>
      <c r="G21" s="36"/>
      <c r="H21" s="36"/>
      <c r="I21" s="36"/>
      <c r="J21" s="37"/>
      <c r="K21" s="35"/>
    </row>
    <row r="22" spans="1:11" x14ac:dyDescent="0.2">
      <c r="A22" s="849" t="s">
        <v>198</v>
      </c>
      <c r="B22" s="839"/>
      <c r="C22" s="839"/>
      <c r="D22" s="839"/>
      <c r="E22" s="839"/>
      <c r="F22" s="839"/>
      <c r="G22" s="839"/>
      <c r="H22" s="839"/>
      <c r="I22" s="839"/>
      <c r="J22" s="840"/>
      <c r="K22" s="35"/>
    </row>
    <row r="23" spans="1:11" x14ac:dyDescent="0.2">
      <c r="A23" s="841"/>
      <c r="B23" s="839"/>
      <c r="C23" s="839"/>
      <c r="D23" s="839"/>
      <c r="E23" s="839"/>
      <c r="F23" s="839"/>
      <c r="G23" s="839"/>
      <c r="H23" s="839"/>
      <c r="I23" s="839"/>
      <c r="J23" s="840"/>
      <c r="K23" s="35"/>
    </row>
    <row r="24" spans="1:11" x14ac:dyDescent="0.2">
      <c r="A24" s="841"/>
      <c r="B24" s="839"/>
      <c r="C24" s="839"/>
      <c r="D24" s="839"/>
      <c r="E24" s="839"/>
      <c r="F24" s="839"/>
      <c r="G24" s="839"/>
      <c r="H24" s="839"/>
      <c r="I24" s="839"/>
      <c r="J24" s="840"/>
      <c r="K24" s="35"/>
    </row>
    <row r="25" spans="1:11" x14ac:dyDescent="0.2">
      <c r="A25" s="841"/>
      <c r="B25" s="839"/>
      <c r="C25" s="839"/>
      <c r="D25" s="839"/>
      <c r="E25" s="839"/>
      <c r="F25" s="839"/>
      <c r="G25" s="839"/>
      <c r="H25" s="839"/>
      <c r="I25" s="839"/>
      <c r="J25" s="840"/>
      <c r="K25" s="35"/>
    </row>
    <row r="26" spans="1:11" x14ac:dyDescent="0.2">
      <c r="A26" s="35"/>
      <c r="B26" s="36"/>
      <c r="C26" s="36"/>
      <c r="D26" s="36"/>
      <c r="E26" s="36"/>
      <c r="F26" s="36"/>
      <c r="G26" s="36"/>
      <c r="H26" s="36"/>
      <c r="I26" s="36"/>
      <c r="J26" s="37"/>
      <c r="K26" s="35"/>
    </row>
    <row r="27" spans="1:11" x14ac:dyDescent="0.2">
      <c r="A27" s="849" t="s">
        <v>199</v>
      </c>
      <c r="B27" s="839"/>
      <c r="C27" s="839"/>
      <c r="D27" s="839"/>
      <c r="E27" s="839"/>
      <c r="F27" s="839"/>
      <c r="G27" s="839"/>
      <c r="H27" s="839"/>
      <c r="I27" s="839"/>
      <c r="J27" s="840"/>
      <c r="K27" s="35"/>
    </row>
    <row r="28" spans="1:11" x14ac:dyDescent="0.2">
      <c r="A28" s="841"/>
      <c r="B28" s="839"/>
      <c r="C28" s="839"/>
      <c r="D28" s="839"/>
      <c r="E28" s="839"/>
      <c r="F28" s="839"/>
      <c r="G28" s="839"/>
      <c r="H28" s="839"/>
      <c r="I28" s="839"/>
      <c r="J28" s="840"/>
      <c r="K28" s="35"/>
    </row>
    <row r="29" spans="1:11" x14ac:dyDescent="0.2">
      <c r="A29" s="841"/>
      <c r="B29" s="839"/>
      <c r="C29" s="839"/>
      <c r="D29" s="839"/>
      <c r="E29" s="839"/>
      <c r="F29" s="839"/>
      <c r="G29" s="839"/>
      <c r="H29" s="839"/>
      <c r="I29" s="839"/>
      <c r="J29" s="840"/>
      <c r="K29" s="35"/>
    </row>
    <row r="30" spans="1:11" x14ac:dyDescent="0.2">
      <c r="A30" s="841"/>
      <c r="B30" s="839"/>
      <c r="C30" s="839"/>
      <c r="D30" s="839"/>
      <c r="E30" s="839"/>
      <c r="F30" s="839"/>
      <c r="G30" s="839"/>
      <c r="H30" s="839"/>
      <c r="I30" s="839"/>
      <c r="J30" s="840"/>
      <c r="K30" s="35"/>
    </row>
    <row r="31" spans="1:11" x14ac:dyDescent="0.2">
      <c r="A31" s="35"/>
      <c r="B31" s="36"/>
      <c r="C31" s="36"/>
      <c r="D31" s="36"/>
      <c r="E31" s="36"/>
      <c r="F31" s="36"/>
      <c r="G31" s="36"/>
      <c r="H31" s="36"/>
      <c r="I31" s="36"/>
      <c r="J31" s="37"/>
      <c r="K31" s="35"/>
    </row>
    <row r="32" spans="1:11" x14ac:dyDescent="0.2">
      <c r="A32" s="35"/>
      <c r="B32" s="36"/>
      <c r="C32" s="36"/>
      <c r="D32" s="36"/>
      <c r="E32" s="36"/>
      <c r="F32" s="36"/>
      <c r="G32" s="36"/>
      <c r="H32" s="36"/>
      <c r="I32" s="36"/>
      <c r="J32" s="37"/>
      <c r="K32" s="35"/>
    </row>
    <row r="33" spans="1:11" ht="15" x14ac:dyDescent="0.2">
      <c r="A33" s="205"/>
      <c r="B33" s="36"/>
      <c r="C33" s="36"/>
      <c r="D33" s="36"/>
      <c r="E33" s="36"/>
      <c r="F33" s="36"/>
      <c r="G33" s="36"/>
      <c r="H33" s="36"/>
      <c r="I33" s="36"/>
      <c r="J33" s="37"/>
      <c r="K33" s="35"/>
    </row>
    <row r="34" spans="1:11" x14ac:dyDescent="0.2">
      <c r="A34" s="35"/>
      <c r="B34" s="36"/>
      <c r="C34" s="36"/>
      <c r="D34" s="36"/>
      <c r="E34" s="36"/>
      <c r="F34" s="36"/>
      <c r="G34" s="36"/>
      <c r="H34" s="36"/>
      <c r="I34" s="36"/>
      <c r="J34" s="37"/>
      <c r="K34" s="35"/>
    </row>
    <row r="35" spans="1:11" x14ac:dyDescent="0.2">
      <c r="A35" s="838" t="s">
        <v>200</v>
      </c>
      <c r="B35" s="839"/>
      <c r="C35" s="839"/>
      <c r="D35" s="839"/>
      <c r="E35" s="839"/>
      <c r="F35" s="839"/>
      <c r="G35" s="839"/>
      <c r="H35" s="839"/>
      <c r="I35" s="839"/>
      <c r="J35" s="840"/>
      <c r="K35" s="35"/>
    </row>
    <row r="36" spans="1:11" x14ac:dyDescent="0.2">
      <c r="A36" s="841"/>
      <c r="B36" s="839"/>
      <c r="C36" s="839"/>
      <c r="D36" s="839"/>
      <c r="E36" s="839"/>
      <c r="F36" s="839"/>
      <c r="G36" s="839"/>
      <c r="H36" s="839"/>
      <c r="I36" s="839"/>
      <c r="J36" s="840"/>
      <c r="K36" s="35"/>
    </row>
    <row r="37" spans="1:11" x14ac:dyDescent="0.2">
      <c r="A37" s="841"/>
      <c r="B37" s="839"/>
      <c r="C37" s="839"/>
      <c r="D37" s="839"/>
      <c r="E37" s="839"/>
      <c r="F37" s="839"/>
      <c r="G37" s="839"/>
      <c r="H37" s="839"/>
      <c r="I37" s="839"/>
      <c r="J37" s="840"/>
      <c r="K37" s="35"/>
    </row>
    <row r="38" spans="1:11" x14ac:dyDescent="0.2">
      <c r="A38" s="35"/>
      <c r="B38" s="36"/>
      <c r="C38" s="36"/>
      <c r="D38" s="36"/>
      <c r="E38" s="36"/>
      <c r="F38" s="36"/>
      <c r="G38" s="36"/>
      <c r="H38" s="36"/>
      <c r="I38" s="36"/>
      <c r="J38" s="37"/>
      <c r="K38" s="35"/>
    </row>
    <row r="39" spans="1:11" ht="15" x14ac:dyDescent="0.2">
      <c r="A39" s="205" t="s">
        <v>216</v>
      </c>
      <c r="B39" s="36"/>
      <c r="C39" s="36"/>
      <c r="D39" s="36"/>
      <c r="E39" s="36"/>
      <c r="F39" s="36"/>
      <c r="G39" s="36"/>
      <c r="H39" s="36"/>
      <c r="I39" s="36"/>
      <c r="J39" s="37"/>
      <c r="K39" s="35"/>
    </row>
    <row r="40" spans="1:11" x14ac:dyDescent="0.2">
      <c r="A40" s="35"/>
      <c r="B40" s="36"/>
      <c r="C40" s="36"/>
      <c r="D40" s="36"/>
      <c r="E40" s="36"/>
      <c r="F40" s="36"/>
      <c r="G40" s="36"/>
      <c r="H40" s="36"/>
      <c r="I40" s="36"/>
      <c r="J40" s="37"/>
      <c r="K40" s="35"/>
    </row>
    <row r="41" spans="1:11" x14ac:dyDescent="0.2">
      <c r="A41" s="838" t="s">
        <v>201</v>
      </c>
      <c r="B41" s="839"/>
      <c r="C41" s="839"/>
      <c r="D41" s="839"/>
      <c r="E41" s="839"/>
      <c r="F41" s="839"/>
      <c r="G41" s="839"/>
      <c r="H41" s="839"/>
      <c r="I41" s="839"/>
      <c r="J41" s="840"/>
      <c r="K41" s="35"/>
    </row>
    <row r="42" spans="1:11" x14ac:dyDescent="0.2">
      <c r="A42" s="841"/>
      <c r="B42" s="839"/>
      <c r="C42" s="839"/>
      <c r="D42" s="839"/>
      <c r="E42" s="839"/>
      <c r="F42" s="839"/>
      <c r="G42" s="839"/>
      <c r="H42" s="839"/>
      <c r="I42" s="839"/>
      <c r="J42" s="840"/>
      <c r="K42" s="35"/>
    </row>
    <row r="43" spans="1:11" x14ac:dyDescent="0.2">
      <c r="A43" s="841"/>
      <c r="B43" s="839"/>
      <c r="C43" s="839"/>
      <c r="D43" s="839"/>
      <c r="E43" s="839"/>
      <c r="F43" s="839"/>
      <c r="G43" s="839"/>
      <c r="H43" s="839"/>
      <c r="I43" s="839"/>
      <c r="J43" s="840"/>
      <c r="K43" s="35"/>
    </row>
    <row r="44" spans="1:11" x14ac:dyDescent="0.2">
      <c r="A44" s="841"/>
      <c r="B44" s="839"/>
      <c r="C44" s="839"/>
      <c r="D44" s="839"/>
      <c r="E44" s="839"/>
      <c r="F44" s="839"/>
      <c r="G44" s="839"/>
      <c r="H44" s="839"/>
      <c r="I44" s="839"/>
      <c r="J44" s="840"/>
      <c r="K44" s="35"/>
    </row>
    <row r="45" spans="1:11" x14ac:dyDescent="0.2">
      <c r="A45" s="841"/>
      <c r="B45" s="839"/>
      <c r="C45" s="839"/>
      <c r="D45" s="839"/>
      <c r="E45" s="839"/>
      <c r="F45" s="839"/>
      <c r="G45" s="839"/>
      <c r="H45" s="839"/>
      <c r="I45" s="839"/>
      <c r="J45" s="840"/>
      <c r="K45" s="35"/>
    </row>
    <row r="46" spans="1:11" x14ac:dyDescent="0.2">
      <c r="A46" s="35"/>
      <c r="B46" s="36"/>
      <c r="C46" s="36"/>
      <c r="D46" s="36"/>
      <c r="E46" s="36"/>
      <c r="F46" s="36"/>
      <c r="G46" s="36"/>
      <c r="H46" s="36"/>
      <c r="I46" s="36"/>
      <c r="J46" s="37"/>
      <c r="K46" s="35"/>
    </row>
    <row r="47" spans="1:11" ht="15" x14ac:dyDescent="0.2">
      <c r="A47" s="205" t="s">
        <v>243</v>
      </c>
      <c r="B47" s="36"/>
      <c r="C47" s="36"/>
      <c r="D47" s="36"/>
      <c r="E47" s="36"/>
      <c r="F47" s="36"/>
      <c r="G47" s="36"/>
      <c r="H47" s="36"/>
      <c r="I47" s="36"/>
      <c r="J47" s="37"/>
      <c r="K47" s="35"/>
    </row>
    <row r="48" spans="1:11" x14ac:dyDescent="0.2">
      <c r="A48" s="35"/>
      <c r="B48" s="36"/>
      <c r="C48" s="36"/>
      <c r="D48" s="36"/>
      <c r="E48" s="36"/>
      <c r="F48" s="36"/>
      <c r="G48" s="36"/>
      <c r="H48" s="36"/>
      <c r="I48" s="36"/>
      <c r="J48" s="37"/>
      <c r="K48" s="35"/>
    </row>
    <row r="49" spans="1:11" ht="15" x14ac:dyDescent="0.2">
      <c r="A49" s="206" t="s">
        <v>242</v>
      </c>
      <c r="B49" s="36"/>
      <c r="C49" s="36"/>
      <c r="D49" s="36"/>
      <c r="E49" s="36"/>
      <c r="F49" s="36"/>
      <c r="G49" s="36"/>
      <c r="H49" s="36"/>
      <c r="I49" s="36"/>
      <c r="J49" s="37"/>
      <c r="K49" s="35"/>
    </row>
    <row r="50" spans="1:11" x14ac:dyDescent="0.2">
      <c r="A50" s="35"/>
      <c r="B50" s="36"/>
      <c r="C50" s="36"/>
      <c r="D50" s="36"/>
      <c r="E50" s="36"/>
      <c r="F50" s="36"/>
      <c r="G50" s="36"/>
      <c r="H50" s="36"/>
      <c r="I50" s="36"/>
      <c r="J50" s="37"/>
      <c r="K50" s="35"/>
    </row>
    <row r="51" spans="1:11" x14ac:dyDescent="0.2">
      <c r="A51" s="579" t="s">
        <v>233</v>
      </c>
      <c r="B51" s="842"/>
      <c r="C51" s="842"/>
      <c r="D51" s="842"/>
      <c r="E51" s="842"/>
      <c r="F51" s="842"/>
      <c r="G51" s="842"/>
      <c r="H51" s="842"/>
      <c r="I51" s="842"/>
      <c r="J51" s="843"/>
      <c r="K51" s="35"/>
    </row>
    <row r="52" spans="1:11" ht="19.149999999999999" customHeight="1" x14ac:dyDescent="0.2">
      <c r="A52" s="844"/>
      <c r="B52" s="842"/>
      <c r="C52" s="842"/>
      <c r="D52" s="842"/>
      <c r="E52" s="842"/>
      <c r="F52" s="842"/>
      <c r="G52" s="842"/>
      <c r="H52" s="842"/>
      <c r="I52" s="842"/>
      <c r="J52" s="843"/>
      <c r="K52" s="35"/>
    </row>
    <row r="53" spans="1:11" x14ac:dyDescent="0.2">
      <c r="A53" s="841"/>
      <c r="B53" s="839"/>
      <c r="C53" s="839"/>
      <c r="D53" s="839"/>
      <c r="E53" s="839"/>
      <c r="F53" s="839"/>
      <c r="G53" s="839"/>
      <c r="H53" s="839"/>
      <c r="I53" s="839"/>
      <c r="J53" s="840"/>
      <c r="K53" s="35"/>
    </row>
    <row r="54" spans="1:11" x14ac:dyDescent="0.2">
      <c r="A54" s="111"/>
      <c r="B54" s="110"/>
      <c r="C54" s="110"/>
      <c r="D54" s="110"/>
      <c r="E54" s="110"/>
      <c r="F54" s="110"/>
      <c r="G54" s="110"/>
      <c r="H54" s="110"/>
      <c r="I54" s="110"/>
      <c r="J54" s="202"/>
      <c r="K54" s="35"/>
    </row>
    <row r="55" spans="1:11" ht="15" x14ac:dyDescent="0.2">
      <c r="A55" s="204" t="s">
        <v>192</v>
      </c>
      <c r="B55" s="207"/>
      <c r="C55" s="207"/>
      <c r="D55" s="207"/>
      <c r="E55" s="207"/>
      <c r="F55" s="207"/>
      <c r="G55" s="207"/>
      <c r="H55" s="207"/>
      <c r="I55" s="207"/>
      <c r="J55" s="208"/>
      <c r="K55" s="35"/>
    </row>
    <row r="56" spans="1:11" ht="15" x14ac:dyDescent="0.2">
      <c r="A56" s="204" t="s">
        <v>190</v>
      </c>
      <c r="B56" s="845" t="s">
        <v>193</v>
      </c>
      <c r="C56" s="845"/>
      <c r="D56" s="845"/>
      <c r="E56" s="845"/>
      <c r="F56" s="845"/>
      <c r="G56" s="845"/>
      <c r="H56" s="845"/>
      <c r="I56" s="845"/>
      <c r="J56" s="846"/>
      <c r="K56" s="35"/>
    </row>
    <row r="57" spans="1:11" ht="15" x14ac:dyDescent="0.2">
      <c r="A57" s="204"/>
      <c r="B57" s="845"/>
      <c r="C57" s="845"/>
      <c r="D57" s="845"/>
      <c r="E57" s="845"/>
      <c r="F57" s="845"/>
      <c r="G57" s="845"/>
      <c r="H57" s="845"/>
      <c r="I57" s="845"/>
      <c r="J57" s="846"/>
      <c r="K57" s="35"/>
    </row>
    <row r="58" spans="1:11" ht="15" x14ac:dyDescent="0.2">
      <c r="A58" s="204"/>
      <c r="B58" s="845"/>
      <c r="C58" s="845"/>
      <c r="D58" s="845"/>
      <c r="E58" s="845"/>
      <c r="F58" s="845"/>
      <c r="G58" s="845"/>
      <c r="H58" s="845"/>
      <c r="I58" s="845"/>
      <c r="J58" s="846"/>
      <c r="K58" s="35"/>
    </row>
    <row r="59" spans="1:11" ht="15" x14ac:dyDescent="0.2">
      <c r="A59" s="204"/>
      <c r="B59" s="190"/>
      <c r="C59" s="190"/>
      <c r="D59" s="190"/>
      <c r="E59" s="190"/>
      <c r="F59" s="190"/>
      <c r="G59" s="190"/>
      <c r="H59" s="190"/>
      <c r="I59" s="190"/>
      <c r="J59" s="209"/>
      <c r="K59" s="35"/>
    </row>
    <row r="60" spans="1:11" ht="15" x14ac:dyDescent="0.2">
      <c r="A60" s="204" t="s">
        <v>191</v>
      </c>
      <c r="B60" s="847" t="s">
        <v>244</v>
      </c>
      <c r="C60" s="845"/>
      <c r="D60" s="845"/>
      <c r="E60" s="845"/>
      <c r="F60" s="845"/>
      <c r="G60" s="845"/>
      <c r="H60" s="845"/>
      <c r="I60" s="845"/>
      <c r="J60" s="846"/>
      <c r="K60" s="35"/>
    </row>
    <row r="61" spans="1:11" ht="15" x14ac:dyDescent="0.2">
      <c r="A61" s="135"/>
      <c r="B61" s="845"/>
      <c r="C61" s="845"/>
      <c r="D61" s="845"/>
      <c r="E61" s="845"/>
      <c r="F61" s="845"/>
      <c r="G61" s="845"/>
      <c r="H61" s="845"/>
      <c r="I61" s="845"/>
      <c r="J61" s="846"/>
      <c r="K61" s="35"/>
    </row>
    <row r="62" spans="1:11" ht="15" x14ac:dyDescent="0.2">
      <c r="A62" s="135"/>
      <c r="B62" s="845"/>
      <c r="C62" s="845"/>
      <c r="D62" s="845"/>
      <c r="E62" s="845"/>
      <c r="F62" s="845"/>
      <c r="G62" s="845"/>
      <c r="H62" s="845"/>
      <c r="I62" s="845"/>
      <c r="J62" s="846"/>
      <c r="K62" s="35"/>
    </row>
    <row r="63" spans="1:11" ht="15" x14ac:dyDescent="0.2">
      <c r="A63" s="135"/>
      <c r="B63" s="845"/>
      <c r="C63" s="845"/>
      <c r="D63" s="845"/>
      <c r="E63" s="845"/>
      <c r="F63" s="845"/>
      <c r="G63" s="845"/>
      <c r="H63" s="845"/>
      <c r="I63" s="845"/>
      <c r="J63" s="846"/>
      <c r="K63" s="35"/>
    </row>
    <row r="64" spans="1:11" ht="15" x14ac:dyDescent="0.2">
      <c r="A64" s="135"/>
      <c r="B64" s="556"/>
      <c r="C64" s="556"/>
      <c r="D64" s="556"/>
      <c r="E64" s="556"/>
      <c r="F64" s="556"/>
      <c r="G64" s="556"/>
      <c r="H64" s="556"/>
      <c r="I64" s="556"/>
      <c r="J64" s="557"/>
      <c r="K64" s="35"/>
    </row>
    <row r="65" spans="1:11" ht="13.5" thickBot="1" x14ac:dyDescent="0.25">
      <c r="A65" s="40"/>
      <c r="B65" s="41"/>
      <c r="C65" s="41"/>
      <c r="D65" s="41"/>
      <c r="E65" s="41"/>
      <c r="F65" s="41"/>
      <c r="G65" s="41"/>
      <c r="H65" s="41"/>
      <c r="I65" s="41"/>
      <c r="J65" s="42"/>
      <c r="K65" s="35"/>
    </row>
    <row r="66" spans="1:11" ht="13.5" thickTop="1" x14ac:dyDescent="0.2">
      <c r="A66" s="74"/>
      <c r="B66" s="74"/>
      <c r="C66" s="74"/>
      <c r="D66" s="74"/>
      <c r="E66" s="74"/>
      <c r="F66" s="74"/>
      <c r="G66" s="74"/>
      <c r="H66" s="74"/>
      <c r="I66" s="74"/>
      <c r="J66" s="74"/>
      <c r="K66" s="74"/>
    </row>
    <row r="67" spans="1:11" x14ac:dyDescent="0.2">
      <c r="K67" s="112"/>
    </row>
    <row r="68" spans="1:11" x14ac:dyDescent="0.2">
      <c r="K68" s="112"/>
    </row>
    <row r="69" spans="1:11" x14ac:dyDescent="0.2">
      <c r="K69" s="112"/>
    </row>
    <row r="70" spans="1:11" x14ac:dyDescent="0.2">
      <c r="K70" s="112"/>
    </row>
    <row r="71" spans="1:11" x14ac:dyDescent="0.2">
      <c r="K71" s="112"/>
    </row>
    <row r="72" spans="1:11" x14ac:dyDescent="0.2">
      <c r="K72" s="112"/>
    </row>
    <row r="73" spans="1:11" x14ac:dyDescent="0.2">
      <c r="K73" s="112"/>
    </row>
    <row r="74" spans="1:11" x14ac:dyDescent="0.2">
      <c r="K74" s="112"/>
    </row>
    <row r="75" spans="1:11" x14ac:dyDescent="0.2">
      <c r="K75" s="112"/>
    </row>
    <row r="76" spans="1:11" x14ac:dyDescent="0.2">
      <c r="K76" s="112"/>
    </row>
    <row r="77" spans="1:11" x14ac:dyDescent="0.2">
      <c r="K77" s="112"/>
    </row>
    <row r="78" spans="1:11" x14ac:dyDescent="0.2">
      <c r="K78" s="112"/>
    </row>
    <row r="79" spans="1:11" x14ac:dyDescent="0.2">
      <c r="K79" s="112"/>
    </row>
    <row r="80" spans="1:11" x14ac:dyDescent="0.2">
      <c r="K80" s="112"/>
    </row>
    <row r="81" spans="11:11" x14ac:dyDescent="0.2">
      <c r="K81" s="112"/>
    </row>
    <row r="82" spans="11:11" x14ac:dyDescent="0.2">
      <c r="K82" s="112"/>
    </row>
  </sheetData>
  <mergeCells count="10">
    <mergeCell ref="A41:J45"/>
    <mergeCell ref="A51:J53"/>
    <mergeCell ref="B56:J58"/>
    <mergeCell ref="B60:J64"/>
    <mergeCell ref="A4:J7"/>
    <mergeCell ref="A9:J14"/>
    <mergeCell ref="A16:J18"/>
    <mergeCell ref="A22:J25"/>
    <mergeCell ref="A27:J30"/>
    <mergeCell ref="A35:J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AN160"/>
  <sheetViews>
    <sheetView workbookViewId="0">
      <selection activeCell="AL13" sqref="AL13"/>
    </sheetView>
  </sheetViews>
  <sheetFormatPr defaultColWidth="9.140625" defaultRowHeight="15" x14ac:dyDescent="0.2"/>
  <cols>
    <col min="1" max="1" width="15.85546875" style="3" customWidth="1"/>
    <col min="2" max="2" width="13.42578125" style="3" customWidth="1"/>
    <col min="3" max="3" width="65.28515625" style="53" bestFit="1" customWidth="1"/>
    <col min="4" max="4" width="16.85546875" style="53" customWidth="1"/>
    <col min="5" max="5" width="21.42578125" style="53" customWidth="1"/>
    <col min="6" max="6" width="23.140625" style="53" customWidth="1"/>
    <col min="7" max="7" width="17.28515625" style="3" customWidth="1"/>
    <col min="8" max="8" width="7.140625" style="3" customWidth="1"/>
    <col min="9" max="11" width="7.28515625" style="3" customWidth="1"/>
    <col min="12" max="12" width="7.140625" style="3" customWidth="1"/>
    <col min="13" max="13" width="7.42578125" style="3" customWidth="1"/>
    <col min="14" max="14" width="7.85546875" style="3" customWidth="1"/>
    <col min="15" max="15" width="6" style="3" customWidth="1"/>
    <col min="16" max="16" width="6.85546875" style="3" customWidth="1"/>
    <col min="17" max="17" width="7.28515625" style="3" customWidth="1"/>
    <col min="18" max="18" width="6.85546875" style="3" customWidth="1"/>
    <col min="19" max="19" width="7.28515625" style="3" customWidth="1"/>
    <col min="20" max="20" width="6.85546875" style="3" customWidth="1"/>
    <col min="21" max="22" width="7.7109375" style="3" customWidth="1"/>
    <col min="23" max="23" width="7.28515625" style="3" customWidth="1"/>
    <col min="24" max="24" width="7.5703125" style="3" customWidth="1"/>
    <col min="25" max="27" width="7" style="3" customWidth="1"/>
    <col min="28" max="28" width="19.140625" style="3" customWidth="1"/>
    <col min="29" max="29" width="18" style="3" customWidth="1"/>
    <col min="30" max="30" width="16.85546875" style="3" customWidth="1"/>
    <col min="31" max="31" width="48.28515625" style="330" bestFit="1" customWidth="1"/>
    <col min="32" max="32" width="13" style="3" customWidth="1"/>
    <col min="33" max="33" width="15.5703125" style="3" bestFit="1" customWidth="1"/>
    <col min="34" max="34" width="11.42578125" style="3" customWidth="1"/>
    <col min="35" max="35" width="16.85546875" style="3" bestFit="1" customWidth="1"/>
    <col min="36" max="36" width="15.85546875" style="3" customWidth="1"/>
    <col min="37" max="37" width="13.42578125" style="3" customWidth="1"/>
    <col min="38" max="38" width="15.5703125" style="3" customWidth="1"/>
    <col min="39" max="39" width="17.42578125" style="8" customWidth="1"/>
    <col min="40" max="40" width="0.7109375" style="3" customWidth="1"/>
    <col min="41" max="16384" width="9.140625" style="3"/>
  </cols>
  <sheetData>
    <row r="1" spans="1:40" ht="18" x14ac:dyDescent="0.25">
      <c r="A1" s="24" t="s">
        <v>48</v>
      </c>
      <c r="B1" s="1"/>
      <c r="C1" s="1"/>
      <c r="D1" s="1"/>
      <c r="E1" s="1"/>
      <c r="F1" s="1"/>
      <c r="G1" s="98"/>
      <c r="H1" s="98"/>
      <c r="I1" s="98"/>
      <c r="J1" s="98"/>
      <c r="K1" s="98"/>
      <c r="L1" s="98"/>
      <c r="M1" s="98"/>
      <c r="N1" s="98"/>
      <c r="O1" s="98"/>
      <c r="P1" s="98"/>
      <c r="Q1" s="98"/>
      <c r="R1" s="98"/>
      <c r="S1" s="98"/>
      <c r="T1" s="98"/>
      <c r="U1" s="98"/>
      <c r="V1" s="98"/>
      <c r="W1" s="98"/>
      <c r="X1" s="98"/>
      <c r="Y1" s="98"/>
      <c r="Z1" s="98"/>
      <c r="AA1" s="98"/>
      <c r="AB1" s="98"/>
      <c r="AC1" s="98"/>
      <c r="AD1" s="98"/>
      <c r="AE1" s="325"/>
      <c r="AF1" s="98"/>
      <c r="AG1" s="98"/>
      <c r="AH1" s="98"/>
      <c r="AI1" s="98"/>
      <c r="AJ1" s="250"/>
      <c r="AK1" s="250"/>
      <c r="AL1" s="250"/>
      <c r="AM1" s="253"/>
      <c r="AN1" s="73"/>
    </row>
    <row r="2" spans="1:40" ht="15.75" thickBot="1" x14ac:dyDescent="0.25">
      <c r="A2" s="250"/>
      <c r="B2" s="250"/>
      <c r="C2" s="251"/>
      <c r="D2" s="251"/>
      <c r="E2" s="251"/>
      <c r="F2" s="251"/>
      <c r="G2" s="250"/>
      <c r="H2" s="250"/>
      <c r="I2" s="250"/>
      <c r="J2" s="250"/>
      <c r="K2" s="250"/>
      <c r="L2" s="250"/>
      <c r="M2" s="250"/>
      <c r="N2" s="250"/>
      <c r="O2" s="250"/>
      <c r="P2" s="250"/>
      <c r="Q2" s="250"/>
      <c r="R2" s="250"/>
      <c r="S2" s="250"/>
      <c r="T2" s="250"/>
      <c r="U2" s="250"/>
      <c r="V2" s="250"/>
      <c r="W2" s="250"/>
      <c r="X2" s="250"/>
      <c r="Y2" s="250"/>
      <c r="Z2" s="250"/>
      <c r="AA2" s="250"/>
      <c r="AB2" s="250"/>
      <c r="AC2" s="250"/>
      <c r="AD2" s="250"/>
      <c r="AE2" s="326"/>
      <c r="AF2" s="250"/>
      <c r="AG2" s="250"/>
      <c r="AH2" s="250"/>
      <c r="AI2" s="250"/>
      <c r="AJ2" s="250"/>
      <c r="AK2" s="250"/>
      <c r="AL2" s="250"/>
      <c r="AM2" s="253"/>
      <c r="AN2" s="73"/>
    </row>
    <row r="3" spans="1:40" ht="30.75" thickBot="1" x14ac:dyDescent="0.45">
      <c r="A3" s="214"/>
      <c r="B3" s="250"/>
      <c r="C3" s="115" t="s">
        <v>214</v>
      </c>
      <c r="D3" s="115"/>
      <c r="E3" s="116"/>
      <c r="F3" s="116"/>
      <c r="G3" s="116"/>
      <c r="H3" s="116"/>
      <c r="I3" s="116"/>
      <c r="J3" s="116"/>
      <c r="K3" s="116"/>
      <c r="L3" s="116"/>
      <c r="M3" s="116"/>
      <c r="N3" s="116"/>
      <c r="O3" s="116"/>
      <c r="P3" s="116"/>
      <c r="Q3" s="116"/>
      <c r="R3" s="116"/>
      <c r="S3" s="116"/>
      <c r="T3" s="116"/>
      <c r="U3" s="116"/>
      <c r="V3" s="116"/>
      <c r="W3" s="116"/>
      <c r="X3" s="116"/>
      <c r="Y3" s="116"/>
      <c r="Z3" s="116"/>
      <c r="AA3" s="116"/>
      <c r="AB3" s="255"/>
      <c r="AC3" s="249"/>
      <c r="AD3" s="249"/>
      <c r="AE3" s="327"/>
      <c r="AF3" s="249"/>
      <c r="AG3" s="249"/>
      <c r="AH3" s="249"/>
      <c r="AI3" s="249"/>
      <c r="AJ3" s="249"/>
      <c r="AK3" s="249"/>
      <c r="AL3" s="249"/>
      <c r="AM3" s="89"/>
      <c r="AN3" s="73"/>
    </row>
    <row r="4" spans="1:40" ht="15.75" customHeight="1" thickBot="1" x14ac:dyDescent="0.45">
      <c r="A4" s="250"/>
      <c r="B4" s="250"/>
      <c r="C4" s="252"/>
      <c r="D4" s="252"/>
      <c r="E4" s="252"/>
      <c r="F4" s="252"/>
      <c r="G4" s="254"/>
      <c r="H4" s="254"/>
      <c r="I4" s="254"/>
      <c r="J4" s="254"/>
      <c r="K4" s="254"/>
      <c r="L4" s="254"/>
      <c r="M4" s="254"/>
      <c r="N4" s="254"/>
      <c r="O4" s="254"/>
      <c r="P4" s="254"/>
      <c r="Q4" s="254"/>
      <c r="R4" s="254"/>
      <c r="S4" s="254"/>
      <c r="T4" s="254"/>
      <c r="U4" s="254"/>
      <c r="V4" s="254"/>
      <c r="W4" s="254"/>
      <c r="X4" s="254"/>
      <c r="Y4" s="254"/>
      <c r="Z4" s="254"/>
      <c r="AA4" s="254"/>
      <c r="AB4" s="254"/>
      <c r="AC4" s="254"/>
      <c r="AD4" s="254"/>
      <c r="AE4" s="328"/>
      <c r="AF4" s="254"/>
      <c r="AG4" s="254"/>
      <c r="AH4" s="254"/>
      <c r="AI4" s="254"/>
      <c r="AJ4" s="250"/>
      <c r="AK4" s="250"/>
      <c r="AL4" s="250"/>
      <c r="AM4" s="253"/>
      <c r="AN4" s="73"/>
    </row>
    <row r="5" spans="1:40" ht="15" customHeight="1" x14ac:dyDescent="0.2">
      <c r="A5" s="250"/>
      <c r="B5" s="250"/>
      <c r="C5" s="251"/>
      <c r="D5" s="633" t="s">
        <v>74</v>
      </c>
      <c r="E5" s="634"/>
      <c r="F5" s="635"/>
      <c r="G5" s="642" t="s">
        <v>155</v>
      </c>
      <c r="H5" s="547"/>
      <c r="I5" s="547"/>
      <c r="J5" s="547"/>
      <c r="K5" s="547"/>
      <c r="L5" s="547"/>
      <c r="M5" s="547"/>
      <c r="N5" s="547"/>
      <c r="O5" s="547"/>
      <c r="P5" s="547"/>
      <c r="Q5" s="547"/>
      <c r="R5" s="547"/>
      <c r="S5" s="547"/>
      <c r="T5" s="547"/>
      <c r="U5" s="547"/>
      <c r="V5" s="547"/>
      <c r="W5" s="547"/>
      <c r="X5" s="547"/>
      <c r="Y5" s="547"/>
      <c r="Z5" s="547"/>
      <c r="AA5" s="643"/>
      <c r="AB5" s="629" t="s">
        <v>156</v>
      </c>
      <c r="AC5" s="630"/>
      <c r="AD5" s="548"/>
      <c r="AE5" s="326"/>
      <c r="AF5" s="250"/>
      <c r="AG5" s="250"/>
      <c r="AH5" s="250"/>
      <c r="AI5" s="250"/>
      <c r="AJ5" s="256"/>
      <c r="AK5" s="256"/>
      <c r="AL5" s="257"/>
      <c r="AM5" s="258"/>
      <c r="AN5" s="73"/>
    </row>
    <row r="6" spans="1:40" ht="15" customHeight="1" thickBot="1" x14ac:dyDescent="0.25">
      <c r="A6" s="250"/>
      <c r="B6" s="250"/>
      <c r="C6" s="251"/>
      <c r="D6" s="636"/>
      <c r="E6" s="637"/>
      <c r="F6" s="638"/>
      <c r="G6" s="644"/>
      <c r="H6" s="645"/>
      <c r="I6" s="645"/>
      <c r="J6" s="645"/>
      <c r="K6" s="645"/>
      <c r="L6" s="645"/>
      <c r="M6" s="645"/>
      <c r="N6" s="645"/>
      <c r="O6" s="645"/>
      <c r="P6" s="645"/>
      <c r="Q6" s="645"/>
      <c r="R6" s="645"/>
      <c r="S6" s="645"/>
      <c r="T6" s="645"/>
      <c r="U6" s="645"/>
      <c r="V6" s="645"/>
      <c r="W6" s="645"/>
      <c r="X6" s="645"/>
      <c r="Y6" s="645"/>
      <c r="Z6" s="645"/>
      <c r="AA6" s="646"/>
      <c r="AB6" s="631"/>
      <c r="AC6" s="632"/>
      <c r="AD6" s="551"/>
      <c r="AE6" s="326"/>
      <c r="AF6" s="250"/>
      <c r="AG6" s="250"/>
      <c r="AH6" s="250"/>
      <c r="AI6" s="250"/>
      <c r="AJ6" s="259"/>
      <c r="AK6" s="259"/>
      <c r="AL6" s="257"/>
      <c r="AM6" s="258"/>
      <c r="AN6" s="73"/>
    </row>
    <row r="7" spans="1:40" ht="15" customHeight="1" x14ac:dyDescent="0.25">
      <c r="A7" s="653" t="s">
        <v>15</v>
      </c>
      <c r="B7" s="653" t="s">
        <v>46</v>
      </c>
      <c r="C7" s="62"/>
      <c r="D7" s="665" t="s">
        <v>73</v>
      </c>
      <c r="E7" s="656" t="s">
        <v>154</v>
      </c>
      <c r="F7" s="656" t="s">
        <v>67</v>
      </c>
      <c r="G7" s="656" t="s">
        <v>75</v>
      </c>
      <c r="H7" s="659" t="s">
        <v>240</v>
      </c>
      <c r="I7" s="660"/>
      <c r="J7" s="660"/>
      <c r="K7" s="660"/>
      <c r="L7" s="660"/>
      <c r="M7" s="660"/>
      <c r="N7" s="660"/>
      <c r="O7" s="660"/>
      <c r="P7" s="660"/>
      <c r="Q7" s="661"/>
      <c r="R7" s="617" t="s">
        <v>65</v>
      </c>
      <c r="S7" s="618"/>
      <c r="T7" s="618"/>
      <c r="U7" s="618"/>
      <c r="V7" s="618"/>
      <c r="W7" s="618"/>
      <c r="X7" s="618"/>
      <c r="Y7" s="618"/>
      <c r="Z7" s="618"/>
      <c r="AA7" s="619"/>
      <c r="AB7" s="614" t="s">
        <v>42</v>
      </c>
      <c r="AC7" s="614" t="s">
        <v>20</v>
      </c>
      <c r="AD7" s="650" t="s">
        <v>55</v>
      </c>
      <c r="AE7" s="329"/>
      <c r="AF7" s="623" t="s">
        <v>63</v>
      </c>
      <c r="AG7" s="624"/>
      <c r="AH7" s="623" t="s">
        <v>64</v>
      </c>
      <c r="AI7" s="624"/>
      <c r="AJ7" s="610" t="s">
        <v>150</v>
      </c>
      <c r="AK7" s="611"/>
      <c r="AL7" s="63" t="s">
        <v>38</v>
      </c>
      <c r="AM7" s="64" t="s">
        <v>18</v>
      </c>
      <c r="AN7" s="73"/>
    </row>
    <row r="8" spans="1:40" ht="15" customHeight="1" thickBot="1" x14ac:dyDescent="0.3">
      <c r="A8" s="654"/>
      <c r="B8" s="654"/>
      <c r="C8" s="65"/>
      <c r="D8" s="666"/>
      <c r="E8" s="666"/>
      <c r="F8" s="666"/>
      <c r="G8" s="657"/>
      <c r="H8" s="662"/>
      <c r="I8" s="663"/>
      <c r="J8" s="663"/>
      <c r="K8" s="663"/>
      <c r="L8" s="663"/>
      <c r="M8" s="663"/>
      <c r="N8" s="663"/>
      <c r="O8" s="663"/>
      <c r="P8" s="663"/>
      <c r="Q8" s="664"/>
      <c r="R8" s="620"/>
      <c r="S8" s="621"/>
      <c r="T8" s="621"/>
      <c r="U8" s="621"/>
      <c r="V8" s="621"/>
      <c r="W8" s="621"/>
      <c r="X8" s="621"/>
      <c r="Y8" s="621"/>
      <c r="Z8" s="621"/>
      <c r="AA8" s="622"/>
      <c r="AB8" s="615"/>
      <c r="AC8" s="615"/>
      <c r="AD8" s="651"/>
      <c r="AE8" s="329"/>
      <c r="AF8" s="625"/>
      <c r="AG8" s="626"/>
      <c r="AH8" s="625"/>
      <c r="AI8" s="626"/>
      <c r="AJ8" s="612"/>
      <c r="AK8" s="613"/>
      <c r="AL8" s="66" t="s">
        <v>41</v>
      </c>
      <c r="AM8" s="67" t="s">
        <v>40</v>
      </c>
      <c r="AN8" s="73"/>
    </row>
    <row r="9" spans="1:40" ht="15.75" customHeight="1" thickBot="1" x14ac:dyDescent="0.3">
      <c r="A9" s="654"/>
      <c r="B9" s="654"/>
      <c r="C9" s="65"/>
      <c r="D9" s="666"/>
      <c r="E9" s="666"/>
      <c r="F9" s="666"/>
      <c r="G9" s="657"/>
      <c r="H9" s="647" t="s">
        <v>66</v>
      </c>
      <c r="I9" s="648"/>
      <c r="J9" s="648"/>
      <c r="K9" s="648"/>
      <c r="L9" s="648"/>
      <c r="M9" s="648"/>
      <c r="N9" s="648"/>
      <c r="O9" s="648"/>
      <c r="P9" s="648"/>
      <c r="Q9" s="649"/>
      <c r="R9" s="639" t="s">
        <v>66</v>
      </c>
      <c r="S9" s="640"/>
      <c r="T9" s="640"/>
      <c r="U9" s="640"/>
      <c r="V9" s="640"/>
      <c r="W9" s="640"/>
      <c r="X9" s="640"/>
      <c r="Y9" s="640"/>
      <c r="Z9" s="640"/>
      <c r="AA9" s="641"/>
      <c r="AB9" s="616"/>
      <c r="AC9" s="616"/>
      <c r="AD9" s="652"/>
      <c r="AE9" s="627" t="s">
        <v>21</v>
      </c>
      <c r="AF9" s="68" t="s">
        <v>27</v>
      </c>
      <c r="AG9" s="69" t="s">
        <v>4</v>
      </c>
      <c r="AH9" s="68" t="s">
        <v>27</v>
      </c>
      <c r="AI9" s="69" t="s">
        <v>4</v>
      </c>
      <c r="AJ9" s="68" t="s">
        <v>27</v>
      </c>
      <c r="AK9" s="69" t="s">
        <v>4</v>
      </c>
      <c r="AL9" s="66" t="s">
        <v>39</v>
      </c>
      <c r="AM9" s="70"/>
      <c r="AN9" s="73"/>
    </row>
    <row r="10" spans="1:40" ht="30.75" customHeight="1" thickBot="1" x14ac:dyDescent="0.3">
      <c r="A10" s="655"/>
      <c r="B10" s="655"/>
      <c r="C10" s="488" t="s">
        <v>47</v>
      </c>
      <c r="D10" s="667"/>
      <c r="E10" s="667"/>
      <c r="F10" s="667"/>
      <c r="G10" s="658"/>
      <c r="H10" s="113">
        <v>1</v>
      </c>
      <c r="I10" s="113">
        <f t="shared" ref="I10:AA10" si="0">H10+1</f>
        <v>2</v>
      </c>
      <c r="J10" s="113">
        <f t="shared" si="0"/>
        <v>3</v>
      </c>
      <c r="K10" s="113">
        <f t="shared" si="0"/>
        <v>4</v>
      </c>
      <c r="L10" s="113">
        <f t="shared" si="0"/>
        <v>5</v>
      </c>
      <c r="M10" s="113">
        <f t="shared" si="0"/>
        <v>6</v>
      </c>
      <c r="N10" s="113">
        <f t="shared" si="0"/>
        <v>7</v>
      </c>
      <c r="O10" s="113">
        <f t="shared" si="0"/>
        <v>8</v>
      </c>
      <c r="P10" s="113">
        <f t="shared" si="0"/>
        <v>9</v>
      </c>
      <c r="Q10" s="113">
        <f t="shared" si="0"/>
        <v>10</v>
      </c>
      <c r="R10" s="113">
        <v>1</v>
      </c>
      <c r="S10" s="113">
        <f t="shared" si="0"/>
        <v>2</v>
      </c>
      <c r="T10" s="113">
        <f t="shared" si="0"/>
        <v>3</v>
      </c>
      <c r="U10" s="113">
        <f t="shared" si="0"/>
        <v>4</v>
      </c>
      <c r="V10" s="113">
        <f t="shared" si="0"/>
        <v>5</v>
      </c>
      <c r="W10" s="113">
        <f t="shared" si="0"/>
        <v>6</v>
      </c>
      <c r="X10" s="113">
        <f t="shared" si="0"/>
        <v>7</v>
      </c>
      <c r="Y10" s="113">
        <f t="shared" si="0"/>
        <v>8</v>
      </c>
      <c r="Z10" s="113">
        <f t="shared" si="0"/>
        <v>9</v>
      </c>
      <c r="AA10" s="113">
        <f t="shared" si="0"/>
        <v>10</v>
      </c>
      <c r="AB10" s="71" t="s">
        <v>19</v>
      </c>
      <c r="AC10" s="71" t="s">
        <v>19</v>
      </c>
      <c r="AD10" s="71" t="s">
        <v>19</v>
      </c>
      <c r="AE10" s="628"/>
      <c r="AF10" s="72" t="s">
        <v>28</v>
      </c>
      <c r="AG10" s="72" t="s">
        <v>28</v>
      </c>
      <c r="AH10" s="72" t="s">
        <v>28</v>
      </c>
      <c r="AI10" s="72" t="s">
        <v>28</v>
      </c>
      <c r="AJ10" s="72" t="s">
        <v>28</v>
      </c>
      <c r="AK10" s="72" t="s">
        <v>28</v>
      </c>
      <c r="AL10" s="72" t="s">
        <v>28</v>
      </c>
      <c r="AM10" s="72" t="s">
        <v>23</v>
      </c>
      <c r="AN10" s="73"/>
    </row>
    <row r="11" spans="1:40" x14ac:dyDescent="0.2">
      <c r="A11" s="395" t="str">
        <f>IF('User Input Data'!G13&gt;0,'User Input Data'!A13,blank)</f>
        <v/>
      </c>
      <c r="B11" s="396" t="str">
        <f>IF('User Input Data'!G13&gt;0,'User Input Data'!B13,blank)</f>
        <v/>
      </c>
      <c r="C11" s="397" t="str">
        <f>IF('User Input Data'!G13&gt;0,'User Input Data'!C13,blank)</f>
        <v/>
      </c>
      <c r="D11" s="396" t="str">
        <f>IF(AND('User Input Data'!G13&gt;0,'User Input Data'!D13&gt;=0),'User Input Data'!D13,blank)</f>
        <v/>
      </c>
      <c r="E11" s="397" t="str">
        <f>IF(AND('User Input Data'!G13&gt;0,'User Input Data'!E13&gt;0),'User Input Data'!E13,blank)</f>
        <v/>
      </c>
      <c r="F11" s="396" t="str">
        <f>IF(AND('User Input Data'!G13&gt;0,'User Input Data'!F13&gt;0),'User Input Data'!F13,blank)</f>
        <v/>
      </c>
      <c r="G11" s="396" t="str">
        <f>IF(AND('User Input Data'!G13&gt;0,'User Input Data'!G13&gt;0),'User Input Data'!G13,blank)</f>
        <v/>
      </c>
      <c r="H11" s="398" t="str">
        <f>IF(AND('User Input Data'!G13&gt;0,'User Input Data'!H13&gt;0),'User Input Data'!H13,blank)</f>
        <v/>
      </c>
      <c r="I11" s="398" t="str">
        <f>IF(AND('User Input Data'!G13&gt;0,'User Input Data'!H13&gt;0),'User Input Data'!I13,blank)</f>
        <v/>
      </c>
      <c r="J11" s="398" t="str">
        <f>IF(AND('User Input Data'!G13&gt;0,'User Input Data'!H13&gt;0),'User Input Data'!J13,blank)</f>
        <v/>
      </c>
      <c r="K11" s="398" t="str">
        <f>IF(AND('User Input Data'!G13&gt;0,'User Input Data'!H13&gt;0),'User Input Data'!K13,blank)</f>
        <v/>
      </c>
      <c r="L11" s="398" t="str">
        <f>IF(AND('User Input Data'!G13&gt;0,'User Input Data'!H13&gt;0),'User Input Data'!L13,blank)</f>
        <v/>
      </c>
      <c r="M11" s="398" t="str">
        <f>IF(AND('User Input Data'!G13&gt;0,'User Input Data'!H13&gt;0),'User Input Data'!M13,blank)</f>
        <v/>
      </c>
      <c r="N11" s="398" t="str">
        <f>IF(AND('User Input Data'!G13&gt;0,'User Input Data'!H13&gt;0),'User Input Data'!N13,blank)</f>
        <v/>
      </c>
      <c r="O11" s="398" t="str">
        <f>IF(AND('User Input Data'!G13&gt;0,'User Input Data'!H13&gt;0),'User Input Data'!O13,blank)</f>
        <v/>
      </c>
      <c r="P11" s="398" t="str">
        <f>IF(AND('User Input Data'!G13&gt;0,'User Input Data'!H13&gt;0),'User Input Data'!P13,blank)</f>
        <v/>
      </c>
      <c r="Q11" s="398" t="str">
        <f>IF(AND('User Input Data'!G13&gt;0,'User Input Data'!H13&gt;0),'User Input Data'!Q13,blank)</f>
        <v/>
      </c>
      <c r="R11" s="398" t="str">
        <f>IF(AND('User Input Data'!G13&gt;0,'User Input Data'!R13&gt;0),'User Input Data'!R13,blank)</f>
        <v/>
      </c>
      <c r="S11" s="398" t="str">
        <f>IF(AND('User Input Data'!G13&gt;0,'User Input Data'!S13&gt;0),'User Input Data'!S13,blank)</f>
        <v/>
      </c>
      <c r="T11" s="398" t="str">
        <f>IF(AND('User Input Data'!G13&gt;0,'User Input Data'!T13&gt;0),'User Input Data'!T13,blank)</f>
        <v/>
      </c>
      <c r="U11" s="398" t="str">
        <f>IF(AND('User Input Data'!G13&gt;0,'User Input Data'!U13&gt;0),'User Input Data'!U13,blank)</f>
        <v/>
      </c>
      <c r="V11" s="398" t="str">
        <f>IF(AND('User Input Data'!G13&gt;0,'User Input Data'!V13&gt;0),'User Input Data'!V13,blank)</f>
        <v/>
      </c>
      <c r="W11" s="398" t="str">
        <f>IF(AND('User Input Data'!G13&gt;0,'User Input Data'!W13&gt;0),'User Input Data'!W13,blank)</f>
        <v/>
      </c>
      <c r="X11" s="398" t="str">
        <f>IF(AND('User Input Data'!G13&gt;0,'User Input Data'!X13&gt;0),'User Input Data'!X13,blank)</f>
        <v/>
      </c>
      <c r="Y11" s="398" t="str">
        <f>IF(AND('User Input Data'!G13&gt;0,'User Input Data'!Y13&gt;0),'User Input Data'!Y13,blank)</f>
        <v/>
      </c>
      <c r="Z11" s="398" t="str">
        <f>IF(AND('User Input Data'!G13&gt;0,'User Input Data'!Z13&gt;0),'User Input Data'!Z13,blank)</f>
        <v/>
      </c>
      <c r="AA11" s="398" t="str">
        <f>IF(AND('User Input Data'!G13&gt;0,'User Input Data'!AA13&gt;0),'User Input Data'!AA13,blank)</f>
        <v/>
      </c>
      <c r="AB11" s="399" t="str">
        <f>IF('User Input Data'!G13&gt;0,'User Input Data'!AB13,blank)</f>
        <v/>
      </c>
      <c r="AC11" s="400" t="str">
        <f>IF('User Input Data'!G13&gt;0,'User Input Data'!AC13,blank)</f>
        <v/>
      </c>
      <c r="AD11" s="401" t="str">
        <f>IF(AND('User Input Data'!G13&gt;0,'User Input Data'!AD13&gt;0),'User Input Data'!AD13&gt;0,blank)</f>
        <v/>
      </c>
      <c r="AE11" s="402" t="str">
        <f>IF('User Input Data'!G13&gt;0,'User Input Data'!AE13,blank)</f>
        <v/>
      </c>
      <c r="AF11" s="403">
        <f>IF('User Input Data'!AG13=blank,IF(AND('User Input Data'!G13&gt;0,C11=TRUonly),'Distr-Intermod Proj Calc'!DK9,'Truck Rest Stop Area Proj Calc'!GU9),Error)</f>
        <v>0</v>
      </c>
      <c r="AG11" s="403">
        <f>IF('User Input Data'!AG13=blank,IF(AND('User Input Data'!G13&gt;0,C11=TRUonly),'Distr-Intermod Proj Calc'!DL9,'Truck Rest Stop Area Proj Calc'!GV9),Error)</f>
        <v>0</v>
      </c>
      <c r="AH11" s="403">
        <f>IF('User Input Data'!AG13=blank,IF(AND('User Input Data'!G13&gt;0,C11=TRUonly),'Distr-Intermod Proj Calc'!DN9,'Truck Rest Stop Area Proj Calc'!HB9),Error)</f>
        <v>0</v>
      </c>
      <c r="AI11" s="403">
        <f>IF('User Input Data'!AG13=blank,IF(AND('User Input Data'!G13&gt;0,C11=TRUonly),'Distr-Intermod Proj Calc'!DO9,'Truck Rest Stop Area Proj Calc'!HC9),Error)</f>
        <v>0</v>
      </c>
      <c r="AJ11" s="403">
        <f>IF('User Input Data'!AG13=blank,IF(AND('User Input Data'!G13&gt;0,C11=TRUonly),'Distr-Intermod Proj Calc'!DQ9,'Truck Rest Stop Area Proj Calc'!HE9),Error)</f>
        <v>0</v>
      </c>
      <c r="AK11" s="403">
        <f>IF('User Input Data'!AG13=blank,IF(AND('User Input Data'!G13&gt;0,C11=TRUonly),'Distr-Intermod Proj Calc'!DR9,'Truck Rest Stop Area Proj Calc'!HF9),Error)</f>
        <v>0</v>
      </c>
      <c r="AL11" s="403">
        <f>IF('User Input Data'!AG13=blank,IF(AND('User Input Data'!G13&gt;0,C11=TRUonly),'Distr-Intermod Proj Calc'!DS9,'Truck Rest Stop Area Proj Calc'!HG9),Error)</f>
        <v>0</v>
      </c>
      <c r="AM11" s="404">
        <f>IF(AND('User Input Data'!G13&gt;0,C11=TRUonly),'Distr-Intermod Proj Calc'!DT9,'Truck Rest Stop Area Proj Calc'!HH9)</f>
        <v>0</v>
      </c>
      <c r="AN11" s="73"/>
    </row>
    <row r="12" spans="1:40" x14ac:dyDescent="0.2">
      <c r="A12" s="405" t="str">
        <f>IF('User Input Data'!G14&gt;0,'User Input Data'!A14,blank)</f>
        <v/>
      </c>
      <c r="B12" s="406" t="str">
        <f>IF('User Input Data'!G14&gt;0,'User Input Data'!B14,blank)</f>
        <v/>
      </c>
      <c r="C12" s="407" t="str">
        <f>IF('User Input Data'!G14&gt;0,'User Input Data'!C14,blank)</f>
        <v/>
      </c>
      <c r="D12" s="406" t="str">
        <f>IF(AND('User Input Data'!G14&gt;0,'User Input Data'!D14&gt;=0),'User Input Data'!D14,blank)</f>
        <v/>
      </c>
      <c r="E12" s="407" t="str">
        <f>IF(AND('User Input Data'!G14&gt;0,'User Input Data'!E14&gt;0),'User Input Data'!E14,blank)</f>
        <v/>
      </c>
      <c r="F12" s="406" t="str">
        <f>IF(AND('User Input Data'!G14&gt;0,'User Input Data'!F14&gt;0),'User Input Data'!F14,blank)</f>
        <v/>
      </c>
      <c r="G12" s="406" t="str">
        <f>IF(AND('User Input Data'!G14&gt;0,'User Input Data'!G14&gt;0),'User Input Data'!G14,blank)</f>
        <v/>
      </c>
      <c r="H12" s="408" t="str">
        <f>IF(AND('User Input Data'!G14&gt;0,'User Input Data'!H14&gt;0),'User Input Data'!H14,blank)</f>
        <v/>
      </c>
      <c r="I12" s="408" t="str">
        <f>IF(AND('User Input Data'!G14&gt;0,'User Input Data'!H14&gt;0),'User Input Data'!I14,blank)</f>
        <v/>
      </c>
      <c r="J12" s="408" t="str">
        <f>IF(AND('User Input Data'!G14&gt;0,'User Input Data'!H14&gt;0),'User Input Data'!J14,blank)</f>
        <v/>
      </c>
      <c r="K12" s="408" t="str">
        <f>IF(AND('User Input Data'!G14&gt;0,'User Input Data'!H14&gt;0),'User Input Data'!K14,blank)</f>
        <v/>
      </c>
      <c r="L12" s="408" t="str">
        <f>IF(AND('User Input Data'!G14&gt;0,'User Input Data'!H14&gt;0),'User Input Data'!L14,blank)</f>
        <v/>
      </c>
      <c r="M12" s="408" t="str">
        <f>IF(AND('User Input Data'!G14&gt;0,'User Input Data'!H14&gt;0),'User Input Data'!M14,blank)</f>
        <v/>
      </c>
      <c r="N12" s="408" t="str">
        <f>IF(AND('User Input Data'!G14&gt;0,'User Input Data'!H14&gt;0),'User Input Data'!N14,blank)</f>
        <v/>
      </c>
      <c r="O12" s="408" t="str">
        <f>IF(AND('User Input Data'!G14&gt;0,'User Input Data'!H14&gt;0),'User Input Data'!O14,blank)</f>
        <v/>
      </c>
      <c r="P12" s="408" t="str">
        <f>IF(AND('User Input Data'!G14&gt;0,'User Input Data'!H14&gt;0),'User Input Data'!P14,blank)</f>
        <v/>
      </c>
      <c r="Q12" s="408" t="str">
        <f>IF(AND('User Input Data'!G14&gt;0,'User Input Data'!H14&gt;0),'User Input Data'!Q14,blank)</f>
        <v/>
      </c>
      <c r="R12" s="408" t="str">
        <f>IF(AND('User Input Data'!G14&gt;0,'User Input Data'!R14&gt;0),'User Input Data'!R14,blank)</f>
        <v/>
      </c>
      <c r="S12" s="408" t="str">
        <f>IF(AND('User Input Data'!G14&gt;0,'User Input Data'!S14&gt;0),'User Input Data'!S14,blank)</f>
        <v/>
      </c>
      <c r="T12" s="408" t="str">
        <f>IF(AND('User Input Data'!G14&gt;0,'User Input Data'!T14&gt;0),'User Input Data'!T14,blank)</f>
        <v/>
      </c>
      <c r="U12" s="408" t="str">
        <f>IF(AND('User Input Data'!G14&gt;0,'User Input Data'!U14&gt;0),'User Input Data'!U14,blank)</f>
        <v/>
      </c>
      <c r="V12" s="408" t="str">
        <f>IF(AND('User Input Data'!G14&gt;0,'User Input Data'!V14&gt;0),'User Input Data'!V14,blank)</f>
        <v/>
      </c>
      <c r="W12" s="408" t="str">
        <f>IF(AND('User Input Data'!G14&gt;0,'User Input Data'!W14&gt;0),'User Input Data'!W14,blank)</f>
        <v/>
      </c>
      <c r="X12" s="408" t="str">
        <f>IF(AND('User Input Data'!G14&gt;0,'User Input Data'!X14&gt;0),'User Input Data'!X14,blank)</f>
        <v/>
      </c>
      <c r="Y12" s="408" t="str">
        <f>IF(AND('User Input Data'!G14&gt;0,'User Input Data'!Y14&gt;0),'User Input Data'!Y14,blank)</f>
        <v/>
      </c>
      <c r="Z12" s="408" t="str">
        <f>IF(AND('User Input Data'!G14&gt;0,'User Input Data'!Z14&gt;0),'User Input Data'!Z14,blank)</f>
        <v/>
      </c>
      <c r="AA12" s="408" t="str">
        <f>IF(AND('User Input Data'!G14&gt;0,'User Input Data'!AA14&gt;0),'User Input Data'!AA14,blank)</f>
        <v/>
      </c>
      <c r="AB12" s="409" t="str">
        <f>IF('User Input Data'!G14&gt;0,'User Input Data'!AB14,blank)</f>
        <v/>
      </c>
      <c r="AC12" s="410" t="str">
        <f>IF('User Input Data'!G14&gt;0,'User Input Data'!AC14,blank)</f>
        <v/>
      </c>
      <c r="AD12" s="411" t="str">
        <f>IF(AND('User Input Data'!G14&gt;0,'User Input Data'!AD14&gt;0),'User Input Data'!AD14&gt;0,blank)</f>
        <v/>
      </c>
      <c r="AE12" s="412" t="str">
        <f>IF('User Input Data'!G14&gt;0,'User Input Data'!AE14,blank)</f>
        <v/>
      </c>
      <c r="AF12" s="413">
        <f>IF('User Input Data'!AG14=blank,IF(AND('User Input Data'!G14&gt;0,C12=TRUonly),'Distr-Intermod Proj Calc'!DK10,'Truck Rest Stop Area Proj Calc'!GU10),Error)</f>
        <v>0</v>
      </c>
      <c r="AG12" s="413">
        <f>IF('User Input Data'!AG14=blank,IF(AND('User Input Data'!G14&gt;0,C12=TRUonly),'Distr-Intermod Proj Calc'!DL10,'Truck Rest Stop Area Proj Calc'!GV10),Error)</f>
        <v>0</v>
      </c>
      <c r="AH12" s="413">
        <f>IF('User Input Data'!AG14=blank,IF(AND('User Input Data'!G14&gt;0,C12=TRUonly),'Distr-Intermod Proj Calc'!DN10,'Truck Rest Stop Area Proj Calc'!HB10),Error)</f>
        <v>0</v>
      </c>
      <c r="AI12" s="413">
        <f>IF('User Input Data'!AG14=blank,IF(AND('User Input Data'!G14&gt;0,C12=TRUonly),'Distr-Intermod Proj Calc'!DO10,'Truck Rest Stop Area Proj Calc'!HC10),Error)</f>
        <v>0</v>
      </c>
      <c r="AJ12" s="413">
        <f>IF('User Input Data'!AG14=blank,IF(AND('User Input Data'!G14&gt;0,C12=TRUonly),'Distr-Intermod Proj Calc'!DQ10,'Truck Rest Stop Area Proj Calc'!HE10),Error)</f>
        <v>0</v>
      </c>
      <c r="AK12" s="413">
        <f>IF('User Input Data'!AG14=blank,IF(AND('User Input Data'!G14&gt;0,C12=TRUonly),'Distr-Intermod Proj Calc'!DR10,'Truck Rest Stop Area Proj Calc'!HF10),Error)</f>
        <v>0</v>
      </c>
      <c r="AL12" s="413">
        <f>IF('User Input Data'!AG14=blank,IF(AND('User Input Data'!G14&gt;0,C12=TRUonly),'Distr-Intermod Proj Calc'!DS10,'Truck Rest Stop Area Proj Calc'!HG10),Error)</f>
        <v>0</v>
      </c>
      <c r="AM12" s="414">
        <f>IF(AND('User Input Data'!G14&gt;0,C12=TRUonly),'Distr-Intermod Proj Calc'!DT10,'Truck Rest Stop Area Proj Calc'!HH10)</f>
        <v>0</v>
      </c>
      <c r="AN12" s="73"/>
    </row>
    <row r="13" spans="1:40" x14ac:dyDescent="0.2">
      <c r="A13" s="405" t="str">
        <f>IF('User Input Data'!G15&gt;0,'User Input Data'!A15,blank)</f>
        <v/>
      </c>
      <c r="B13" s="406" t="str">
        <f>IF('User Input Data'!G15&gt;0,'User Input Data'!B15,blank)</f>
        <v/>
      </c>
      <c r="C13" s="407" t="str">
        <f>IF('User Input Data'!G15&gt;0,'User Input Data'!C15,blank)</f>
        <v/>
      </c>
      <c r="D13" s="406" t="str">
        <f>IF(AND('User Input Data'!G15&gt;0,'User Input Data'!D15&gt;=0),'User Input Data'!D15,blank)</f>
        <v/>
      </c>
      <c r="E13" s="407" t="str">
        <f>IF(AND('User Input Data'!G15&gt;0,'User Input Data'!E15&gt;0),'User Input Data'!E15,blank)</f>
        <v/>
      </c>
      <c r="F13" s="406" t="str">
        <f>IF(AND('User Input Data'!G15&gt;0,'User Input Data'!F15&gt;0),'User Input Data'!F15,blank)</f>
        <v/>
      </c>
      <c r="G13" s="406" t="str">
        <f>IF(AND('User Input Data'!G15&gt;0,'User Input Data'!G15&gt;0),'User Input Data'!G15,blank)</f>
        <v/>
      </c>
      <c r="H13" s="408" t="str">
        <f>IF(AND('User Input Data'!G15&gt;0,'User Input Data'!H15&gt;0),'User Input Data'!H15,blank)</f>
        <v/>
      </c>
      <c r="I13" s="408" t="str">
        <f>IF(AND('User Input Data'!G15&gt;0,'User Input Data'!H15&gt;0),'User Input Data'!I15,blank)</f>
        <v/>
      </c>
      <c r="J13" s="408" t="str">
        <f>IF(AND('User Input Data'!G15&gt;0,'User Input Data'!H15&gt;0),'User Input Data'!J15,blank)</f>
        <v/>
      </c>
      <c r="K13" s="408" t="str">
        <f>IF(AND('User Input Data'!G15&gt;0,'User Input Data'!H15&gt;0),'User Input Data'!K15,blank)</f>
        <v/>
      </c>
      <c r="L13" s="408" t="str">
        <f>IF(AND('User Input Data'!G15&gt;0,'User Input Data'!H15&gt;0),'User Input Data'!L15,blank)</f>
        <v/>
      </c>
      <c r="M13" s="408" t="str">
        <f>IF(AND('User Input Data'!G15&gt;0,'User Input Data'!H15&gt;0),'User Input Data'!M15,blank)</f>
        <v/>
      </c>
      <c r="N13" s="408" t="str">
        <f>IF(AND('User Input Data'!G15&gt;0,'User Input Data'!H15&gt;0),'User Input Data'!N15,blank)</f>
        <v/>
      </c>
      <c r="O13" s="408" t="str">
        <f>IF(AND('User Input Data'!G15&gt;0,'User Input Data'!H15&gt;0),'User Input Data'!O15,blank)</f>
        <v/>
      </c>
      <c r="P13" s="408" t="str">
        <f>IF(AND('User Input Data'!G15&gt;0,'User Input Data'!H15&gt;0),'User Input Data'!P15,blank)</f>
        <v/>
      </c>
      <c r="Q13" s="408" t="str">
        <f>IF(AND('User Input Data'!G15&gt;0,'User Input Data'!H15&gt;0),'User Input Data'!Q15,blank)</f>
        <v/>
      </c>
      <c r="R13" s="408" t="str">
        <f>IF(AND('User Input Data'!G15&gt;0,'User Input Data'!R15&gt;0),'User Input Data'!R15,blank)</f>
        <v/>
      </c>
      <c r="S13" s="408" t="str">
        <f>IF(AND('User Input Data'!G15&gt;0,'User Input Data'!S15&gt;0),'User Input Data'!S15,blank)</f>
        <v/>
      </c>
      <c r="T13" s="408" t="str">
        <f>IF(AND('User Input Data'!G15&gt;0,'User Input Data'!T15&gt;0),'User Input Data'!T15,blank)</f>
        <v/>
      </c>
      <c r="U13" s="408" t="str">
        <f>IF(AND('User Input Data'!G15&gt;0,'User Input Data'!U15&gt;0),'User Input Data'!U15,blank)</f>
        <v/>
      </c>
      <c r="V13" s="408" t="str">
        <f>IF(AND('User Input Data'!G15&gt;0,'User Input Data'!V15&gt;0),'User Input Data'!V15,blank)</f>
        <v/>
      </c>
      <c r="W13" s="408" t="str">
        <f>IF(AND('User Input Data'!G15&gt;0,'User Input Data'!W15&gt;0),'User Input Data'!W15,blank)</f>
        <v/>
      </c>
      <c r="X13" s="408" t="str">
        <f>IF(AND('User Input Data'!G15&gt;0,'User Input Data'!X15&gt;0),'User Input Data'!X15,blank)</f>
        <v/>
      </c>
      <c r="Y13" s="408" t="str">
        <f>IF(AND('User Input Data'!G15&gt;0,'User Input Data'!Y15&gt;0),'User Input Data'!Y15,blank)</f>
        <v/>
      </c>
      <c r="Z13" s="408" t="str">
        <f>IF(AND('User Input Data'!G15&gt;0,'User Input Data'!Z15&gt;0),'User Input Data'!Z15,blank)</f>
        <v/>
      </c>
      <c r="AA13" s="408" t="str">
        <f>IF(AND('User Input Data'!G15&gt;0,'User Input Data'!AA15&gt;0),'User Input Data'!AA15,blank)</f>
        <v/>
      </c>
      <c r="AB13" s="409" t="str">
        <f>IF('User Input Data'!G15&gt;0,'User Input Data'!AB15,blank)</f>
        <v/>
      </c>
      <c r="AC13" s="410" t="str">
        <f>IF('User Input Data'!G15&gt;0,'User Input Data'!AC15,blank)</f>
        <v/>
      </c>
      <c r="AD13" s="411" t="str">
        <f>IF(AND('User Input Data'!G15&gt;0,'User Input Data'!AD15&gt;0),'User Input Data'!AD15&gt;0,blank)</f>
        <v/>
      </c>
      <c r="AE13" s="412" t="str">
        <f>IF('User Input Data'!G15&gt;0,'User Input Data'!AE15,blank)</f>
        <v/>
      </c>
      <c r="AF13" s="413">
        <f>IF('User Input Data'!AG15=blank,IF(AND('User Input Data'!G15&gt;0,C13=TRUonly),'Distr-Intermod Proj Calc'!DK11,'Truck Rest Stop Area Proj Calc'!GU11),Error)</f>
        <v>0</v>
      </c>
      <c r="AG13" s="413">
        <f>IF('User Input Data'!AG15=blank,IF(AND('User Input Data'!G15&gt;0,C13=TRUonly),'Distr-Intermod Proj Calc'!DL11,'Truck Rest Stop Area Proj Calc'!GV11),Error)</f>
        <v>0</v>
      </c>
      <c r="AH13" s="413">
        <f>IF('User Input Data'!AG15=blank,IF(AND('User Input Data'!G15&gt;0,C13=TRUonly),'Distr-Intermod Proj Calc'!DN11,'Truck Rest Stop Area Proj Calc'!HB11),Error)</f>
        <v>0</v>
      </c>
      <c r="AI13" s="413">
        <f>IF('User Input Data'!AG15=blank,IF(AND('User Input Data'!G15&gt;0,C13=TRUonly),'Distr-Intermod Proj Calc'!DO11,'Truck Rest Stop Area Proj Calc'!HC11),Error)</f>
        <v>0</v>
      </c>
      <c r="AJ13" s="413">
        <f>IF('User Input Data'!AG15=blank,IF(AND('User Input Data'!G15&gt;0,C13=TRUonly),'Distr-Intermod Proj Calc'!DQ11,'Truck Rest Stop Area Proj Calc'!HE11),Error)</f>
        <v>0</v>
      </c>
      <c r="AK13" s="413">
        <f>IF('User Input Data'!AG15=blank,IF(AND('User Input Data'!G15&gt;0,C13=TRUonly),'Distr-Intermod Proj Calc'!DR11,'Truck Rest Stop Area Proj Calc'!HF11),Error)</f>
        <v>0</v>
      </c>
      <c r="AL13" s="413">
        <f>IF('User Input Data'!AG15=blank,IF(AND('User Input Data'!G15&gt;0,C13=TRUonly),'Distr-Intermod Proj Calc'!DS11,'Truck Rest Stop Area Proj Calc'!HG11),Error)</f>
        <v>0</v>
      </c>
      <c r="AM13" s="414">
        <f>IF(AND('User Input Data'!G15&gt;0,C13=TRUonly),'Distr-Intermod Proj Calc'!DT11,'Truck Rest Stop Area Proj Calc'!HH11)</f>
        <v>0</v>
      </c>
      <c r="AN13" s="73"/>
    </row>
    <row r="14" spans="1:40" x14ac:dyDescent="0.2">
      <c r="A14" s="405" t="str">
        <f>IF('User Input Data'!G16&gt;0,'User Input Data'!A16,blank)</f>
        <v/>
      </c>
      <c r="B14" s="406" t="str">
        <f>IF('User Input Data'!G16&gt;0,'User Input Data'!B16,blank)</f>
        <v/>
      </c>
      <c r="C14" s="407" t="str">
        <f>IF('User Input Data'!G16&gt;0,'User Input Data'!C16,blank)</f>
        <v/>
      </c>
      <c r="D14" s="406" t="str">
        <f>IF(AND('User Input Data'!G16&gt;0,'User Input Data'!D16&gt;=0),'User Input Data'!D16,blank)</f>
        <v/>
      </c>
      <c r="E14" s="407" t="str">
        <f>IF(AND('User Input Data'!G16&gt;0,'User Input Data'!E16&gt;0),'User Input Data'!E16,blank)</f>
        <v/>
      </c>
      <c r="F14" s="406" t="str">
        <f>IF(AND('User Input Data'!G16&gt;0,'User Input Data'!F16&gt;0),'User Input Data'!F16,blank)</f>
        <v/>
      </c>
      <c r="G14" s="406" t="str">
        <f>IF(AND('User Input Data'!G16&gt;0,'User Input Data'!G16&gt;0),'User Input Data'!G16,blank)</f>
        <v/>
      </c>
      <c r="H14" s="408" t="str">
        <f>IF(AND('User Input Data'!G16&gt;0,'User Input Data'!H16&gt;0),'User Input Data'!H16,blank)</f>
        <v/>
      </c>
      <c r="I14" s="408" t="str">
        <f>IF(AND('User Input Data'!G16&gt;0,'User Input Data'!H16&gt;0),'User Input Data'!I16,blank)</f>
        <v/>
      </c>
      <c r="J14" s="408" t="str">
        <f>IF(AND('User Input Data'!G16&gt;0,'User Input Data'!H16&gt;0),'User Input Data'!J16,blank)</f>
        <v/>
      </c>
      <c r="K14" s="408" t="str">
        <f>IF(AND('User Input Data'!G16&gt;0,'User Input Data'!H16&gt;0),'User Input Data'!K16,blank)</f>
        <v/>
      </c>
      <c r="L14" s="408" t="str">
        <f>IF(AND('User Input Data'!G16&gt;0,'User Input Data'!H16&gt;0),'User Input Data'!L16,blank)</f>
        <v/>
      </c>
      <c r="M14" s="408" t="str">
        <f>IF(AND('User Input Data'!G16&gt;0,'User Input Data'!H16&gt;0),'User Input Data'!M16,blank)</f>
        <v/>
      </c>
      <c r="N14" s="408" t="str">
        <f>IF(AND('User Input Data'!G16&gt;0,'User Input Data'!H16&gt;0),'User Input Data'!N16,blank)</f>
        <v/>
      </c>
      <c r="O14" s="408" t="str">
        <f>IF(AND('User Input Data'!G16&gt;0,'User Input Data'!H16&gt;0),'User Input Data'!O16,blank)</f>
        <v/>
      </c>
      <c r="P14" s="408" t="str">
        <f>IF(AND('User Input Data'!G16&gt;0,'User Input Data'!H16&gt;0),'User Input Data'!P16,blank)</f>
        <v/>
      </c>
      <c r="Q14" s="408" t="str">
        <f>IF(AND('User Input Data'!G16&gt;0,'User Input Data'!H16&gt;0),'User Input Data'!Q16,blank)</f>
        <v/>
      </c>
      <c r="R14" s="408" t="str">
        <f>IF(AND('User Input Data'!G16&gt;0,'User Input Data'!R16&gt;0),'User Input Data'!R16,blank)</f>
        <v/>
      </c>
      <c r="S14" s="408" t="str">
        <f>IF(AND('User Input Data'!G16&gt;0,'User Input Data'!S16&gt;0),'User Input Data'!S16,blank)</f>
        <v/>
      </c>
      <c r="T14" s="408" t="str">
        <f>IF(AND('User Input Data'!G16&gt;0,'User Input Data'!T16&gt;0),'User Input Data'!T16,blank)</f>
        <v/>
      </c>
      <c r="U14" s="408" t="str">
        <f>IF(AND('User Input Data'!G16&gt;0,'User Input Data'!U16&gt;0),'User Input Data'!U16,blank)</f>
        <v/>
      </c>
      <c r="V14" s="408" t="str">
        <f>IF(AND('User Input Data'!G16&gt;0,'User Input Data'!V16&gt;0),'User Input Data'!V16,blank)</f>
        <v/>
      </c>
      <c r="W14" s="408" t="str">
        <f>IF(AND('User Input Data'!G16&gt;0,'User Input Data'!W16&gt;0),'User Input Data'!W16,blank)</f>
        <v/>
      </c>
      <c r="X14" s="408" t="str">
        <f>IF(AND('User Input Data'!G16&gt;0,'User Input Data'!X16&gt;0),'User Input Data'!X16,blank)</f>
        <v/>
      </c>
      <c r="Y14" s="408" t="str">
        <f>IF(AND('User Input Data'!G16&gt;0,'User Input Data'!Y16&gt;0),'User Input Data'!Y16,blank)</f>
        <v/>
      </c>
      <c r="Z14" s="408" t="str">
        <f>IF(AND('User Input Data'!G16&gt;0,'User Input Data'!Z16&gt;0),'User Input Data'!Z16,blank)</f>
        <v/>
      </c>
      <c r="AA14" s="408" t="str">
        <f>IF(AND('User Input Data'!G16&gt;0,'User Input Data'!AA16&gt;0),'User Input Data'!AA16,blank)</f>
        <v/>
      </c>
      <c r="AB14" s="409" t="str">
        <f>IF('User Input Data'!G16&gt;0,'User Input Data'!AB16,blank)</f>
        <v/>
      </c>
      <c r="AC14" s="410" t="str">
        <f>IF('User Input Data'!G16&gt;0,'User Input Data'!AC16,blank)</f>
        <v/>
      </c>
      <c r="AD14" s="411" t="str">
        <f>IF(AND('User Input Data'!G16&gt;0,'User Input Data'!AD16&gt;0),'User Input Data'!AD16&gt;0,blank)</f>
        <v/>
      </c>
      <c r="AE14" s="412" t="str">
        <f>IF('User Input Data'!G16&gt;0,'User Input Data'!AE16,blank)</f>
        <v/>
      </c>
      <c r="AF14" s="413">
        <f>IF('User Input Data'!AG16=blank,IF(AND('User Input Data'!G16&gt;0,C14=TRUonly),'Distr-Intermod Proj Calc'!DK12,'Truck Rest Stop Area Proj Calc'!GU12),Error)</f>
        <v>0</v>
      </c>
      <c r="AG14" s="413">
        <f>IF('User Input Data'!AG16=blank,IF(AND('User Input Data'!G16&gt;0,C14=TRUonly),'Distr-Intermod Proj Calc'!DL12,'Truck Rest Stop Area Proj Calc'!GV12),Error)</f>
        <v>0</v>
      </c>
      <c r="AH14" s="413">
        <f>IF('User Input Data'!AG16=blank,IF(AND('User Input Data'!G16&gt;0,C14=TRUonly),'Distr-Intermod Proj Calc'!DN12,'Truck Rest Stop Area Proj Calc'!HB12),Error)</f>
        <v>0</v>
      </c>
      <c r="AI14" s="413">
        <f>IF('User Input Data'!AG16=blank,IF(AND('User Input Data'!G16&gt;0,C14=TRUonly),'Distr-Intermod Proj Calc'!DO12,'Truck Rest Stop Area Proj Calc'!HC12),Error)</f>
        <v>0</v>
      </c>
      <c r="AJ14" s="413">
        <f>IF('User Input Data'!AG16=blank,IF(AND('User Input Data'!G16&gt;0,C14=TRUonly),'Distr-Intermod Proj Calc'!DQ12,'Truck Rest Stop Area Proj Calc'!HE12),Error)</f>
        <v>0</v>
      </c>
      <c r="AK14" s="413">
        <f>IF('User Input Data'!AG16=blank,IF(AND('User Input Data'!G16&gt;0,C14=TRUonly),'Distr-Intermod Proj Calc'!DR12,'Truck Rest Stop Area Proj Calc'!HF12),Error)</f>
        <v>0</v>
      </c>
      <c r="AL14" s="413">
        <f>IF('User Input Data'!AG16=blank,IF(AND('User Input Data'!G16&gt;0,C14=TRUonly),'Distr-Intermod Proj Calc'!DS12,'Truck Rest Stop Area Proj Calc'!HG12),Error)</f>
        <v>0</v>
      </c>
      <c r="AM14" s="414">
        <f>IF(AND('User Input Data'!G16&gt;0,C14=TRUonly),'Distr-Intermod Proj Calc'!DT12,'Truck Rest Stop Area Proj Calc'!HH12)</f>
        <v>0</v>
      </c>
      <c r="AN14" s="73"/>
    </row>
    <row r="15" spans="1:40" x14ac:dyDescent="0.2">
      <c r="A15" s="405" t="str">
        <f>IF('User Input Data'!G17&gt;0,'User Input Data'!A17,blank)</f>
        <v/>
      </c>
      <c r="B15" s="406" t="str">
        <f>IF('User Input Data'!G17&gt;0,'User Input Data'!B17,blank)</f>
        <v/>
      </c>
      <c r="C15" s="407" t="str">
        <f>IF('User Input Data'!G17&gt;0,'User Input Data'!C17,blank)</f>
        <v/>
      </c>
      <c r="D15" s="406" t="str">
        <f>IF(AND('User Input Data'!G17&gt;0,'User Input Data'!D17&gt;=0),'User Input Data'!D17,blank)</f>
        <v/>
      </c>
      <c r="E15" s="407" t="str">
        <f>IF(AND('User Input Data'!G17&gt;0,'User Input Data'!E17&gt;0),'User Input Data'!E17,blank)</f>
        <v/>
      </c>
      <c r="F15" s="406" t="str">
        <f>IF(AND('User Input Data'!G17&gt;0,'User Input Data'!F17&gt;0),'User Input Data'!F17,blank)</f>
        <v/>
      </c>
      <c r="G15" s="406" t="str">
        <f>IF(AND('User Input Data'!G17&gt;0,'User Input Data'!G17&gt;0),'User Input Data'!G17,blank)</f>
        <v/>
      </c>
      <c r="H15" s="408" t="str">
        <f>IF(AND('User Input Data'!G17&gt;0,'User Input Data'!H17&gt;0),'User Input Data'!H17,blank)</f>
        <v/>
      </c>
      <c r="I15" s="408" t="str">
        <f>IF(AND('User Input Data'!G17&gt;0,'User Input Data'!H17&gt;0),'User Input Data'!I17,blank)</f>
        <v/>
      </c>
      <c r="J15" s="408" t="str">
        <f>IF(AND('User Input Data'!G17&gt;0,'User Input Data'!H17&gt;0),'User Input Data'!J17,blank)</f>
        <v/>
      </c>
      <c r="K15" s="408" t="str">
        <f>IF(AND('User Input Data'!G17&gt;0,'User Input Data'!H17&gt;0),'User Input Data'!K17,blank)</f>
        <v/>
      </c>
      <c r="L15" s="408" t="str">
        <f>IF(AND('User Input Data'!G17&gt;0,'User Input Data'!H17&gt;0),'User Input Data'!L17,blank)</f>
        <v/>
      </c>
      <c r="M15" s="408" t="str">
        <f>IF(AND('User Input Data'!G17&gt;0,'User Input Data'!H17&gt;0),'User Input Data'!M17,blank)</f>
        <v/>
      </c>
      <c r="N15" s="408" t="str">
        <f>IF(AND('User Input Data'!G17&gt;0,'User Input Data'!H17&gt;0),'User Input Data'!N17,blank)</f>
        <v/>
      </c>
      <c r="O15" s="408" t="str">
        <f>IF(AND('User Input Data'!G17&gt;0,'User Input Data'!H17&gt;0),'User Input Data'!O17,blank)</f>
        <v/>
      </c>
      <c r="P15" s="408" t="str">
        <f>IF(AND('User Input Data'!G17&gt;0,'User Input Data'!H17&gt;0),'User Input Data'!P17,blank)</f>
        <v/>
      </c>
      <c r="Q15" s="408" t="str">
        <f>IF(AND('User Input Data'!G17&gt;0,'User Input Data'!H17&gt;0),'User Input Data'!Q17,blank)</f>
        <v/>
      </c>
      <c r="R15" s="408" t="str">
        <f>IF(AND('User Input Data'!G17&gt;0,'User Input Data'!R17&gt;0),'User Input Data'!R17,blank)</f>
        <v/>
      </c>
      <c r="S15" s="408" t="str">
        <f>IF(AND('User Input Data'!G17&gt;0,'User Input Data'!S17&gt;0),'User Input Data'!S17,blank)</f>
        <v/>
      </c>
      <c r="T15" s="408" t="str">
        <f>IF(AND('User Input Data'!G17&gt;0,'User Input Data'!T17&gt;0),'User Input Data'!T17,blank)</f>
        <v/>
      </c>
      <c r="U15" s="408" t="str">
        <f>IF(AND('User Input Data'!G17&gt;0,'User Input Data'!U17&gt;0),'User Input Data'!U17,blank)</f>
        <v/>
      </c>
      <c r="V15" s="408" t="str">
        <f>IF(AND('User Input Data'!G17&gt;0,'User Input Data'!V17&gt;0),'User Input Data'!V17,blank)</f>
        <v/>
      </c>
      <c r="W15" s="408" t="str">
        <f>IF(AND('User Input Data'!G17&gt;0,'User Input Data'!W17&gt;0),'User Input Data'!W17,blank)</f>
        <v/>
      </c>
      <c r="X15" s="408" t="str">
        <f>IF(AND('User Input Data'!G17&gt;0,'User Input Data'!X17&gt;0),'User Input Data'!X17,blank)</f>
        <v/>
      </c>
      <c r="Y15" s="408" t="str">
        <f>IF(AND('User Input Data'!G17&gt;0,'User Input Data'!Y17&gt;0),'User Input Data'!Y17,blank)</f>
        <v/>
      </c>
      <c r="Z15" s="408" t="str">
        <f>IF(AND('User Input Data'!G17&gt;0,'User Input Data'!Z17&gt;0),'User Input Data'!Z17,blank)</f>
        <v/>
      </c>
      <c r="AA15" s="408" t="str">
        <f>IF(AND('User Input Data'!G17&gt;0,'User Input Data'!AA17&gt;0),'User Input Data'!AA17,blank)</f>
        <v/>
      </c>
      <c r="AB15" s="409" t="str">
        <f>IF('User Input Data'!G17&gt;0,'User Input Data'!AB17,blank)</f>
        <v/>
      </c>
      <c r="AC15" s="410" t="str">
        <f>IF('User Input Data'!G17&gt;0,'User Input Data'!AC17,blank)</f>
        <v/>
      </c>
      <c r="AD15" s="411" t="str">
        <f>IF(AND('User Input Data'!G17&gt;0,'User Input Data'!AD17&gt;0),'User Input Data'!AD17&gt;0,blank)</f>
        <v/>
      </c>
      <c r="AE15" s="412" t="str">
        <f>IF('User Input Data'!G17&gt;0,'User Input Data'!AE17,blank)</f>
        <v/>
      </c>
      <c r="AF15" s="413">
        <f>IF('User Input Data'!AG17=blank,IF(AND('User Input Data'!G17&gt;0,C15=TRUonly),'Distr-Intermod Proj Calc'!DK13,'Truck Rest Stop Area Proj Calc'!GU13),Error)</f>
        <v>0</v>
      </c>
      <c r="AG15" s="413">
        <f>IF('User Input Data'!AG17=blank,IF(AND('User Input Data'!G17&gt;0,C15=TRUonly),'Distr-Intermod Proj Calc'!DL13,'Truck Rest Stop Area Proj Calc'!GV13),Error)</f>
        <v>0</v>
      </c>
      <c r="AH15" s="413">
        <f>IF('User Input Data'!AG17=blank,IF(AND('User Input Data'!G17&gt;0,C15=TRUonly),'Distr-Intermod Proj Calc'!DN13,'Truck Rest Stop Area Proj Calc'!HB13),Error)</f>
        <v>0</v>
      </c>
      <c r="AI15" s="413">
        <f>IF('User Input Data'!AG17=blank,IF(AND('User Input Data'!G17&gt;0,C15=TRUonly),'Distr-Intermod Proj Calc'!DO13,'Truck Rest Stop Area Proj Calc'!HC13),Error)</f>
        <v>0</v>
      </c>
      <c r="AJ15" s="413">
        <f>IF('User Input Data'!AG17=blank,IF(AND('User Input Data'!G17&gt;0,C15=TRUonly),'Distr-Intermod Proj Calc'!DQ13,'Truck Rest Stop Area Proj Calc'!HE13),Error)</f>
        <v>0</v>
      </c>
      <c r="AK15" s="413">
        <f>IF('User Input Data'!AG17=blank,IF(AND('User Input Data'!G17&gt;0,C15=TRUonly),'Distr-Intermod Proj Calc'!DR13,'Truck Rest Stop Area Proj Calc'!HF13),Error)</f>
        <v>0</v>
      </c>
      <c r="AL15" s="413">
        <f>IF('User Input Data'!AG17=blank,IF(AND('User Input Data'!G17&gt;0,C15=TRUonly),'Distr-Intermod Proj Calc'!DS13,'Truck Rest Stop Area Proj Calc'!HG13),Error)</f>
        <v>0</v>
      </c>
      <c r="AM15" s="414">
        <f>IF(AND('User Input Data'!G17&gt;0,C15=TRUonly),'Distr-Intermod Proj Calc'!DT13,'Truck Rest Stop Area Proj Calc'!HH13)</f>
        <v>0</v>
      </c>
      <c r="AN15" s="73"/>
    </row>
    <row r="16" spans="1:40" x14ac:dyDescent="0.2">
      <c r="A16" s="405" t="str">
        <f>IF('User Input Data'!G18&gt;0,'User Input Data'!A18,blank)</f>
        <v/>
      </c>
      <c r="B16" s="406" t="str">
        <f>IF('User Input Data'!G18&gt;0,'User Input Data'!B18,blank)</f>
        <v/>
      </c>
      <c r="C16" s="407" t="str">
        <f>IF('User Input Data'!G18&gt;0,'User Input Data'!C18,blank)</f>
        <v/>
      </c>
      <c r="D16" s="406" t="str">
        <f>IF(AND('User Input Data'!G18&gt;0,'User Input Data'!D18&gt;=0),'User Input Data'!D18,blank)</f>
        <v/>
      </c>
      <c r="E16" s="407" t="str">
        <f>IF(AND('User Input Data'!G18&gt;0,'User Input Data'!E18&gt;0),'User Input Data'!E18,blank)</f>
        <v/>
      </c>
      <c r="F16" s="406" t="str">
        <f>IF(AND('User Input Data'!G18&gt;0,'User Input Data'!F18&gt;0),'User Input Data'!F18,blank)</f>
        <v/>
      </c>
      <c r="G16" s="406" t="str">
        <f>IF(AND('User Input Data'!G18&gt;0,'User Input Data'!G18&gt;0),'User Input Data'!G18,blank)</f>
        <v/>
      </c>
      <c r="H16" s="408" t="str">
        <f>IF(AND('User Input Data'!G18&gt;0,'User Input Data'!H18&gt;0),'User Input Data'!H18,blank)</f>
        <v/>
      </c>
      <c r="I16" s="408" t="str">
        <f>IF(AND('User Input Data'!G18&gt;0,'User Input Data'!H18&gt;0),'User Input Data'!I18,blank)</f>
        <v/>
      </c>
      <c r="J16" s="408" t="str">
        <f>IF(AND('User Input Data'!G18&gt;0,'User Input Data'!H18&gt;0),'User Input Data'!J18,blank)</f>
        <v/>
      </c>
      <c r="K16" s="408" t="str">
        <f>IF(AND('User Input Data'!G18&gt;0,'User Input Data'!H18&gt;0),'User Input Data'!K18,blank)</f>
        <v/>
      </c>
      <c r="L16" s="408" t="str">
        <f>IF(AND('User Input Data'!G18&gt;0,'User Input Data'!H18&gt;0),'User Input Data'!L18,blank)</f>
        <v/>
      </c>
      <c r="M16" s="408" t="str">
        <f>IF(AND('User Input Data'!G18&gt;0,'User Input Data'!H18&gt;0),'User Input Data'!M18,blank)</f>
        <v/>
      </c>
      <c r="N16" s="408" t="str">
        <f>IF(AND('User Input Data'!G18&gt;0,'User Input Data'!H18&gt;0),'User Input Data'!N18,blank)</f>
        <v/>
      </c>
      <c r="O16" s="408" t="str">
        <f>IF(AND('User Input Data'!G18&gt;0,'User Input Data'!H18&gt;0),'User Input Data'!O18,blank)</f>
        <v/>
      </c>
      <c r="P16" s="408" t="str">
        <f>IF(AND('User Input Data'!G18&gt;0,'User Input Data'!H18&gt;0),'User Input Data'!P18,blank)</f>
        <v/>
      </c>
      <c r="Q16" s="408" t="str">
        <f>IF(AND('User Input Data'!G18&gt;0,'User Input Data'!H18&gt;0),'User Input Data'!Q18,blank)</f>
        <v/>
      </c>
      <c r="R16" s="408" t="str">
        <f>IF(AND('User Input Data'!G18&gt;0,'User Input Data'!R18&gt;0),'User Input Data'!R18,blank)</f>
        <v/>
      </c>
      <c r="S16" s="408" t="str">
        <f>IF(AND('User Input Data'!G18&gt;0,'User Input Data'!S18&gt;0),'User Input Data'!S18,blank)</f>
        <v/>
      </c>
      <c r="T16" s="408" t="str">
        <f>IF(AND('User Input Data'!G18&gt;0,'User Input Data'!T18&gt;0),'User Input Data'!T18,blank)</f>
        <v/>
      </c>
      <c r="U16" s="408" t="str">
        <f>IF(AND('User Input Data'!G18&gt;0,'User Input Data'!U18&gt;0),'User Input Data'!U18,blank)</f>
        <v/>
      </c>
      <c r="V16" s="408" t="str">
        <f>IF(AND('User Input Data'!G18&gt;0,'User Input Data'!V18&gt;0),'User Input Data'!V18,blank)</f>
        <v/>
      </c>
      <c r="W16" s="408" t="str">
        <f>IF(AND('User Input Data'!G18&gt;0,'User Input Data'!W18&gt;0),'User Input Data'!W18,blank)</f>
        <v/>
      </c>
      <c r="X16" s="408" t="str">
        <f>IF(AND('User Input Data'!G18&gt;0,'User Input Data'!X18&gt;0),'User Input Data'!X18,blank)</f>
        <v/>
      </c>
      <c r="Y16" s="408" t="str">
        <f>IF(AND('User Input Data'!G18&gt;0,'User Input Data'!Y18&gt;0),'User Input Data'!Y18,blank)</f>
        <v/>
      </c>
      <c r="Z16" s="408" t="str">
        <f>IF(AND('User Input Data'!G18&gt;0,'User Input Data'!Z18&gt;0),'User Input Data'!Z18,blank)</f>
        <v/>
      </c>
      <c r="AA16" s="408" t="str">
        <f>IF(AND('User Input Data'!G18&gt;0,'User Input Data'!AA18&gt;0),'User Input Data'!AA18,blank)</f>
        <v/>
      </c>
      <c r="AB16" s="409" t="str">
        <f>IF('User Input Data'!G18&gt;0,'User Input Data'!AB18,blank)</f>
        <v/>
      </c>
      <c r="AC16" s="410" t="str">
        <f>IF('User Input Data'!G18&gt;0,'User Input Data'!AC18,blank)</f>
        <v/>
      </c>
      <c r="AD16" s="411" t="str">
        <f>IF(AND('User Input Data'!G18&gt;0,'User Input Data'!AD18&gt;0),'User Input Data'!AD18&gt;0,blank)</f>
        <v/>
      </c>
      <c r="AE16" s="412" t="str">
        <f>IF('User Input Data'!G18&gt;0,'User Input Data'!AE18,blank)</f>
        <v/>
      </c>
      <c r="AF16" s="413">
        <f>IF('User Input Data'!AG18=blank,IF(AND('User Input Data'!G18&gt;0,C16=TRUonly),'Distr-Intermod Proj Calc'!DK14,'Truck Rest Stop Area Proj Calc'!GU14),Error)</f>
        <v>0</v>
      </c>
      <c r="AG16" s="413">
        <f>IF('User Input Data'!AG18=blank,IF(AND('User Input Data'!G18&gt;0,C16=TRUonly),'Distr-Intermod Proj Calc'!DL14,'Truck Rest Stop Area Proj Calc'!GV14),Error)</f>
        <v>0</v>
      </c>
      <c r="AH16" s="413">
        <f>IF('User Input Data'!AG18=blank,IF(AND('User Input Data'!G18&gt;0,C16=TRUonly),'Distr-Intermod Proj Calc'!DN14,'Truck Rest Stop Area Proj Calc'!HB14),Error)</f>
        <v>0</v>
      </c>
      <c r="AI16" s="413">
        <f>IF('User Input Data'!AG18=blank,IF(AND('User Input Data'!G18&gt;0,C16=TRUonly),'Distr-Intermod Proj Calc'!DO14,'Truck Rest Stop Area Proj Calc'!HC14),Error)</f>
        <v>0</v>
      </c>
      <c r="AJ16" s="413">
        <f>IF('User Input Data'!AG18=blank,IF(AND('User Input Data'!G18&gt;0,C16=TRUonly),'Distr-Intermod Proj Calc'!DQ14,'Truck Rest Stop Area Proj Calc'!HE14),Error)</f>
        <v>0</v>
      </c>
      <c r="AK16" s="413">
        <f>IF('User Input Data'!AG18=blank,IF(AND('User Input Data'!G18&gt;0,C16=TRUonly),'Distr-Intermod Proj Calc'!DR14,'Truck Rest Stop Area Proj Calc'!HF14),Error)</f>
        <v>0</v>
      </c>
      <c r="AL16" s="413">
        <f>IF('User Input Data'!AG18=blank,IF(AND('User Input Data'!G18&gt;0,C16=TRUonly),'Distr-Intermod Proj Calc'!DS14,'Truck Rest Stop Area Proj Calc'!HG14),Error)</f>
        <v>0</v>
      </c>
      <c r="AM16" s="414">
        <f>IF(AND('User Input Data'!G18&gt;0,C16=TRUonly),'Distr-Intermod Proj Calc'!DT14,'Truck Rest Stop Area Proj Calc'!HH14)</f>
        <v>0</v>
      </c>
      <c r="AN16" s="73"/>
    </row>
    <row r="17" spans="1:40" x14ac:dyDescent="0.2">
      <c r="A17" s="405" t="str">
        <f>IF('User Input Data'!G19&gt;0,'User Input Data'!A19,blank)</f>
        <v/>
      </c>
      <c r="B17" s="406" t="str">
        <f>IF('User Input Data'!G19&gt;0,'User Input Data'!B19,blank)</f>
        <v/>
      </c>
      <c r="C17" s="407" t="str">
        <f>IF('User Input Data'!G19&gt;0,'User Input Data'!C19,blank)</f>
        <v/>
      </c>
      <c r="D17" s="406" t="str">
        <f>IF(AND('User Input Data'!G19&gt;0,'User Input Data'!D19&gt;=0),'User Input Data'!D19,blank)</f>
        <v/>
      </c>
      <c r="E17" s="407" t="str">
        <f>IF(AND('User Input Data'!G19&gt;0,'User Input Data'!E19&gt;0),'User Input Data'!E19,blank)</f>
        <v/>
      </c>
      <c r="F17" s="406" t="str">
        <f>IF(AND('User Input Data'!G19&gt;0,'User Input Data'!F19&gt;0),'User Input Data'!F19,blank)</f>
        <v/>
      </c>
      <c r="G17" s="406" t="str">
        <f>IF(AND('User Input Data'!G19&gt;0,'User Input Data'!G19&gt;0),'User Input Data'!G19,blank)</f>
        <v/>
      </c>
      <c r="H17" s="408" t="str">
        <f>IF(AND('User Input Data'!G19&gt;0,'User Input Data'!H19&gt;0),'User Input Data'!H19,blank)</f>
        <v/>
      </c>
      <c r="I17" s="408" t="str">
        <f>IF(AND('User Input Data'!G19&gt;0,'User Input Data'!H19&gt;0),'User Input Data'!I19,blank)</f>
        <v/>
      </c>
      <c r="J17" s="408" t="str">
        <f>IF(AND('User Input Data'!G19&gt;0,'User Input Data'!H19&gt;0),'User Input Data'!J19,blank)</f>
        <v/>
      </c>
      <c r="K17" s="408" t="str">
        <f>IF(AND('User Input Data'!G19&gt;0,'User Input Data'!H19&gt;0),'User Input Data'!K19,blank)</f>
        <v/>
      </c>
      <c r="L17" s="408" t="str">
        <f>IF(AND('User Input Data'!G19&gt;0,'User Input Data'!H19&gt;0),'User Input Data'!L19,blank)</f>
        <v/>
      </c>
      <c r="M17" s="408" t="str">
        <f>IF(AND('User Input Data'!G19&gt;0,'User Input Data'!H19&gt;0),'User Input Data'!M19,blank)</f>
        <v/>
      </c>
      <c r="N17" s="408" t="str">
        <f>IF(AND('User Input Data'!G19&gt;0,'User Input Data'!H19&gt;0),'User Input Data'!N19,blank)</f>
        <v/>
      </c>
      <c r="O17" s="408" t="str">
        <f>IF(AND('User Input Data'!G19&gt;0,'User Input Data'!H19&gt;0),'User Input Data'!O19,blank)</f>
        <v/>
      </c>
      <c r="P17" s="408" t="str">
        <f>IF(AND('User Input Data'!G19&gt;0,'User Input Data'!H19&gt;0),'User Input Data'!P19,blank)</f>
        <v/>
      </c>
      <c r="Q17" s="408" t="str">
        <f>IF(AND('User Input Data'!G19&gt;0,'User Input Data'!H19&gt;0),'User Input Data'!Q19,blank)</f>
        <v/>
      </c>
      <c r="R17" s="408" t="str">
        <f>IF(AND('User Input Data'!G19&gt;0,'User Input Data'!R19&gt;0),'User Input Data'!R19,blank)</f>
        <v/>
      </c>
      <c r="S17" s="408" t="str">
        <f>IF(AND('User Input Data'!G19&gt;0,'User Input Data'!S19&gt;0),'User Input Data'!S19,blank)</f>
        <v/>
      </c>
      <c r="T17" s="408" t="str">
        <f>IF(AND('User Input Data'!G19&gt;0,'User Input Data'!T19&gt;0),'User Input Data'!T19,blank)</f>
        <v/>
      </c>
      <c r="U17" s="408" t="str">
        <f>IF(AND('User Input Data'!G19&gt;0,'User Input Data'!U19&gt;0),'User Input Data'!U19,blank)</f>
        <v/>
      </c>
      <c r="V17" s="408" t="str">
        <f>IF(AND('User Input Data'!G19&gt;0,'User Input Data'!V19&gt;0),'User Input Data'!V19,blank)</f>
        <v/>
      </c>
      <c r="W17" s="408" t="str">
        <f>IF(AND('User Input Data'!G19&gt;0,'User Input Data'!W19&gt;0),'User Input Data'!W19,blank)</f>
        <v/>
      </c>
      <c r="X17" s="408" t="str">
        <f>IF(AND('User Input Data'!G19&gt;0,'User Input Data'!X19&gt;0),'User Input Data'!X19,blank)</f>
        <v/>
      </c>
      <c r="Y17" s="408" t="str">
        <f>IF(AND('User Input Data'!G19&gt;0,'User Input Data'!Y19&gt;0),'User Input Data'!Y19,blank)</f>
        <v/>
      </c>
      <c r="Z17" s="408" t="str">
        <f>IF(AND('User Input Data'!G19&gt;0,'User Input Data'!Z19&gt;0),'User Input Data'!Z19,blank)</f>
        <v/>
      </c>
      <c r="AA17" s="408" t="str">
        <f>IF(AND('User Input Data'!G19&gt;0,'User Input Data'!AA19&gt;0),'User Input Data'!AA19,blank)</f>
        <v/>
      </c>
      <c r="AB17" s="409" t="str">
        <f>IF('User Input Data'!G19&gt;0,'User Input Data'!AB19,blank)</f>
        <v/>
      </c>
      <c r="AC17" s="410" t="str">
        <f>IF('User Input Data'!G19&gt;0,'User Input Data'!AC19,blank)</f>
        <v/>
      </c>
      <c r="AD17" s="411" t="str">
        <f>IF(AND('User Input Data'!G19&gt;0,'User Input Data'!AD19&gt;0),'User Input Data'!AD19&gt;0,blank)</f>
        <v/>
      </c>
      <c r="AE17" s="412" t="str">
        <f>IF('User Input Data'!G19&gt;0,'User Input Data'!AE19,blank)</f>
        <v/>
      </c>
      <c r="AF17" s="413">
        <f>IF('User Input Data'!AG19=blank,IF(AND('User Input Data'!G19&gt;0,C17=TRUonly),'Distr-Intermod Proj Calc'!DK15,'Truck Rest Stop Area Proj Calc'!GU15),Error)</f>
        <v>0</v>
      </c>
      <c r="AG17" s="413">
        <f>IF('User Input Data'!AG19=blank,IF(AND('User Input Data'!G19&gt;0,C17=TRUonly),'Distr-Intermod Proj Calc'!DL15,'Truck Rest Stop Area Proj Calc'!GV15),Error)</f>
        <v>0</v>
      </c>
      <c r="AH17" s="413">
        <f>IF('User Input Data'!AG19=blank,IF(AND('User Input Data'!G19&gt;0,C17=TRUonly),'Distr-Intermod Proj Calc'!DN15,'Truck Rest Stop Area Proj Calc'!HB15),Error)</f>
        <v>0</v>
      </c>
      <c r="AI17" s="413">
        <f>IF('User Input Data'!AG19=blank,IF(AND('User Input Data'!G19&gt;0,C17=TRUonly),'Distr-Intermod Proj Calc'!DO15,'Truck Rest Stop Area Proj Calc'!HC15),Error)</f>
        <v>0</v>
      </c>
      <c r="AJ17" s="413">
        <f>IF('User Input Data'!AG19=blank,IF(AND('User Input Data'!G19&gt;0,C17=TRUonly),'Distr-Intermod Proj Calc'!DQ15,'Truck Rest Stop Area Proj Calc'!HE15),Error)</f>
        <v>0</v>
      </c>
      <c r="AK17" s="413">
        <f>IF('User Input Data'!AG19=blank,IF(AND('User Input Data'!G19&gt;0,C17=TRUonly),'Distr-Intermod Proj Calc'!DR15,'Truck Rest Stop Area Proj Calc'!HF15),Error)</f>
        <v>0</v>
      </c>
      <c r="AL17" s="413">
        <f>IF('User Input Data'!AG19=blank,IF(AND('User Input Data'!G19&gt;0,C17=TRUonly),'Distr-Intermod Proj Calc'!DS15,'Truck Rest Stop Area Proj Calc'!HG15),Error)</f>
        <v>0</v>
      </c>
      <c r="AM17" s="414">
        <f>IF(AND('User Input Data'!G19&gt;0,C17=TRUonly),'Distr-Intermod Proj Calc'!DT15,'Truck Rest Stop Area Proj Calc'!HH15)</f>
        <v>0</v>
      </c>
      <c r="AN17" s="73"/>
    </row>
    <row r="18" spans="1:40" x14ac:dyDescent="0.2">
      <c r="A18" s="405" t="str">
        <f>IF('User Input Data'!G20&gt;0,'User Input Data'!A20,blank)</f>
        <v/>
      </c>
      <c r="B18" s="406" t="str">
        <f>IF('User Input Data'!G20&gt;0,'User Input Data'!B20,blank)</f>
        <v/>
      </c>
      <c r="C18" s="407" t="str">
        <f>IF('User Input Data'!G20&gt;0,'User Input Data'!C20,blank)</f>
        <v/>
      </c>
      <c r="D18" s="406" t="str">
        <f>IF(AND('User Input Data'!G20&gt;0,'User Input Data'!D20&gt;=0),'User Input Data'!D20,blank)</f>
        <v/>
      </c>
      <c r="E18" s="407" t="str">
        <f>IF(AND('User Input Data'!G20&gt;0,'User Input Data'!E20&gt;0),'User Input Data'!E20,blank)</f>
        <v/>
      </c>
      <c r="F18" s="406" t="str">
        <f>IF(AND('User Input Data'!G20&gt;0,'User Input Data'!F20&gt;0),'User Input Data'!F20,blank)</f>
        <v/>
      </c>
      <c r="G18" s="406" t="str">
        <f>IF(AND('User Input Data'!G20&gt;0,'User Input Data'!G20&gt;0),'User Input Data'!G20,blank)</f>
        <v/>
      </c>
      <c r="H18" s="408" t="str">
        <f>IF(AND('User Input Data'!G20&gt;0,'User Input Data'!H20&gt;0),'User Input Data'!H20,blank)</f>
        <v/>
      </c>
      <c r="I18" s="408" t="str">
        <f>IF(AND('User Input Data'!G20&gt;0,'User Input Data'!H20&gt;0),'User Input Data'!I20,blank)</f>
        <v/>
      </c>
      <c r="J18" s="408" t="str">
        <f>IF(AND('User Input Data'!G20&gt;0,'User Input Data'!H20&gt;0),'User Input Data'!J20,blank)</f>
        <v/>
      </c>
      <c r="K18" s="408" t="str">
        <f>IF(AND('User Input Data'!G20&gt;0,'User Input Data'!H20&gt;0),'User Input Data'!K20,blank)</f>
        <v/>
      </c>
      <c r="L18" s="408" t="str">
        <f>IF(AND('User Input Data'!G20&gt;0,'User Input Data'!H20&gt;0),'User Input Data'!L20,blank)</f>
        <v/>
      </c>
      <c r="M18" s="408" t="str">
        <f>IF(AND('User Input Data'!G20&gt;0,'User Input Data'!H20&gt;0),'User Input Data'!M20,blank)</f>
        <v/>
      </c>
      <c r="N18" s="408" t="str">
        <f>IF(AND('User Input Data'!G20&gt;0,'User Input Data'!H20&gt;0),'User Input Data'!N20,blank)</f>
        <v/>
      </c>
      <c r="O18" s="408" t="str">
        <f>IF(AND('User Input Data'!G20&gt;0,'User Input Data'!H20&gt;0),'User Input Data'!O20,blank)</f>
        <v/>
      </c>
      <c r="P18" s="408" t="str">
        <f>IF(AND('User Input Data'!G20&gt;0,'User Input Data'!H20&gt;0),'User Input Data'!P20,blank)</f>
        <v/>
      </c>
      <c r="Q18" s="408" t="str">
        <f>IF(AND('User Input Data'!G20&gt;0,'User Input Data'!H20&gt;0),'User Input Data'!Q20,blank)</f>
        <v/>
      </c>
      <c r="R18" s="408" t="str">
        <f>IF(AND('User Input Data'!G20&gt;0,'User Input Data'!R20&gt;0),'User Input Data'!R20,blank)</f>
        <v/>
      </c>
      <c r="S18" s="408" t="str">
        <f>IF(AND('User Input Data'!G20&gt;0,'User Input Data'!S20&gt;0),'User Input Data'!S20,blank)</f>
        <v/>
      </c>
      <c r="T18" s="408" t="str">
        <f>IF(AND('User Input Data'!G20&gt;0,'User Input Data'!T20&gt;0),'User Input Data'!T20,blank)</f>
        <v/>
      </c>
      <c r="U18" s="408" t="str">
        <f>IF(AND('User Input Data'!G20&gt;0,'User Input Data'!U20&gt;0),'User Input Data'!U20,blank)</f>
        <v/>
      </c>
      <c r="V18" s="408" t="str">
        <f>IF(AND('User Input Data'!G20&gt;0,'User Input Data'!V20&gt;0),'User Input Data'!V20,blank)</f>
        <v/>
      </c>
      <c r="W18" s="408" t="str">
        <f>IF(AND('User Input Data'!G20&gt;0,'User Input Data'!W20&gt;0),'User Input Data'!W20,blank)</f>
        <v/>
      </c>
      <c r="X18" s="408" t="str">
        <f>IF(AND('User Input Data'!G20&gt;0,'User Input Data'!X20&gt;0),'User Input Data'!X20,blank)</f>
        <v/>
      </c>
      <c r="Y18" s="408" t="str">
        <f>IF(AND('User Input Data'!G20&gt;0,'User Input Data'!Y20&gt;0),'User Input Data'!Y20,blank)</f>
        <v/>
      </c>
      <c r="Z18" s="408" t="str">
        <f>IF(AND('User Input Data'!G20&gt;0,'User Input Data'!Z20&gt;0),'User Input Data'!Z20,blank)</f>
        <v/>
      </c>
      <c r="AA18" s="408" t="str">
        <f>IF(AND('User Input Data'!G20&gt;0,'User Input Data'!AA20&gt;0),'User Input Data'!AA20,blank)</f>
        <v/>
      </c>
      <c r="AB18" s="409" t="str">
        <f>IF('User Input Data'!G20&gt;0,'User Input Data'!AB20,blank)</f>
        <v/>
      </c>
      <c r="AC18" s="410" t="str">
        <f>IF('User Input Data'!G20&gt;0,'User Input Data'!AC20,blank)</f>
        <v/>
      </c>
      <c r="AD18" s="411" t="str">
        <f>IF(AND('User Input Data'!G20&gt;0,'User Input Data'!AD20&gt;0),'User Input Data'!AD20&gt;0,blank)</f>
        <v/>
      </c>
      <c r="AE18" s="412" t="str">
        <f>IF('User Input Data'!G20&gt;0,'User Input Data'!AE20,blank)</f>
        <v/>
      </c>
      <c r="AF18" s="413">
        <f>IF('User Input Data'!AG20=blank,IF(AND('User Input Data'!G20&gt;0,C18=TRUonly),'Distr-Intermod Proj Calc'!DK16,'Truck Rest Stop Area Proj Calc'!GU16),Error)</f>
        <v>0</v>
      </c>
      <c r="AG18" s="413">
        <f>IF('User Input Data'!AG20=blank,IF(AND('User Input Data'!G20&gt;0,C18=TRUonly),'Distr-Intermod Proj Calc'!DL16,'Truck Rest Stop Area Proj Calc'!GV16),Error)</f>
        <v>0</v>
      </c>
      <c r="AH18" s="413">
        <f>IF('User Input Data'!AG20=blank,IF(AND('User Input Data'!G20&gt;0,C18=TRUonly),'Distr-Intermod Proj Calc'!DN16,'Truck Rest Stop Area Proj Calc'!HB16),Error)</f>
        <v>0</v>
      </c>
      <c r="AI18" s="413">
        <f>IF('User Input Data'!AG20=blank,IF(AND('User Input Data'!G20&gt;0,C18=TRUonly),'Distr-Intermod Proj Calc'!DO16,'Truck Rest Stop Area Proj Calc'!HC16),Error)</f>
        <v>0</v>
      </c>
      <c r="AJ18" s="413">
        <f>IF('User Input Data'!AG20=blank,IF(AND('User Input Data'!G20&gt;0,C18=TRUonly),'Distr-Intermod Proj Calc'!DQ16,'Truck Rest Stop Area Proj Calc'!HE16),Error)</f>
        <v>0</v>
      </c>
      <c r="AK18" s="413">
        <f>IF('User Input Data'!AG20=blank,IF(AND('User Input Data'!G20&gt;0,C18=TRUonly),'Distr-Intermod Proj Calc'!DR16,'Truck Rest Stop Area Proj Calc'!HF16),Error)</f>
        <v>0</v>
      </c>
      <c r="AL18" s="413">
        <f>IF('User Input Data'!AG20=blank,IF(AND('User Input Data'!G20&gt;0,C18=TRUonly),'Distr-Intermod Proj Calc'!DS16,'Truck Rest Stop Area Proj Calc'!HG16),Error)</f>
        <v>0</v>
      </c>
      <c r="AM18" s="414">
        <f>IF(AND('User Input Data'!G20&gt;0,C18=TRUonly),'Distr-Intermod Proj Calc'!DT16,'Truck Rest Stop Area Proj Calc'!HH16)</f>
        <v>0</v>
      </c>
      <c r="AN18" s="73"/>
    </row>
    <row r="19" spans="1:40" x14ac:dyDescent="0.2">
      <c r="A19" s="405" t="str">
        <f>IF('User Input Data'!G21&gt;0,'User Input Data'!A21,blank)</f>
        <v/>
      </c>
      <c r="B19" s="406" t="str">
        <f>IF('User Input Data'!G21&gt;0,'User Input Data'!B21,blank)</f>
        <v/>
      </c>
      <c r="C19" s="407" t="str">
        <f>IF('User Input Data'!G21&gt;0,'User Input Data'!C21,blank)</f>
        <v/>
      </c>
      <c r="D19" s="406" t="str">
        <f>IF(AND('User Input Data'!G21&gt;0,'User Input Data'!D21&gt;=0),'User Input Data'!D21,blank)</f>
        <v/>
      </c>
      <c r="E19" s="407" t="str">
        <f>IF(AND('User Input Data'!G21&gt;0,'User Input Data'!E21&gt;0),'User Input Data'!E21,blank)</f>
        <v/>
      </c>
      <c r="F19" s="406" t="str">
        <f>IF(AND('User Input Data'!G21&gt;0,'User Input Data'!F21&gt;0),'User Input Data'!F21,blank)</f>
        <v/>
      </c>
      <c r="G19" s="406" t="str">
        <f>IF(AND('User Input Data'!G21&gt;0,'User Input Data'!G21&gt;0),'User Input Data'!G21,blank)</f>
        <v/>
      </c>
      <c r="H19" s="408" t="str">
        <f>IF(AND('User Input Data'!G21&gt;0,'User Input Data'!H21&gt;0),'User Input Data'!H21,blank)</f>
        <v/>
      </c>
      <c r="I19" s="408" t="str">
        <f>IF(AND('User Input Data'!G21&gt;0,'User Input Data'!H21&gt;0),'User Input Data'!I21,blank)</f>
        <v/>
      </c>
      <c r="J19" s="408" t="str">
        <f>IF(AND('User Input Data'!G21&gt;0,'User Input Data'!H21&gt;0),'User Input Data'!J21,blank)</f>
        <v/>
      </c>
      <c r="K19" s="408" t="str">
        <f>IF(AND('User Input Data'!G21&gt;0,'User Input Data'!H21&gt;0),'User Input Data'!K21,blank)</f>
        <v/>
      </c>
      <c r="L19" s="408" t="str">
        <f>IF(AND('User Input Data'!G21&gt;0,'User Input Data'!H21&gt;0),'User Input Data'!L21,blank)</f>
        <v/>
      </c>
      <c r="M19" s="408" t="str">
        <f>IF(AND('User Input Data'!G21&gt;0,'User Input Data'!H21&gt;0),'User Input Data'!M21,blank)</f>
        <v/>
      </c>
      <c r="N19" s="408" t="str">
        <f>IF(AND('User Input Data'!G21&gt;0,'User Input Data'!H21&gt;0),'User Input Data'!N21,blank)</f>
        <v/>
      </c>
      <c r="O19" s="408" t="str">
        <f>IF(AND('User Input Data'!G21&gt;0,'User Input Data'!H21&gt;0),'User Input Data'!O21,blank)</f>
        <v/>
      </c>
      <c r="P19" s="408" t="str">
        <f>IF(AND('User Input Data'!G21&gt;0,'User Input Data'!H21&gt;0),'User Input Data'!P21,blank)</f>
        <v/>
      </c>
      <c r="Q19" s="408" t="str">
        <f>IF(AND('User Input Data'!G21&gt;0,'User Input Data'!H21&gt;0),'User Input Data'!Q21,blank)</f>
        <v/>
      </c>
      <c r="R19" s="408" t="str">
        <f>IF(AND('User Input Data'!G21&gt;0,'User Input Data'!R21&gt;0),'User Input Data'!R21,blank)</f>
        <v/>
      </c>
      <c r="S19" s="408" t="str">
        <f>IF(AND('User Input Data'!G21&gt;0,'User Input Data'!S21&gt;0),'User Input Data'!S21,blank)</f>
        <v/>
      </c>
      <c r="T19" s="408" t="str">
        <f>IF(AND('User Input Data'!G21&gt;0,'User Input Data'!T21&gt;0),'User Input Data'!T21,blank)</f>
        <v/>
      </c>
      <c r="U19" s="408" t="str">
        <f>IF(AND('User Input Data'!G21&gt;0,'User Input Data'!U21&gt;0),'User Input Data'!U21,blank)</f>
        <v/>
      </c>
      <c r="V19" s="408" t="str">
        <f>IF(AND('User Input Data'!G21&gt;0,'User Input Data'!V21&gt;0),'User Input Data'!V21,blank)</f>
        <v/>
      </c>
      <c r="W19" s="408" t="str">
        <f>IF(AND('User Input Data'!G21&gt;0,'User Input Data'!W21&gt;0),'User Input Data'!W21,blank)</f>
        <v/>
      </c>
      <c r="X19" s="408" t="str">
        <f>IF(AND('User Input Data'!G21&gt;0,'User Input Data'!X21&gt;0),'User Input Data'!X21,blank)</f>
        <v/>
      </c>
      <c r="Y19" s="408" t="str">
        <f>IF(AND('User Input Data'!G21&gt;0,'User Input Data'!Y21&gt;0),'User Input Data'!Y21,blank)</f>
        <v/>
      </c>
      <c r="Z19" s="408" t="str">
        <f>IF(AND('User Input Data'!G21&gt;0,'User Input Data'!Z21&gt;0),'User Input Data'!Z21,blank)</f>
        <v/>
      </c>
      <c r="AA19" s="408" t="str">
        <f>IF(AND('User Input Data'!G21&gt;0,'User Input Data'!AA21&gt;0),'User Input Data'!AA21,blank)</f>
        <v/>
      </c>
      <c r="AB19" s="409" t="str">
        <f>IF('User Input Data'!G21&gt;0,'User Input Data'!AB21,blank)</f>
        <v/>
      </c>
      <c r="AC19" s="410" t="str">
        <f>IF('User Input Data'!G21&gt;0,'User Input Data'!AC21,blank)</f>
        <v/>
      </c>
      <c r="AD19" s="411" t="str">
        <f>IF(AND('User Input Data'!G21&gt;0,'User Input Data'!AD21&gt;0),'User Input Data'!AD21&gt;0,blank)</f>
        <v/>
      </c>
      <c r="AE19" s="412" t="str">
        <f>IF('User Input Data'!G21&gt;0,'User Input Data'!AE21,blank)</f>
        <v/>
      </c>
      <c r="AF19" s="413">
        <f>IF('User Input Data'!AG21=blank,IF(AND('User Input Data'!G21&gt;0,C19=TRUonly),'Distr-Intermod Proj Calc'!DK17,'Truck Rest Stop Area Proj Calc'!GU17),Error)</f>
        <v>0</v>
      </c>
      <c r="AG19" s="413">
        <f>IF('User Input Data'!AG21=blank,IF(AND('User Input Data'!G21&gt;0,C19=TRUonly),'Distr-Intermod Proj Calc'!DL17,'Truck Rest Stop Area Proj Calc'!GV17),Error)</f>
        <v>0</v>
      </c>
      <c r="AH19" s="413">
        <f>IF('User Input Data'!AG21=blank,IF(AND('User Input Data'!G21&gt;0,C19=TRUonly),'Distr-Intermod Proj Calc'!DN17,'Truck Rest Stop Area Proj Calc'!HB17),Error)</f>
        <v>0</v>
      </c>
      <c r="AI19" s="413">
        <f>IF('User Input Data'!AG21=blank,IF(AND('User Input Data'!G21&gt;0,C19=TRUonly),'Distr-Intermod Proj Calc'!DO17,'Truck Rest Stop Area Proj Calc'!HC17),Error)</f>
        <v>0</v>
      </c>
      <c r="AJ19" s="413">
        <f>IF('User Input Data'!AG21=blank,IF(AND('User Input Data'!G21&gt;0,C19=TRUonly),'Distr-Intermod Proj Calc'!DQ17,'Truck Rest Stop Area Proj Calc'!HE17),Error)</f>
        <v>0</v>
      </c>
      <c r="AK19" s="413">
        <f>IF('User Input Data'!AG21=blank,IF(AND('User Input Data'!G21&gt;0,C19=TRUonly),'Distr-Intermod Proj Calc'!DR17,'Truck Rest Stop Area Proj Calc'!HF17),Error)</f>
        <v>0</v>
      </c>
      <c r="AL19" s="413">
        <f>IF('User Input Data'!AG21=blank,IF(AND('User Input Data'!G21&gt;0,C19=TRUonly),'Distr-Intermod Proj Calc'!DS17,'Truck Rest Stop Area Proj Calc'!HG17),Error)</f>
        <v>0</v>
      </c>
      <c r="AM19" s="414">
        <f>IF(AND('User Input Data'!G21&gt;0,C19=TRUonly),'Distr-Intermod Proj Calc'!DT17,'Truck Rest Stop Area Proj Calc'!HH17)</f>
        <v>0</v>
      </c>
      <c r="AN19" s="73"/>
    </row>
    <row r="20" spans="1:40" x14ac:dyDescent="0.2">
      <c r="A20" s="405" t="str">
        <f>IF('User Input Data'!G22&gt;0,'User Input Data'!A22,blank)</f>
        <v/>
      </c>
      <c r="B20" s="406" t="str">
        <f>IF('User Input Data'!G22&gt;0,'User Input Data'!B22,blank)</f>
        <v/>
      </c>
      <c r="C20" s="407" t="str">
        <f>IF('User Input Data'!G22&gt;0,'User Input Data'!C22,blank)</f>
        <v/>
      </c>
      <c r="D20" s="406" t="str">
        <f>IF(AND('User Input Data'!G22&gt;0,'User Input Data'!D22&gt;=0),'User Input Data'!D22,blank)</f>
        <v/>
      </c>
      <c r="E20" s="407" t="str">
        <f>IF(AND('User Input Data'!G22&gt;0,'User Input Data'!E22&gt;0),'User Input Data'!E22,blank)</f>
        <v/>
      </c>
      <c r="F20" s="406" t="str">
        <f>IF(AND('User Input Data'!G22&gt;0,'User Input Data'!F22&gt;0),'User Input Data'!F22,blank)</f>
        <v/>
      </c>
      <c r="G20" s="406" t="str">
        <f>IF(AND('User Input Data'!G22&gt;0,'User Input Data'!G22&gt;0),'User Input Data'!G22,blank)</f>
        <v/>
      </c>
      <c r="H20" s="408" t="str">
        <f>IF(AND('User Input Data'!G22&gt;0,'User Input Data'!H22&gt;0),'User Input Data'!H22,blank)</f>
        <v/>
      </c>
      <c r="I20" s="408" t="str">
        <f>IF(AND('User Input Data'!G22&gt;0,'User Input Data'!H22&gt;0),'User Input Data'!I22,blank)</f>
        <v/>
      </c>
      <c r="J20" s="408" t="str">
        <f>IF(AND('User Input Data'!G22&gt;0,'User Input Data'!H22&gt;0),'User Input Data'!J22,blank)</f>
        <v/>
      </c>
      <c r="K20" s="408" t="str">
        <f>IF(AND('User Input Data'!G22&gt;0,'User Input Data'!H22&gt;0),'User Input Data'!K22,blank)</f>
        <v/>
      </c>
      <c r="L20" s="408" t="str">
        <f>IF(AND('User Input Data'!G22&gt;0,'User Input Data'!H22&gt;0),'User Input Data'!L22,blank)</f>
        <v/>
      </c>
      <c r="M20" s="408" t="str">
        <f>IF(AND('User Input Data'!G22&gt;0,'User Input Data'!H22&gt;0),'User Input Data'!M22,blank)</f>
        <v/>
      </c>
      <c r="N20" s="408" t="str">
        <f>IF(AND('User Input Data'!G22&gt;0,'User Input Data'!H22&gt;0),'User Input Data'!N22,blank)</f>
        <v/>
      </c>
      <c r="O20" s="408" t="str">
        <f>IF(AND('User Input Data'!G22&gt;0,'User Input Data'!H22&gt;0),'User Input Data'!O22,blank)</f>
        <v/>
      </c>
      <c r="P20" s="408" t="str">
        <f>IF(AND('User Input Data'!G22&gt;0,'User Input Data'!H22&gt;0),'User Input Data'!P22,blank)</f>
        <v/>
      </c>
      <c r="Q20" s="408" t="str">
        <f>IF(AND('User Input Data'!G22&gt;0,'User Input Data'!H22&gt;0),'User Input Data'!Q22,blank)</f>
        <v/>
      </c>
      <c r="R20" s="408" t="str">
        <f>IF(AND('User Input Data'!G22&gt;0,'User Input Data'!R22&gt;0),'User Input Data'!R22,blank)</f>
        <v/>
      </c>
      <c r="S20" s="408" t="str">
        <f>IF(AND('User Input Data'!G22&gt;0,'User Input Data'!S22&gt;0),'User Input Data'!S22,blank)</f>
        <v/>
      </c>
      <c r="T20" s="408" t="str">
        <f>IF(AND('User Input Data'!G22&gt;0,'User Input Data'!T22&gt;0),'User Input Data'!T22,blank)</f>
        <v/>
      </c>
      <c r="U20" s="408" t="str">
        <f>IF(AND('User Input Data'!G22&gt;0,'User Input Data'!U22&gt;0),'User Input Data'!U22,blank)</f>
        <v/>
      </c>
      <c r="V20" s="408" t="str">
        <f>IF(AND('User Input Data'!G22&gt;0,'User Input Data'!V22&gt;0),'User Input Data'!V22,blank)</f>
        <v/>
      </c>
      <c r="W20" s="408" t="str">
        <f>IF(AND('User Input Data'!G22&gt;0,'User Input Data'!W22&gt;0),'User Input Data'!W22,blank)</f>
        <v/>
      </c>
      <c r="X20" s="408" t="str">
        <f>IF(AND('User Input Data'!G22&gt;0,'User Input Data'!X22&gt;0),'User Input Data'!X22,blank)</f>
        <v/>
      </c>
      <c r="Y20" s="408" t="str">
        <f>IF(AND('User Input Data'!G22&gt;0,'User Input Data'!Y22&gt;0),'User Input Data'!Y22,blank)</f>
        <v/>
      </c>
      <c r="Z20" s="408" t="str">
        <f>IF(AND('User Input Data'!G22&gt;0,'User Input Data'!Z22&gt;0),'User Input Data'!Z22,blank)</f>
        <v/>
      </c>
      <c r="AA20" s="408" t="str">
        <f>IF(AND('User Input Data'!G22&gt;0,'User Input Data'!AA22&gt;0),'User Input Data'!AA22,blank)</f>
        <v/>
      </c>
      <c r="AB20" s="409" t="str">
        <f>IF('User Input Data'!G22&gt;0,'User Input Data'!AB22,blank)</f>
        <v/>
      </c>
      <c r="AC20" s="410" t="str">
        <f>IF('User Input Data'!G22&gt;0,'User Input Data'!AC22,blank)</f>
        <v/>
      </c>
      <c r="AD20" s="411" t="str">
        <f>IF(AND('User Input Data'!G22&gt;0,'User Input Data'!AD22&gt;0),'User Input Data'!AD22&gt;0,blank)</f>
        <v/>
      </c>
      <c r="AE20" s="412" t="str">
        <f>IF('User Input Data'!G22&gt;0,'User Input Data'!AE22,blank)</f>
        <v/>
      </c>
      <c r="AF20" s="413">
        <f>IF('User Input Data'!AG22=blank,IF(AND('User Input Data'!G22&gt;0,C20=TRUonly),'Distr-Intermod Proj Calc'!DK18,'Truck Rest Stop Area Proj Calc'!GU18),Error)</f>
        <v>0</v>
      </c>
      <c r="AG20" s="413">
        <f>IF('User Input Data'!AG22=blank,IF(AND('User Input Data'!G22&gt;0,C20=TRUonly),'Distr-Intermod Proj Calc'!DL18,'Truck Rest Stop Area Proj Calc'!GV18),Error)</f>
        <v>0</v>
      </c>
      <c r="AH20" s="413">
        <f>IF('User Input Data'!AG22=blank,IF(AND('User Input Data'!G22&gt;0,C20=TRUonly),'Distr-Intermod Proj Calc'!DN18,'Truck Rest Stop Area Proj Calc'!HB18),Error)</f>
        <v>0</v>
      </c>
      <c r="AI20" s="413">
        <f>IF('User Input Data'!AG22=blank,IF(AND('User Input Data'!G22&gt;0,C20=TRUonly),'Distr-Intermod Proj Calc'!DO18,'Truck Rest Stop Area Proj Calc'!HC18),Error)</f>
        <v>0</v>
      </c>
      <c r="AJ20" s="413">
        <f>IF('User Input Data'!AG22=blank,IF(AND('User Input Data'!G22&gt;0,C20=TRUonly),'Distr-Intermod Proj Calc'!DQ18,'Truck Rest Stop Area Proj Calc'!HE18),Error)</f>
        <v>0</v>
      </c>
      <c r="AK20" s="413">
        <f>IF('User Input Data'!AG22=blank,IF(AND('User Input Data'!G22&gt;0,C20=TRUonly),'Distr-Intermod Proj Calc'!DR18,'Truck Rest Stop Area Proj Calc'!HF18),Error)</f>
        <v>0</v>
      </c>
      <c r="AL20" s="413">
        <f>IF('User Input Data'!AG22=blank,IF(AND('User Input Data'!G22&gt;0,C20=TRUonly),'Distr-Intermod Proj Calc'!DS18,'Truck Rest Stop Area Proj Calc'!HG18),Error)</f>
        <v>0</v>
      </c>
      <c r="AM20" s="414">
        <f>IF(AND('User Input Data'!G22&gt;0,C20=TRUonly),'Distr-Intermod Proj Calc'!DT18,'Truck Rest Stop Area Proj Calc'!HH18)</f>
        <v>0</v>
      </c>
      <c r="AN20" s="73"/>
    </row>
    <row r="21" spans="1:40" x14ac:dyDescent="0.2">
      <c r="A21" s="405" t="str">
        <f>IF('User Input Data'!G23&gt;0,'User Input Data'!A23,blank)</f>
        <v/>
      </c>
      <c r="B21" s="406" t="str">
        <f>IF('User Input Data'!G23&gt;0,'User Input Data'!B23,blank)</f>
        <v/>
      </c>
      <c r="C21" s="407" t="str">
        <f>IF('User Input Data'!G23&gt;0,'User Input Data'!C23,blank)</f>
        <v/>
      </c>
      <c r="D21" s="406" t="str">
        <f>IF(AND('User Input Data'!G23&gt;0,'User Input Data'!D23&gt;=0),'User Input Data'!D23,blank)</f>
        <v/>
      </c>
      <c r="E21" s="407" t="str">
        <f>IF(AND('User Input Data'!G23&gt;0,'User Input Data'!E23&gt;0),'User Input Data'!E23,blank)</f>
        <v/>
      </c>
      <c r="F21" s="406" t="str">
        <f>IF(AND('User Input Data'!G23&gt;0,'User Input Data'!F23&gt;0),'User Input Data'!F23,blank)</f>
        <v/>
      </c>
      <c r="G21" s="406" t="str">
        <f>IF(AND('User Input Data'!G23&gt;0,'User Input Data'!G23&gt;0),'User Input Data'!G23,blank)</f>
        <v/>
      </c>
      <c r="H21" s="408" t="str">
        <f>IF(AND('User Input Data'!G23&gt;0,'User Input Data'!H23&gt;0),'User Input Data'!H23,blank)</f>
        <v/>
      </c>
      <c r="I21" s="408" t="str">
        <f>IF(AND('User Input Data'!G23&gt;0,'User Input Data'!H23&gt;0),'User Input Data'!I23,blank)</f>
        <v/>
      </c>
      <c r="J21" s="408" t="str">
        <f>IF(AND('User Input Data'!G23&gt;0,'User Input Data'!H23&gt;0),'User Input Data'!J23,blank)</f>
        <v/>
      </c>
      <c r="K21" s="408" t="str">
        <f>IF(AND('User Input Data'!G23&gt;0,'User Input Data'!H23&gt;0),'User Input Data'!K23,blank)</f>
        <v/>
      </c>
      <c r="L21" s="408" t="str">
        <f>IF(AND('User Input Data'!G23&gt;0,'User Input Data'!H23&gt;0),'User Input Data'!L23,blank)</f>
        <v/>
      </c>
      <c r="M21" s="408" t="str">
        <f>IF(AND('User Input Data'!G23&gt;0,'User Input Data'!H23&gt;0),'User Input Data'!M23,blank)</f>
        <v/>
      </c>
      <c r="N21" s="408" t="str">
        <f>IF(AND('User Input Data'!G23&gt;0,'User Input Data'!H23&gt;0),'User Input Data'!N23,blank)</f>
        <v/>
      </c>
      <c r="O21" s="408" t="str">
        <f>IF(AND('User Input Data'!G23&gt;0,'User Input Data'!H23&gt;0),'User Input Data'!O23,blank)</f>
        <v/>
      </c>
      <c r="P21" s="408" t="str">
        <f>IF(AND('User Input Data'!G23&gt;0,'User Input Data'!H23&gt;0),'User Input Data'!P23,blank)</f>
        <v/>
      </c>
      <c r="Q21" s="408" t="str">
        <f>IF(AND('User Input Data'!G23&gt;0,'User Input Data'!H23&gt;0),'User Input Data'!Q23,blank)</f>
        <v/>
      </c>
      <c r="R21" s="408" t="str">
        <f>IF(AND('User Input Data'!G23&gt;0,'User Input Data'!R23&gt;0),'User Input Data'!R23,blank)</f>
        <v/>
      </c>
      <c r="S21" s="408" t="str">
        <f>IF(AND('User Input Data'!G23&gt;0,'User Input Data'!S23&gt;0),'User Input Data'!S23,blank)</f>
        <v/>
      </c>
      <c r="T21" s="408" t="str">
        <f>IF(AND('User Input Data'!G23&gt;0,'User Input Data'!T23&gt;0),'User Input Data'!T23,blank)</f>
        <v/>
      </c>
      <c r="U21" s="408" t="str">
        <f>IF(AND('User Input Data'!G23&gt;0,'User Input Data'!U23&gt;0),'User Input Data'!U23,blank)</f>
        <v/>
      </c>
      <c r="V21" s="408" t="str">
        <f>IF(AND('User Input Data'!G23&gt;0,'User Input Data'!V23&gt;0),'User Input Data'!V23,blank)</f>
        <v/>
      </c>
      <c r="W21" s="408" t="str">
        <f>IF(AND('User Input Data'!G23&gt;0,'User Input Data'!W23&gt;0),'User Input Data'!W23,blank)</f>
        <v/>
      </c>
      <c r="X21" s="408" t="str">
        <f>IF(AND('User Input Data'!G23&gt;0,'User Input Data'!X23&gt;0),'User Input Data'!X23,blank)</f>
        <v/>
      </c>
      <c r="Y21" s="408" t="str">
        <f>IF(AND('User Input Data'!G23&gt;0,'User Input Data'!Y23&gt;0),'User Input Data'!Y23,blank)</f>
        <v/>
      </c>
      <c r="Z21" s="408" t="str">
        <f>IF(AND('User Input Data'!G23&gt;0,'User Input Data'!Z23&gt;0),'User Input Data'!Z23,blank)</f>
        <v/>
      </c>
      <c r="AA21" s="408" t="str">
        <f>IF(AND('User Input Data'!G23&gt;0,'User Input Data'!AA23&gt;0),'User Input Data'!AA23,blank)</f>
        <v/>
      </c>
      <c r="AB21" s="409" t="str">
        <f>IF('User Input Data'!G23&gt;0,'User Input Data'!AB23,blank)</f>
        <v/>
      </c>
      <c r="AC21" s="410" t="str">
        <f>IF('User Input Data'!G23&gt;0,'User Input Data'!AC23,blank)</f>
        <v/>
      </c>
      <c r="AD21" s="411" t="str">
        <f>IF(AND('User Input Data'!G23&gt;0,'User Input Data'!AD23&gt;0),'User Input Data'!AD23&gt;0,blank)</f>
        <v/>
      </c>
      <c r="AE21" s="412" t="str">
        <f>IF('User Input Data'!G23&gt;0,'User Input Data'!AE23,blank)</f>
        <v/>
      </c>
      <c r="AF21" s="413">
        <f>IF('User Input Data'!AG23=blank,IF(AND('User Input Data'!G23&gt;0,C21=TRUonly),'Distr-Intermod Proj Calc'!DK19,'Truck Rest Stop Area Proj Calc'!GU19),Error)</f>
        <v>0</v>
      </c>
      <c r="AG21" s="413">
        <f>IF('User Input Data'!AG23=blank,IF(AND('User Input Data'!G23&gt;0,C21=TRUonly),'Distr-Intermod Proj Calc'!DL19,'Truck Rest Stop Area Proj Calc'!GV19),Error)</f>
        <v>0</v>
      </c>
      <c r="AH21" s="413">
        <f>IF('User Input Data'!AG23=blank,IF(AND('User Input Data'!G23&gt;0,C21=TRUonly),'Distr-Intermod Proj Calc'!DN19,'Truck Rest Stop Area Proj Calc'!HB19),Error)</f>
        <v>0</v>
      </c>
      <c r="AI21" s="413">
        <f>IF('User Input Data'!AG23=blank,IF(AND('User Input Data'!G23&gt;0,C21=TRUonly),'Distr-Intermod Proj Calc'!DO19,'Truck Rest Stop Area Proj Calc'!HC19),Error)</f>
        <v>0</v>
      </c>
      <c r="AJ21" s="413">
        <f>IF('User Input Data'!AG23=blank,IF(AND('User Input Data'!G23&gt;0,C21=TRUonly),'Distr-Intermod Proj Calc'!DQ19,'Truck Rest Stop Area Proj Calc'!HE19),Error)</f>
        <v>0</v>
      </c>
      <c r="AK21" s="413">
        <f>IF('User Input Data'!AG23=blank,IF(AND('User Input Data'!G23&gt;0,C21=TRUonly),'Distr-Intermod Proj Calc'!DR19,'Truck Rest Stop Area Proj Calc'!HF19),Error)</f>
        <v>0</v>
      </c>
      <c r="AL21" s="413">
        <f>IF('User Input Data'!AG23=blank,IF(AND('User Input Data'!G23&gt;0,C21=TRUonly),'Distr-Intermod Proj Calc'!DS19,'Truck Rest Stop Area Proj Calc'!HG19),Error)</f>
        <v>0</v>
      </c>
      <c r="AM21" s="414">
        <f>IF(AND('User Input Data'!G23&gt;0,C21=TRUonly),'Distr-Intermod Proj Calc'!DT19,'Truck Rest Stop Area Proj Calc'!HH19)</f>
        <v>0</v>
      </c>
      <c r="AN21" s="73"/>
    </row>
    <row r="22" spans="1:40" x14ac:dyDescent="0.2">
      <c r="A22" s="405" t="str">
        <f>IF('User Input Data'!G24&gt;0,'User Input Data'!A24,blank)</f>
        <v/>
      </c>
      <c r="B22" s="406" t="str">
        <f>IF('User Input Data'!G24&gt;0,'User Input Data'!B24,blank)</f>
        <v/>
      </c>
      <c r="C22" s="407" t="str">
        <f>IF('User Input Data'!G24&gt;0,'User Input Data'!C24,blank)</f>
        <v/>
      </c>
      <c r="D22" s="406" t="str">
        <f>IF(AND('User Input Data'!G24&gt;0,'User Input Data'!D24&gt;=0),'User Input Data'!D24,blank)</f>
        <v/>
      </c>
      <c r="E22" s="407" t="str">
        <f>IF(AND('User Input Data'!G24&gt;0,'User Input Data'!E24&gt;0),'User Input Data'!E24,blank)</f>
        <v/>
      </c>
      <c r="F22" s="406" t="str">
        <f>IF(AND('User Input Data'!G24&gt;0,'User Input Data'!F24&gt;0),'User Input Data'!F24,blank)</f>
        <v/>
      </c>
      <c r="G22" s="406" t="str">
        <f>IF(AND('User Input Data'!G24&gt;0,'User Input Data'!G24&gt;0),'User Input Data'!G24,blank)</f>
        <v/>
      </c>
      <c r="H22" s="408" t="str">
        <f>IF(AND('User Input Data'!G24&gt;0,'User Input Data'!H24&gt;0),'User Input Data'!H24,blank)</f>
        <v/>
      </c>
      <c r="I22" s="408" t="str">
        <f>IF(AND('User Input Data'!G24&gt;0,'User Input Data'!H24&gt;0),'User Input Data'!I24,blank)</f>
        <v/>
      </c>
      <c r="J22" s="408" t="str">
        <f>IF(AND('User Input Data'!G24&gt;0,'User Input Data'!H24&gt;0),'User Input Data'!J24,blank)</f>
        <v/>
      </c>
      <c r="K22" s="408" t="str">
        <f>IF(AND('User Input Data'!G24&gt;0,'User Input Data'!H24&gt;0),'User Input Data'!K24,blank)</f>
        <v/>
      </c>
      <c r="L22" s="408" t="str">
        <f>IF(AND('User Input Data'!G24&gt;0,'User Input Data'!H24&gt;0),'User Input Data'!L24,blank)</f>
        <v/>
      </c>
      <c r="M22" s="408" t="str">
        <f>IF(AND('User Input Data'!G24&gt;0,'User Input Data'!H24&gt;0),'User Input Data'!M24,blank)</f>
        <v/>
      </c>
      <c r="N22" s="408" t="str">
        <f>IF(AND('User Input Data'!G24&gt;0,'User Input Data'!H24&gt;0),'User Input Data'!N24,blank)</f>
        <v/>
      </c>
      <c r="O22" s="408" t="str">
        <f>IF(AND('User Input Data'!G24&gt;0,'User Input Data'!H24&gt;0),'User Input Data'!O24,blank)</f>
        <v/>
      </c>
      <c r="P22" s="408" t="str">
        <f>IF(AND('User Input Data'!G24&gt;0,'User Input Data'!H24&gt;0),'User Input Data'!P24,blank)</f>
        <v/>
      </c>
      <c r="Q22" s="408" t="str">
        <f>IF(AND('User Input Data'!G24&gt;0,'User Input Data'!H24&gt;0),'User Input Data'!Q24,blank)</f>
        <v/>
      </c>
      <c r="R22" s="408" t="str">
        <f>IF(AND('User Input Data'!G24&gt;0,'User Input Data'!R24&gt;0),'User Input Data'!R24,blank)</f>
        <v/>
      </c>
      <c r="S22" s="408" t="str">
        <f>IF(AND('User Input Data'!G24&gt;0,'User Input Data'!S24&gt;0),'User Input Data'!S24,blank)</f>
        <v/>
      </c>
      <c r="T22" s="408" t="str">
        <f>IF(AND('User Input Data'!G24&gt;0,'User Input Data'!T24&gt;0),'User Input Data'!T24,blank)</f>
        <v/>
      </c>
      <c r="U22" s="408" t="str">
        <f>IF(AND('User Input Data'!G24&gt;0,'User Input Data'!U24&gt;0),'User Input Data'!U24,blank)</f>
        <v/>
      </c>
      <c r="V22" s="408" t="str">
        <f>IF(AND('User Input Data'!G24&gt;0,'User Input Data'!V24&gt;0),'User Input Data'!V24,blank)</f>
        <v/>
      </c>
      <c r="W22" s="408" t="str">
        <f>IF(AND('User Input Data'!G24&gt;0,'User Input Data'!W24&gt;0),'User Input Data'!W24,blank)</f>
        <v/>
      </c>
      <c r="X22" s="408" t="str">
        <f>IF(AND('User Input Data'!G24&gt;0,'User Input Data'!X24&gt;0),'User Input Data'!X24,blank)</f>
        <v/>
      </c>
      <c r="Y22" s="408" t="str">
        <f>IF(AND('User Input Data'!G24&gt;0,'User Input Data'!Y24&gt;0),'User Input Data'!Y24,blank)</f>
        <v/>
      </c>
      <c r="Z22" s="408" t="str">
        <f>IF(AND('User Input Data'!G24&gt;0,'User Input Data'!Z24&gt;0),'User Input Data'!Z24,blank)</f>
        <v/>
      </c>
      <c r="AA22" s="408" t="str">
        <f>IF(AND('User Input Data'!G24&gt;0,'User Input Data'!AA24&gt;0),'User Input Data'!AA24,blank)</f>
        <v/>
      </c>
      <c r="AB22" s="409" t="str">
        <f>IF('User Input Data'!G24&gt;0,'User Input Data'!AB24,blank)</f>
        <v/>
      </c>
      <c r="AC22" s="410" t="str">
        <f>IF('User Input Data'!G24&gt;0,'User Input Data'!AC24,blank)</f>
        <v/>
      </c>
      <c r="AD22" s="411" t="str">
        <f>IF(AND('User Input Data'!G24&gt;0,'User Input Data'!AD24&gt;0),'User Input Data'!AD24&gt;0,blank)</f>
        <v/>
      </c>
      <c r="AE22" s="412" t="str">
        <f>IF('User Input Data'!G24&gt;0,'User Input Data'!AE24,blank)</f>
        <v/>
      </c>
      <c r="AF22" s="413">
        <f>IF('User Input Data'!AG24=blank,IF(AND('User Input Data'!G24&gt;0,C22=TRUonly),'Distr-Intermod Proj Calc'!DK20,'Truck Rest Stop Area Proj Calc'!GU20),Error)</f>
        <v>0</v>
      </c>
      <c r="AG22" s="413">
        <f>IF('User Input Data'!AG24=blank,IF(AND('User Input Data'!G24&gt;0,C22=TRUonly),'Distr-Intermod Proj Calc'!DL20,'Truck Rest Stop Area Proj Calc'!GV20),Error)</f>
        <v>0</v>
      </c>
      <c r="AH22" s="413">
        <f>IF('User Input Data'!AG24=blank,IF(AND('User Input Data'!G24&gt;0,C22=TRUonly),'Distr-Intermod Proj Calc'!DN20,'Truck Rest Stop Area Proj Calc'!HB20),Error)</f>
        <v>0</v>
      </c>
      <c r="AI22" s="413">
        <f>IF('User Input Data'!AG24=blank,IF(AND('User Input Data'!G24&gt;0,C22=TRUonly),'Distr-Intermod Proj Calc'!DO20,'Truck Rest Stop Area Proj Calc'!HC20),Error)</f>
        <v>0</v>
      </c>
      <c r="AJ22" s="413">
        <f>IF('User Input Data'!AG24=blank,IF(AND('User Input Data'!G24&gt;0,C22=TRUonly),'Distr-Intermod Proj Calc'!DQ20,'Truck Rest Stop Area Proj Calc'!HE20),Error)</f>
        <v>0</v>
      </c>
      <c r="AK22" s="413">
        <f>IF('User Input Data'!AG24=blank,IF(AND('User Input Data'!G24&gt;0,C22=TRUonly),'Distr-Intermod Proj Calc'!DR20,'Truck Rest Stop Area Proj Calc'!HF20),Error)</f>
        <v>0</v>
      </c>
      <c r="AL22" s="413">
        <f>IF('User Input Data'!AG24=blank,IF(AND('User Input Data'!G24&gt;0,C22=TRUonly),'Distr-Intermod Proj Calc'!DS20,'Truck Rest Stop Area Proj Calc'!HG20),Error)</f>
        <v>0</v>
      </c>
      <c r="AM22" s="414">
        <f>IF(AND('User Input Data'!G24&gt;0,C22=TRUonly),'Distr-Intermod Proj Calc'!DT20,'Truck Rest Stop Area Proj Calc'!HH20)</f>
        <v>0</v>
      </c>
      <c r="AN22" s="73"/>
    </row>
    <row r="23" spans="1:40" x14ac:dyDescent="0.2">
      <c r="A23" s="405" t="str">
        <f>IF('User Input Data'!G25&gt;0,'User Input Data'!A25,blank)</f>
        <v/>
      </c>
      <c r="B23" s="406" t="str">
        <f>IF('User Input Data'!G25&gt;0,'User Input Data'!B25,blank)</f>
        <v/>
      </c>
      <c r="C23" s="407" t="str">
        <f>IF('User Input Data'!G25&gt;0,'User Input Data'!C25,blank)</f>
        <v/>
      </c>
      <c r="D23" s="406" t="str">
        <f>IF(AND('User Input Data'!G25&gt;0,'User Input Data'!D25&gt;=0),'User Input Data'!D25,blank)</f>
        <v/>
      </c>
      <c r="E23" s="407" t="str">
        <f>IF(AND('User Input Data'!G25&gt;0,'User Input Data'!E25&gt;0),'User Input Data'!E25,blank)</f>
        <v/>
      </c>
      <c r="F23" s="406" t="str">
        <f>IF(AND('User Input Data'!G25&gt;0,'User Input Data'!F25&gt;0),'User Input Data'!F25,blank)</f>
        <v/>
      </c>
      <c r="G23" s="406" t="str">
        <f>IF(AND('User Input Data'!G25&gt;0,'User Input Data'!G25&gt;0),'User Input Data'!G25,blank)</f>
        <v/>
      </c>
      <c r="H23" s="408" t="str">
        <f>IF(AND('User Input Data'!G25&gt;0,'User Input Data'!H25&gt;0),'User Input Data'!H25,blank)</f>
        <v/>
      </c>
      <c r="I23" s="408" t="str">
        <f>IF(AND('User Input Data'!G25&gt;0,'User Input Data'!H25&gt;0),'User Input Data'!I25,blank)</f>
        <v/>
      </c>
      <c r="J23" s="408" t="str">
        <f>IF(AND('User Input Data'!G25&gt;0,'User Input Data'!H25&gt;0),'User Input Data'!J25,blank)</f>
        <v/>
      </c>
      <c r="K23" s="408" t="str">
        <f>IF(AND('User Input Data'!G25&gt;0,'User Input Data'!H25&gt;0),'User Input Data'!K25,blank)</f>
        <v/>
      </c>
      <c r="L23" s="408" t="str">
        <f>IF(AND('User Input Data'!G25&gt;0,'User Input Data'!H25&gt;0),'User Input Data'!L25,blank)</f>
        <v/>
      </c>
      <c r="M23" s="408" t="str">
        <f>IF(AND('User Input Data'!G25&gt;0,'User Input Data'!H25&gt;0),'User Input Data'!M25,blank)</f>
        <v/>
      </c>
      <c r="N23" s="408" t="str">
        <f>IF(AND('User Input Data'!G25&gt;0,'User Input Data'!H25&gt;0),'User Input Data'!N25,blank)</f>
        <v/>
      </c>
      <c r="O23" s="408" t="str">
        <f>IF(AND('User Input Data'!G25&gt;0,'User Input Data'!H25&gt;0),'User Input Data'!O25,blank)</f>
        <v/>
      </c>
      <c r="P23" s="408" t="str">
        <f>IF(AND('User Input Data'!G25&gt;0,'User Input Data'!H25&gt;0),'User Input Data'!P25,blank)</f>
        <v/>
      </c>
      <c r="Q23" s="408" t="str">
        <f>IF(AND('User Input Data'!G25&gt;0,'User Input Data'!H25&gt;0),'User Input Data'!Q25,blank)</f>
        <v/>
      </c>
      <c r="R23" s="408" t="str">
        <f>IF(AND('User Input Data'!G25&gt;0,'User Input Data'!R25&gt;0),'User Input Data'!R25,blank)</f>
        <v/>
      </c>
      <c r="S23" s="408" t="str">
        <f>IF(AND('User Input Data'!G25&gt;0,'User Input Data'!S25&gt;0),'User Input Data'!S25,blank)</f>
        <v/>
      </c>
      <c r="T23" s="408" t="str">
        <f>IF(AND('User Input Data'!G25&gt;0,'User Input Data'!T25&gt;0),'User Input Data'!T25,blank)</f>
        <v/>
      </c>
      <c r="U23" s="408" t="str">
        <f>IF(AND('User Input Data'!G25&gt;0,'User Input Data'!U25&gt;0),'User Input Data'!U25,blank)</f>
        <v/>
      </c>
      <c r="V23" s="408" t="str">
        <f>IF(AND('User Input Data'!G25&gt;0,'User Input Data'!V25&gt;0),'User Input Data'!V25,blank)</f>
        <v/>
      </c>
      <c r="W23" s="408" t="str">
        <f>IF(AND('User Input Data'!G25&gt;0,'User Input Data'!W25&gt;0),'User Input Data'!W25,blank)</f>
        <v/>
      </c>
      <c r="X23" s="408" t="str">
        <f>IF(AND('User Input Data'!G25&gt;0,'User Input Data'!X25&gt;0),'User Input Data'!X25,blank)</f>
        <v/>
      </c>
      <c r="Y23" s="408" t="str">
        <f>IF(AND('User Input Data'!G25&gt;0,'User Input Data'!Y25&gt;0),'User Input Data'!Y25,blank)</f>
        <v/>
      </c>
      <c r="Z23" s="408" t="str">
        <f>IF(AND('User Input Data'!G25&gt;0,'User Input Data'!Z25&gt;0),'User Input Data'!Z25,blank)</f>
        <v/>
      </c>
      <c r="AA23" s="408" t="str">
        <f>IF(AND('User Input Data'!G25&gt;0,'User Input Data'!AA25&gt;0),'User Input Data'!AA25,blank)</f>
        <v/>
      </c>
      <c r="AB23" s="409" t="str">
        <f>IF('User Input Data'!G25&gt;0,'User Input Data'!AB25,blank)</f>
        <v/>
      </c>
      <c r="AC23" s="410" t="str">
        <f>IF('User Input Data'!G25&gt;0,'User Input Data'!AC25,blank)</f>
        <v/>
      </c>
      <c r="AD23" s="411" t="str">
        <f>IF(AND('User Input Data'!G25&gt;0,'User Input Data'!AD25&gt;0),'User Input Data'!AD25&gt;0,blank)</f>
        <v/>
      </c>
      <c r="AE23" s="412" t="str">
        <f>IF('User Input Data'!G25&gt;0,'User Input Data'!AE25,blank)</f>
        <v/>
      </c>
      <c r="AF23" s="413">
        <f>IF('User Input Data'!AG25=blank,IF(AND('User Input Data'!G25&gt;0,C23=TRUonly),'Distr-Intermod Proj Calc'!DK21,'Truck Rest Stop Area Proj Calc'!GU21),Error)</f>
        <v>0</v>
      </c>
      <c r="AG23" s="413">
        <f>IF('User Input Data'!AG25=blank,IF(AND('User Input Data'!G25&gt;0,C23=TRUonly),'Distr-Intermod Proj Calc'!DL21,'Truck Rest Stop Area Proj Calc'!GV21),Error)</f>
        <v>0</v>
      </c>
      <c r="AH23" s="413">
        <f>IF('User Input Data'!AG25=blank,IF(AND('User Input Data'!G25&gt;0,C23=TRUonly),'Distr-Intermod Proj Calc'!DN21,'Truck Rest Stop Area Proj Calc'!HB21),Error)</f>
        <v>0</v>
      </c>
      <c r="AI23" s="413">
        <f>IF('User Input Data'!AG25=blank,IF(AND('User Input Data'!G25&gt;0,C23=TRUonly),'Distr-Intermod Proj Calc'!DO21,'Truck Rest Stop Area Proj Calc'!HC21),Error)</f>
        <v>0</v>
      </c>
      <c r="AJ23" s="413">
        <f>IF('User Input Data'!AG25=blank,IF(AND('User Input Data'!G25&gt;0,C23=TRUonly),'Distr-Intermod Proj Calc'!DQ21,'Truck Rest Stop Area Proj Calc'!HE21),Error)</f>
        <v>0</v>
      </c>
      <c r="AK23" s="413">
        <f>IF('User Input Data'!AG25=blank,IF(AND('User Input Data'!G25&gt;0,C23=TRUonly),'Distr-Intermod Proj Calc'!DR21,'Truck Rest Stop Area Proj Calc'!HF21),Error)</f>
        <v>0</v>
      </c>
      <c r="AL23" s="413">
        <f>IF('User Input Data'!AG25=blank,IF(AND('User Input Data'!G25&gt;0,C23=TRUonly),'Distr-Intermod Proj Calc'!DS21,'Truck Rest Stop Area Proj Calc'!HG21),Error)</f>
        <v>0</v>
      </c>
      <c r="AM23" s="414">
        <f>IF(AND('User Input Data'!G25&gt;0,C23=TRUonly),'Distr-Intermod Proj Calc'!DT21,'Truck Rest Stop Area Proj Calc'!HH21)</f>
        <v>0</v>
      </c>
      <c r="AN23" s="73"/>
    </row>
    <row r="24" spans="1:40" x14ac:dyDescent="0.2">
      <c r="A24" s="405" t="str">
        <f>IF('User Input Data'!G26&gt;0,'User Input Data'!A26,blank)</f>
        <v/>
      </c>
      <c r="B24" s="406" t="str">
        <f>IF('User Input Data'!G26&gt;0,'User Input Data'!B26,blank)</f>
        <v/>
      </c>
      <c r="C24" s="407" t="str">
        <f>IF('User Input Data'!G26&gt;0,'User Input Data'!C26,blank)</f>
        <v/>
      </c>
      <c r="D24" s="406" t="str">
        <f>IF(AND('User Input Data'!G26&gt;0,'User Input Data'!D26&gt;=0),'User Input Data'!D26,blank)</f>
        <v/>
      </c>
      <c r="E24" s="407" t="str">
        <f>IF(AND('User Input Data'!G26&gt;0,'User Input Data'!E26&gt;0),'User Input Data'!E26,blank)</f>
        <v/>
      </c>
      <c r="F24" s="406" t="str">
        <f>IF(AND('User Input Data'!G26&gt;0,'User Input Data'!F26&gt;0),'User Input Data'!F26,blank)</f>
        <v/>
      </c>
      <c r="G24" s="406" t="str">
        <f>IF(AND('User Input Data'!G26&gt;0,'User Input Data'!G26&gt;0),'User Input Data'!G26,blank)</f>
        <v/>
      </c>
      <c r="H24" s="408" t="str">
        <f>IF(AND('User Input Data'!G26&gt;0,'User Input Data'!H26&gt;0),'User Input Data'!H26,blank)</f>
        <v/>
      </c>
      <c r="I24" s="408" t="str">
        <f>IF(AND('User Input Data'!G26&gt;0,'User Input Data'!H26&gt;0),'User Input Data'!I26,blank)</f>
        <v/>
      </c>
      <c r="J24" s="408" t="str">
        <f>IF(AND('User Input Data'!G26&gt;0,'User Input Data'!H26&gt;0),'User Input Data'!J26,blank)</f>
        <v/>
      </c>
      <c r="K24" s="408" t="str">
        <f>IF(AND('User Input Data'!G26&gt;0,'User Input Data'!H26&gt;0),'User Input Data'!K26,blank)</f>
        <v/>
      </c>
      <c r="L24" s="408" t="str">
        <f>IF(AND('User Input Data'!G26&gt;0,'User Input Data'!H26&gt;0),'User Input Data'!L26,blank)</f>
        <v/>
      </c>
      <c r="M24" s="408" t="str">
        <f>IF(AND('User Input Data'!G26&gt;0,'User Input Data'!H26&gt;0),'User Input Data'!M26,blank)</f>
        <v/>
      </c>
      <c r="N24" s="408" t="str">
        <f>IF(AND('User Input Data'!G26&gt;0,'User Input Data'!H26&gt;0),'User Input Data'!N26,blank)</f>
        <v/>
      </c>
      <c r="O24" s="408" t="str">
        <f>IF(AND('User Input Data'!G26&gt;0,'User Input Data'!H26&gt;0),'User Input Data'!O26,blank)</f>
        <v/>
      </c>
      <c r="P24" s="408" t="str">
        <f>IF(AND('User Input Data'!G26&gt;0,'User Input Data'!H26&gt;0),'User Input Data'!P26,blank)</f>
        <v/>
      </c>
      <c r="Q24" s="408" t="str">
        <f>IF(AND('User Input Data'!G26&gt;0,'User Input Data'!H26&gt;0),'User Input Data'!Q26,blank)</f>
        <v/>
      </c>
      <c r="R24" s="408" t="str">
        <f>IF(AND('User Input Data'!G26&gt;0,'User Input Data'!R26&gt;0),'User Input Data'!R26,blank)</f>
        <v/>
      </c>
      <c r="S24" s="408" t="str">
        <f>IF(AND('User Input Data'!G26&gt;0,'User Input Data'!S26&gt;0),'User Input Data'!S26,blank)</f>
        <v/>
      </c>
      <c r="T24" s="408" t="str">
        <f>IF(AND('User Input Data'!G26&gt;0,'User Input Data'!T26&gt;0),'User Input Data'!T26,blank)</f>
        <v/>
      </c>
      <c r="U24" s="408" t="str">
        <f>IF(AND('User Input Data'!G26&gt;0,'User Input Data'!U26&gt;0),'User Input Data'!U26,blank)</f>
        <v/>
      </c>
      <c r="V24" s="408" t="str">
        <f>IF(AND('User Input Data'!G26&gt;0,'User Input Data'!V26&gt;0),'User Input Data'!V26,blank)</f>
        <v/>
      </c>
      <c r="W24" s="408" t="str">
        <f>IF(AND('User Input Data'!G26&gt;0,'User Input Data'!W26&gt;0),'User Input Data'!W26,blank)</f>
        <v/>
      </c>
      <c r="X24" s="408" t="str">
        <f>IF(AND('User Input Data'!G26&gt;0,'User Input Data'!X26&gt;0),'User Input Data'!X26,blank)</f>
        <v/>
      </c>
      <c r="Y24" s="408" t="str">
        <f>IF(AND('User Input Data'!G26&gt;0,'User Input Data'!Y26&gt;0),'User Input Data'!Y26,blank)</f>
        <v/>
      </c>
      <c r="Z24" s="408" t="str">
        <f>IF(AND('User Input Data'!G26&gt;0,'User Input Data'!Z26&gt;0),'User Input Data'!Z26,blank)</f>
        <v/>
      </c>
      <c r="AA24" s="408" t="str">
        <f>IF(AND('User Input Data'!G26&gt;0,'User Input Data'!AA26&gt;0),'User Input Data'!AA26,blank)</f>
        <v/>
      </c>
      <c r="AB24" s="409" t="str">
        <f>IF('User Input Data'!G26&gt;0,'User Input Data'!AB26,blank)</f>
        <v/>
      </c>
      <c r="AC24" s="410" t="str">
        <f>IF('User Input Data'!G26&gt;0,'User Input Data'!AC26,blank)</f>
        <v/>
      </c>
      <c r="AD24" s="411" t="str">
        <f>IF(AND('User Input Data'!G26&gt;0,'User Input Data'!AD26&gt;0),'User Input Data'!AD26&gt;0,blank)</f>
        <v/>
      </c>
      <c r="AE24" s="412" t="str">
        <f>IF('User Input Data'!G26&gt;0,'User Input Data'!AE26,blank)</f>
        <v/>
      </c>
      <c r="AF24" s="413">
        <f>IF('User Input Data'!AG26=blank,IF(AND('User Input Data'!G26&gt;0,C24=TRUonly),'Distr-Intermod Proj Calc'!DK22,'Truck Rest Stop Area Proj Calc'!GU22),Error)</f>
        <v>0</v>
      </c>
      <c r="AG24" s="413">
        <f>IF('User Input Data'!AG26=blank,IF(AND('User Input Data'!G26&gt;0,C24=TRUonly),'Distr-Intermod Proj Calc'!DL22,'Truck Rest Stop Area Proj Calc'!GV22),Error)</f>
        <v>0</v>
      </c>
      <c r="AH24" s="413">
        <f>IF('User Input Data'!AG26=blank,IF(AND('User Input Data'!G26&gt;0,C24=TRUonly),'Distr-Intermod Proj Calc'!DN22,'Truck Rest Stop Area Proj Calc'!HB22),Error)</f>
        <v>0</v>
      </c>
      <c r="AI24" s="413">
        <f>IF('User Input Data'!AG26=blank,IF(AND('User Input Data'!G26&gt;0,C24=TRUonly),'Distr-Intermod Proj Calc'!DO22,'Truck Rest Stop Area Proj Calc'!HC22),Error)</f>
        <v>0</v>
      </c>
      <c r="AJ24" s="413">
        <f>IF('User Input Data'!AG26=blank,IF(AND('User Input Data'!G26&gt;0,C24=TRUonly),'Distr-Intermod Proj Calc'!DQ22,'Truck Rest Stop Area Proj Calc'!HE22),Error)</f>
        <v>0</v>
      </c>
      <c r="AK24" s="413">
        <f>IF('User Input Data'!AG26=blank,IF(AND('User Input Data'!G26&gt;0,C24=TRUonly),'Distr-Intermod Proj Calc'!DR22,'Truck Rest Stop Area Proj Calc'!HF22),Error)</f>
        <v>0</v>
      </c>
      <c r="AL24" s="413">
        <f>IF('User Input Data'!AG26=blank,IF(AND('User Input Data'!G26&gt;0,C24=TRUonly),'Distr-Intermod Proj Calc'!DS22,'Truck Rest Stop Area Proj Calc'!HG22),Error)</f>
        <v>0</v>
      </c>
      <c r="AM24" s="414">
        <f>IF(AND('User Input Data'!G26&gt;0,C24=TRUonly),'Distr-Intermod Proj Calc'!DT22,'Truck Rest Stop Area Proj Calc'!HH22)</f>
        <v>0</v>
      </c>
      <c r="AN24" s="73"/>
    </row>
    <row r="25" spans="1:40" x14ac:dyDescent="0.2">
      <c r="A25" s="405" t="str">
        <f>IF('User Input Data'!G27&gt;0,'User Input Data'!A27,blank)</f>
        <v/>
      </c>
      <c r="B25" s="406" t="str">
        <f>IF('User Input Data'!G27&gt;0,'User Input Data'!B27,blank)</f>
        <v/>
      </c>
      <c r="C25" s="407" t="str">
        <f>IF('User Input Data'!G27&gt;0,'User Input Data'!C27,blank)</f>
        <v/>
      </c>
      <c r="D25" s="406" t="str">
        <f>IF(AND('User Input Data'!G27&gt;0,'User Input Data'!D27&gt;=0),'User Input Data'!D27,blank)</f>
        <v/>
      </c>
      <c r="E25" s="407" t="str">
        <f>IF(AND('User Input Data'!G27&gt;0,'User Input Data'!E27&gt;0),'User Input Data'!E27,blank)</f>
        <v/>
      </c>
      <c r="F25" s="406" t="str">
        <f>IF(AND('User Input Data'!G27&gt;0,'User Input Data'!F27&gt;0),'User Input Data'!F27,blank)</f>
        <v/>
      </c>
      <c r="G25" s="406" t="str">
        <f>IF(AND('User Input Data'!G27&gt;0,'User Input Data'!G27&gt;0),'User Input Data'!G27,blank)</f>
        <v/>
      </c>
      <c r="H25" s="408" t="str">
        <f>IF(AND('User Input Data'!G27&gt;0,'User Input Data'!H27&gt;0),'User Input Data'!H27,blank)</f>
        <v/>
      </c>
      <c r="I25" s="408" t="str">
        <f>IF(AND('User Input Data'!G27&gt;0,'User Input Data'!H27&gt;0),'User Input Data'!I27,blank)</f>
        <v/>
      </c>
      <c r="J25" s="408" t="str">
        <f>IF(AND('User Input Data'!G27&gt;0,'User Input Data'!H27&gt;0),'User Input Data'!J27,blank)</f>
        <v/>
      </c>
      <c r="K25" s="408" t="str">
        <f>IF(AND('User Input Data'!G27&gt;0,'User Input Data'!H27&gt;0),'User Input Data'!K27,blank)</f>
        <v/>
      </c>
      <c r="L25" s="408" t="str">
        <f>IF(AND('User Input Data'!G27&gt;0,'User Input Data'!H27&gt;0),'User Input Data'!L27,blank)</f>
        <v/>
      </c>
      <c r="M25" s="408" t="str">
        <f>IF(AND('User Input Data'!G27&gt;0,'User Input Data'!H27&gt;0),'User Input Data'!M27,blank)</f>
        <v/>
      </c>
      <c r="N25" s="408" t="str">
        <f>IF(AND('User Input Data'!G27&gt;0,'User Input Data'!H27&gt;0),'User Input Data'!N27,blank)</f>
        <v/>
      </c>
      <c r="O25" s="408" t="str">
        <f>IF(AND('User Input Data'!G27&gt;0,'User Input Data'!H27&gt;0),'User Input Data'!O27,blank)</f>
        <v/>
      </c>
      <c r="P25" s="408" t="str">
        <f>IF(AND('User Input Data'!G27&gt;0,'User Input Data'!H27&gt;0),'User Input Data'!P27,blank)</f>
        <v/>
      </c>
      <c r="Q25" s="408" t="str">
        <f>IF(AND('User Input Data'!G27&gt;0,'User Input Data'!H27&gt;0),'User Input Data'!Q27,blank)</f>
        <v/>
      </c>
      <c r="R25" s="408" t="str">
        <f>IF(AND('User Input Data'!G27&gt;0,'User Input Data'!R27&gt;0),'User Input Data'!R27,blank)</f>
        <v/>
      </c>
      <c r="S25" s="408" t="str">
        <f>IF(AND('User Input Data'!G27&gt;0,'User Input Data'!S27&gt;0),'User Input Data'!S27,blank)</f>
        <v/>
      </c>
      <c r="T25" s="408" t="str">
        <f>IF(AND('User Input Data'!G27&gt;0,'User Input Data'!T27&gt;0),'User Input Data'!T27,blank)</f>
        <v/>
      </c>
      <c r="U25" s="408" t="str">
        <f>IF(AND('User Input Data'!G27&gt;0,'User Input Data'!U27&gt;0),'User Input Data'!U27,blank)</f>
        <v/>
      </c>
      <c r="V25" s="408" t="str">
        <f>IF(AND('User Input Data'!G27&gt;0,'User Input Data'!V27&gt;0),'User Input Data'!V27,blank)</f>
        <v/>
      </c>
      <c r="W25" s="408" t="str">
        <f>IF(AND('User Input Data'!G27&gt;0,'User Input Data'!W27&gt;0),'User Input Data'!W27,blank)</f>
        <v/>
      </c>
      <c r="X25" s="408" t="str">
        <f>IF(AND('User Input Data'!G27&gt;0,'User Input Data'!X27&gt;0),'User Input Data'!X27,blank)</f>
        <v/>
      </c>
      <c r="Y25" s="408" t="str">
        <f>IF(AND('User Input Data'!G27&gt;0,'User Input Data'!Y27&gt;0),'User Input Data'!Y27,blank)</f>
        <v/>
      </c>
      <c r="Z25" s="408" t="str">
        <f>IF(AND('User Input Data'!G27&gt;0,'User Input Data'!Z27&gt;0),'User Input Data'!Z27,blank)</f>
        <v/>
      </c>
      <c r="AA25" s="408" t="str">
        <f>IF(AND('User Input Data'!G27&gt;0,'User Input Data'!AA27&gt;0),'User Input Data'!AA27,blank)</f>
        <v/>
      </c>
      <c r="AB25" s="409" t="str">
        <f>IF('User Input Data'!G27&gt;0,'User Input Data'!AB27,blank)</f>
        <v/>
      </c>
      <c r="AC25" s="410" t="str">
        <f>IF('User Input Data'!G27&gt;0,'User Input Data'!AC27,blank)</f>
        <v/>
      </c>
      <c r="AD25" s="411" t="str">
        <f>IF(AND('User Input Data'!G27&gt;0,'User Input Data'!AD27&gt;0),'User Input Data'!AD27&gt;0,blank)</f>
        <v/>
      </c>
      <c r="AE25" s="412" t="str">
        <f>IF('User Input Data'!G27&gt;0,'User Input Data'!AE27,blank)</f>
        <v/>
      </c>
      <c r="AF25" s="413">
        <f>IF('User Input Data'!AG27=blank,IF(AND('User Input Data'!G27&gt;0,C25=TRUonly),'Distr-Intermod Proj Calc'!DK23,'Truck Rest Stop Area Proj Calc'!GU23),Error)</f>
        <v>0</v>
      </c>
      <c r="AG25" s="413">
        <f>IF('User Input Data'!AG27=blank,IF(AND('User Input Data'!G27&gt;0,C25=TRUonly),'Distr-Intermod Proj Calc'!DL23,'Truck Rest Stop Area Proj Calc'!GV23),Error)</f>
        <v>0</v>
      </c>
      <c r="AH25" s="413">
        <f>IF('User Input Data'!AG27=blank,IF(AND('User Input Data'!G27&gt;0,C25=TRUonly),'Distr-Intermod Proj Calc'!DN23,'Truck Rest Stop Area Proj Calc'!HB23),Error)</f>
        <v>0</v>
      </c>
      <c r="AI25" s="413">
        <f>IF('User Input Data'!AG27=blank,IF(AND('User Input Data'!G27&gt;0,C25=TRUonly),'Distr-Intermod Proj Calc'!DO23,'Truck Rest Stop Area Proj Calc'!HC23),Error)</f>
        <v>0</v>
      </c>
      <c r="AJ25" s="413">
        <f>IF('User Input Data'!AG27=blank,IF(AND('User Input Data'!G27&gt;0,C25=TRUonly),'Distr-Intermod Proj Calc'!DQ23,'Truck Rest Stop Area Proj Calc'!HE23),Error)</f>
        <v>0</v>
      </c>
      <c r="AK25" s="413">
        <f>IF('User Input Data'!AG27=blank,IF(AND('User Input Data'!G27&gt;0,C25=TRUonly),'Distr-Intermod Proj Calc'!DR23,'Truck Rest Stop Area Proj Calc'!HF23),Error)</f>
        <v>0</v>
      </c>
      <c r="AL25" s="413">
        <f>IF('User Input Data'!AG27=blank,IF(AND('User Input Data'!G27&gt;0,C25=TRUonly),'Distr-Intermod Proj Calc'!DS23,'Truck Rest Stop Area Proj Calc'!HG23),Error)</f>
        <v>0</v>
      </c>
      <c r="AM25" s="414">
        <f>IF(AND('User Input Data'!G27&gt;0,C25=TRUonly),'Distr-Intermod Proj Calc'!DT23,'Truck Rest Stop Area Proj Calc'!HH23)</f>
        <v>0</v>
      </c>
      <c r="AN25" s="73"/>
    </row>
    <row r="26" spans="1:40" x14ac:dyDescent="0.2">
      <c r="A26" s="405" t="str">
        <f>IF('User Input Data'!G28&gt;0,'User Input Data'!A28,blank)</f>
        <v/>
      </c>
      <c r="B26" s="406" t="str">
        <f>IF('User Input Data'!G28&gt;0,'User Input Data'!B28,blank)</f>
        <v/>
      </c>
      <c r="C26" s="407" t="str">
        <f>IF('User Input Data'!G28&gt;0,'User Input Data'!C28,blank)</f>
        <v/>
      </c>
      <c r="D26" s="406" t="str">
        <f>IF(AND('User Input Data'!G28&gt;0,'User Input Data'!D28&gt;=0),'User Input Data'!D28,blank)</f>
        <v/>
      </c>
      <c r="E26" s="407" t="str">
        <f>IF(AND('User Input Data'!G28&gt;0,'User Input Data'!E28&gt;0),'User Input Data'!E28,blank)</f>
        <v/>
      </c>
      <c r="F26" s="406" t="str">
        <f>IF(AND('User Input Data'!G28&gt;0,'User Input Data'!F28&gt;0),'User Input Data'!F28,blank)</f>
        <v/>
      </c>
      <c r="G26" s="406" t="str">
        <f>IF(AND('User Input Data'!G28&gt;0,'User Input Data'!G28&gt;0),'User Input Data'!G28,blank)</f>
        <v/>
      </c>
      <c r="H26" s="408" t="str">
        <f>IF(AND('User Input Data'!G28&gt;0,'User Input Data'!H28&gt;0),'User Input Data'!H28,blank)</f>
        <v/>
      </c>
      <c r="I26" s="408" t="str">
        <f>IF(AND('User Input Data'!G28&gt;0,'User Input Data'!H28&gt;0),'User Input Data'!I28,blank)</f>
        <v/>
      </c>
      <c r="J26" s="408" t="str">
        <f>IF(AND('User Input Data'!G28&gt;0,'User Input Data'!H28&gt;0),'User Input Data'!J28,blank)</f>
        <v/>
      </c>
      <c r="K26" s="408" t="str">
        <f>IF(AND('User Input Data'!G28&gt;0,'User Input Data'!H28&gt;0),'User Input Data'!K28,blank)</f>
        <v/>
      </c>
      <c r="L26" s="408" t="str">
        <f>IF(AND('User Input Data'!G28&gt;0,'User Input Data'!H28&gt;0),'User Input Data'!L28,blank)</f>
        <v/>
      </c>
      <c r="M26" s="408" t="str">
        <f>IF(AND('User Input Data'!G28&gt;0,'User Input Data'!H28&gt;0),'User Input Data'!M28,blank)</f>
        <v/>
      </c>
      <c r="N26" s="408" t="str">
        <f>IF(AND('User Input Data'!G28&gt;0,'User Input Data'!H28&gt;0),'User Input Data'!N28,blank)</f>
        <v/>
      </c>
      <c r="O26" s="408" t="str">
        <f>IF(AND('User Input Data'!G28&gt;0,'User Input Data'!H28&gt;0),'User Input Data'!O28,blank)</f>
        <v/>
      </c>
      <c r="P26" s="408" t="str">
        <f>IF(AND('User Input Data'!G28&gt;0,'User Input Data'!H28&gt;0),'User Input Data'!P28,blank)</f>
        <v/>
      </c>
      <c r="Q26" s="408" t="str">
        <f>IF(AND('User Input Data'!G28&gt;0,'User Input Data'!H28&gt;0),'User Input Data'!Q28,blank)</f>
        <v/>
      </c>
      <c r="R26" s="408" t="str">
        <f>IF(AND('User Input Data'!G28&gt;0,'User Input Data'!R28&gt;0),'User Input Data'!R28,blank)</f>
        <v/>
      </c>
      <c r="S26" s="408" t="str">
        <f>IF(AND('User Input Data'!G28&gt;0,'User Input Data'!S28&gt;0),'User Input Data'!S28,blank)</f>
        <v/>
      </c>
      <c r="T26" s="408" t="str">
        <f>IF(AND('User Input Data'!G28&gt;0,'User Input Data'!T28&gt;0),'User Input Data'!T28,blank)</f>
        <v/>
      </c>
      <c r="U26" s="408" t="str">
        <f>IF(AND('User Input Data'!G28&gt;0,'User Input Data'!U28&gt;0),'User Input Data'!U28,blank)</f>
        <v/>
      </c>
      <c r="V26" s="408" t="str">
        <f>IF(AND('User Input Data'!G28&gt;0,'User Input Data'!V28&gt;0),'User Input Data'!V28,blank)</f>
        <v/>
      </c>
      <c r="W26" s="408" t="str">
        <f>IF(AND('User Input Data'!G28&gt;0,'User Input Data'!W28&gt;0),'User Input Data'!W28,blank)</f>
        <v/>
      </c>
      <c r="X26" s="408" t="str">
        <f>IF(AND('User Input Data'!G28&gt;0,'User Input Data'!X28&gt;0),'User Input Data'!X28,blank)</f>
        <v/>
      </c>
      <c r="Y26" s="408" t="str">
        <f>IF(AND('User Input Data'!G28&gt;0,'User Input Data'!Y28&gt;0),'User Input Data'!Y28,blank)</f>
        <v/>
      </c>
      <c r="Z26" s="408" t="str">
        <f>IF(AND('User Input Data'!G28&gt;0,'User Input Data'!Z28&gt;0),'User Input Data'!Z28,blank)</f>
        <v/>
      </c>
      <c r="AA26" s="408" t="str">
        <f>IF(AND('User Input Data'!G28&gt;0,'User Input Data'!AA28&gt;0),'User Input Data'!AA28,blank)</f>
        <v/>
      </c>
      <c r="AB26" s="409" t="str">
        <f>IF('User Input Data'!G28&gt;0,'User Input Data'!AB28,blank)</f>
        <v/>
      </c>
      <c r="AC26" s="410" t="str">
        <f>IF('User Input Data'!G28&gt;0,'User Input Data'!AC28,blank)</f>
        <v/>
      </c>
      <c r="AD26" s="411" t="str">
        <f>IF(AND('User Input Data'!G28&gt;0,'User Input Data'!AD28&gt;0),'User Input Data'!AD28&gt;0,blank)</f>
        <v/>
      </c>
      <c r="AE26" s="412" t="str">
        <f>IF('User Input Data'!G28&gt;0,'User Input Data'!AE28,blank)</f>
        <v/>
      </c>
      <c r="AF26" s="413">
        <f>IF('User Input Data'!AG28=blank,IF(AND('User Input Data'!G28&gt;0,C26=TRUonly),'Distr-Intermod Proj Calc'!DK24,'Truck Rest Stop Area Proj Calc'!GU24),Error)</f>
        <v>0</v>
      </c>
      <c r="AG26" s="413">
        <f>IF('User Input Data'!AG28=blank,IF(AND('User Input Data'!G28&gt;0,C26=TRUonly),'Distr-Intermod Proj Calc'!DL24,'Truck Rest Stop Area Proj Calc'!GV24),Error)</f>
        <v>0</v>
      </c>
      <c r="AH26" s="413">
        <f>IF('User Input Data'!AG28=blank,IF(AND('User Input Data'!G28&gt;0,C26=TRUonly),'Distr-Intermod Proj Calc'!DN24,'Truck Rest Stop Area Proj Calc'!HB24),Error)</f>
        <v>0</v>
      </c>
      <c r="AI26" s="413">
        <f>IF('User Input Data'!AG28=blank,IF(AND('User Input Data'!G28&gt;0,C26=TRUonly),'Distr-Intermod Proj Calc'!DO24,'Truck Rest Stop Area Proj Calc'!HC24),Error)</f>
        <v>0</v>
      </c>
      <c r="AJ26" s="413">
        <f>IF('User Input Data'!AG28=blank,IF(AND('User Input Data'!G28&gt;0,C26=TRUonly),'Distr-Intermod Proj Calc'!DQ24,'Truck Rest Stop Area Proj Calc'!HE24),Error)</f>
        <v>0</v>
      </c>
      <c r="AK26" s="413">
        <f>IF('User Input Data'!AG28=blank,IF(AND('User Input Data'!G28&gt;0,C26=TRUonly),'Distr-Intermod Proj Calc'!DR24,'Truck Rest Stop Area Proj Calc'!HF24),Error)</f>
        <v>0</v>
      </c>
      <c r="AL26" s="413">
        <f>IF('User Input Data'!AG28=blank,IF(AND('User Input Data'!G28&gt;0,C26=TRUonly),'Distr-Intermod Proj Calc'!DS24,'Truck Rest Stop Area Proj Calc'!HG24),Error)</f>
        <v>0</v>
      </c>
      <c r="AM26" s="414">
        <f>IF(AND('User Input Data'!G28&gt;0,C26=TRUonly),'Distr-Intermod Proj Calc'!DT24,'Truck Rest Stop Area Proj Calc'!HH24)</f>
        <v>0</v>
      </c>
      <c r="AN26" s="73"/>
    </row>
    <row r="27" spans="1:40" x14ac:dyDescent="0.2">
      <c r="A27" s="405" t="str">
        <f>IF('User Input Data'!G29&gt;0,'User Input Data'!A29,blank)</f>
        <v/>
      </c>
      <c r="B27" s="406" t="str">
        <f>IF('User Input Data'!G29&gt;0,'User Input Data'!B29,blank)</f>
        <v/>
      </c>
      <c r="C27" s="407" t="str">
        <f>IF('User Input Data'!G29&gt;0,'User Input Data'!C29,blank)</f>
        <v/>
      </c>
      <c r="D27" s="406" t="str">
        <f>IF(AND('User Input Data'!G29&gt;0,'User Input Data'!D29&gt;=0),'User Input Data'!D29,blank)</f>
        <v/>
      </c>
      <c r="E27" s="407" t="str">
        <f>IF(AND('User Input Data'!G29&gt;0,'User Input Data'!E29&gt;0),'User Input Data'!E29,blank)</f>
        <v/>
      </c>
      <c r="F27" s="406" t="str">
        <f>IF(AND('User Input Data'!G29&gt;0,'User Input Data'!F29&gt;0),'User Input Data'!F29,blank)</f>
        <v/>
      </c>
      <c r="G27" s="406" t="str">
        <f>IF(AND('User Input Data'!G29&gt;0,'User Input Data'!G29&gt;0),'User Input Data'!G29,blank)</f>
        <v/>
      </c>
      <c r="H27" s="408" t="str">
        <f>IF(AND('User Input Data'!G29&gt;0,'User Input Data'!H29&gt;0),'User Input Data'!H29,blank)</f>
        <v/>
      </c>
      <c r="I27" s="408" t="str">
        <f>IF(AND('User Input Data'!G29&gt;0,'User Input Data'!H29&gt;0),'User Input Data'!I29,blank)</f>
        <v/>
      </c>
      <c r="J27" s="408" t="str">
        <f>IF(AND('User Input Data'!G29&gt;0,'User Input Data'!H29&gt;0),'User Input Data'!J29,blank)</f>
        <v/>
      </c>
      <c r="K27" s="408" t="str">
        <f>IF(AND('User Input Data'!G29&gt;0,'User Input Data'!H29&gt;0),'User Input Data'!K29,blank)</f>
        <v/>
      </c>
      <c r="L27" s="408" t="str">
        <f>IF(AND('User Input Data'!G29&gt;0,'User Input Data'!H29&gt;0),'User Input Data'!L29,blank)</f>
        <v/>
      </c>
      <c r="M27" s="408" t="str">
        <f>IF(AND('User Input Data'!G29&gt;0,'User Input Data'!H29&gt;0),'User Input Data'!M29,blank)</f>
        <v/>
      </c>
      <c r="N27" s="408" t="str">
        <f>IF(AND('User Input Data'!G29&gt;0,'User Input Data'!H29&gt;0),'User Input Data'!N29,blank)</f>
        <v/>
      </c>
      <c r="O27" s="408" t="str">
        <f>IF(AND('User Input Data'!G29&gt;0,'User Input Data'!H29&gt;0),'User Input Data'!O29,blank)</f>
        <v/>
      </c>
      <c r="P27" s="408" t="str">
        <f>IF(AND('User Input Data'!G29&gt;0,'User Input Data'!H29&gt;0),'User Input Data'!P29,blank)</f>
        <v/>
      </c>
      <c r="Q27" s="408" t="str">
        <f>IF(AND('User Input Data'!G29&gt;0,'User Input Data'!H29&gt;0),'User Input Data'!Q29,blank)</f>
        <v/>
      </c>
      <c r="R27" s="408" t="str">
        <f>IF(AND('User Input Data'!G29&gt;0,'User Input Data'!R29&gt;0),'User Input Data'!R29,blank)</f>
        <v/>
      </c>
      <c r="S27" s="408" t="str">
        <f>IF(AND('User Input Data'!G29&gt;0,'User Input Data'!S29&gt;0),'User Input Data'!S29,blank)</f>
        <v/>
      </c>
      <c r="T27" s="408" t="str">
        <f>IF(AND('User Input Data'!G29&gt;0,'User Input Data'!T29&gt;0),'User Input Data'!T29,blank)</f>
        <v/>
      </c>
      <c r="U27" s="408" t="str">
        <f>IF(AND('User Input Data'!G29&gt;0,'User Input Data'!U29&gt;0),'User Input Data'!U29,blank)</f>
        <v/>
      </c>
      <c r="V27" s="408" t="str">
        <f>IF(AND('User Input Data'!G29&gt;0,'User Input Data'!V29&gt;0),'User Input Data'!V29,blank)</f>
        <v/>
      </c>
      <c r="W27" s="408" t="str">
        <f>IF(AND('User Input Data'!G29&gt;0,'User Input Data'!W29&gt;0),'User Input Data'!W29,blank)</f>
        <v/>
      </c>
      <c r="X27" s="408" t="str">
        <f>IF(AND('User Input Data'!G29&gt;0,'User Input Data'!X29&gt;0),'User Input Data'!X29,blank)</f>
        <v/>
      </c>
      <c r="Y27" s="408" t="str">
        <f>IF(AND('User Input Data'!G29&gt;0,'User Input Data'!Y29&gt;0),'User Input Data'!Y29,blank)</f>
        <v/>
      </c>
      <c r="Z27" s="408" t="str">
        <f>IF(AND('User Input Data'!G29&gt;0,'User Input Data'!Z29&gt;0),'User Input Data'!Z29,blank)</f>
        <v/>
      </c>
      <c r="AA27" s="408" t="str">
        <f>IF(AND('User Input Data'!G29&gt;0,'User Input Data'!AA29&gt;0),'User Input Data'!AA29,blank)</f>
        <v/>
      </c>
      <c r="AB27" s="409" t="str">
        <f>IF('User Input Data'!G29&gt;0,'User Input Data'!AB29,blank)</f>
        <v/>
      </c>
      <c r="AC27" s="410" t="str">
        <f>IF('User Input Data'!G29&gt;0,'User Input Data'!AC29,blank)</f>
        <v/>
      </c>
      <c r="AD27" s="411" t="str">
        <f>IF(AND('User Input Data'!G29&gt;0,'User Input Data'!AD29&gt;0),'User Input Data'!AD29&gt;0,blank)</f>
        <v/>
      </c>
      <c r="AE27" s="412" t="str">
        <f>IF('User Input Data'!G29&gt;0,'User Input Data'!AE29,blank)</f>
        <v/>
      </c>
      <c r="AF27" s="413">
        <f>IF('User Input Data'!AG29=blank,IF(AND('User Input Data'!G29&gt;0,C27=TRUonly),'Distr-Intermod Proj Calc'!DK25,'Truck Rest Stop Area Proj Calc'!GU25),Error)</f>
        <v>0</v>
      </c>
      <c r="AG27" s="413">
        <f>IF('User Input Data'!AG29=blank,IF(AND('User Input Data'!G29&gt;0,C27=TRUonly),'Distr-Intermod Proj Calc'!DL25,'Truck Rest Stop Area Proj Calc'!GV25),Error)</f>
        <v>0</v>
      </c>
      <c r="AH27" s="413">
        <f>IF('User Input Data'!AG29=blank,IF(AND('User Input Data'!G29&gt;0,C27=TRUonly),'Distr-Intermod Proj Calc'!DN25,'Truck Rest Stop Area Proj Calc'!HB25),Error)</f>
        <v>0</v>
      </c>
      <c r="AI27" s="413">
        <f>IF('User Input Data'!AG29=blank,IF(AND('User Input Data'!G29&gt;0,C27=TRUonly),'Distr-Intermod Proj Calc'!DO25,'Truck Rest Stop Area Proj Calc'!HC25),Error)</f>
        <v>0</v>
      </c>
      <c r="AJ27" s="413">
        <f>IF('User Input Data'!AG29=blank,IF(AND('User Input Data'!G29&gt;0,C27=TRUonly),'Distr-Intermod Proj Calc'!DQ25,'Truck Rest Stop Area Proj Calc'!HE25),Error)</f>
        <v>0</v>
      </c>
      <c r="AK27" s="413">
        <f>IF('User Input Data'!AG29=blank,IF(AND('User Input Data'!G29&gt;0,C27=TRUonly),'Distr-Intermod Proj Calc'!DR25,'Truck Rest Stop Area Proj Calc'!HF25),Error)</f>
        <v>0</v>
      </c>
      <c r="AL27" s="413">
        <f>IF('User Input Data'!AG29=blank,IF(AND('User Input Data'!G29&gt;0,C27=TRUonly),'Distr-Intermod Proj Calc'!DS25,'Truck Rest Stop Area Proj Calc'!HG25),Error)</f>
        <v>0</v>
      </c>
      <c r="AM27" s="414">
        <f>IF(AND('User Input Data'!G29&gt;0,C27=TRUonly),'Distr-Intermod Proj Calc'!DT25,'Truck Rest Stop Area Proj Calc'!HH25)</f>
        <v>0</v>
      </c>
      <c r="AN27" s="73"/>
    </row>
    <row r="28" spans="1:40" x14ac:dyDescent="0.2">
      <c r="A28" s="405" t="str">
        <f>IF('User Input Data'!G30&gt;0,'User Input Data'!A30,blank)</f>
        <v/>
      </c>
      <c r="B28" s="406" t="str">
        <f>IF('User Input Data'!G30&gt;0,'User Input Data'!B30,blank)</f>
        <v/>
      </c>
      <c r="C28" s="407" t="str">
        <f>IF('User Input Data'!G30&gt;0,'User Input Data'!C30,blank)</f>
        <v/>
      </c>
      <c r="D28" s="406" t="str">
        <f>IF(AND('User Input Data'!G30&gt;0,'User Input Data'!D30&gt;=0),'User Input Data'!D30,blank)</f>
        <v/>
      </c>
      <c r="E28" s="407" t="str">
        <f>IF(AND('User Input Data'!G30&gt;0,'User Input Data'!E30&gt;0),'User Input Data'!E30,blank)</f>
        <v/>
      </c>
      <c r="F28" s="406" t="str">
        <f>IF(AND('User Input Data'!G30&gt;0,'User Input Data'!F30&gt;0),'User Input Data'!F30,blank)</f>
        <v/>
      </c>
      <c r="G28" s="406" t="str">
        <f>IF(AND('User Input Data'!G30&gt;0,'User Input Data'!G30&gt;0),'User Input Data'!G30,blank)</f>
        <v/>
      </c>
      <c r="H28" s="408" t="str">
        <f>IF(AND('User Input Data'!G30&gt;0,'User Input Data'!H30&gt;0),'User Input Data'!H30,blank)</f>
        <v/>
      </c>
      <c r="I28" s="408" t="str">
        <f>IF(AND('User Input Data'!G30&gt;0,'User Input Data'!H30&gt;0),'User Input Data'!I30,blank)</f>
        <v/>
      </c>
      <c r="J28" s="408" t="str">
        <f>IF(AND('User Input Data'!G30&gt;0,'User Input Data'!H30&gt;0),'User Input Data'!J30,blank)</f>
        <v/>
      </c>
      <c r="K28" s="408" t="str">
        <f>IF(AND('User Input Data'!G30&gt;0,'User Input Data'!H30&gt;0),'User Input Data'!K30,blank)</f>
        <v/>
      </c>
      <c r="L28" s="408" t="str">
        <f>IF(AND('User Input Data'!G30&gt;0,'User Input Data'!H30&gt;0),'User Input Data'!L30,blank)</f>
        <v/>
      </c>
      <c r="M28" s="408" t="str">
        <f>IF(AND('User Input Data'!G30&gt;0,'User Input Data'!H30&gt;0),'User Input Data'!M30,blank)</f>
        <v/>
      </c>
      <c r="N28" s="408" t="str">
        <f>IF(AND('User Input Data'!G30&gt;0,'User Input Data'!H30&gt;0),'User Input Data'!N30,blank)</f>
        <v/>
      </c>
      <c r="O28" s="408" t="str">
        <f>IF(AND('User Input Data'!G30&gt;0,'User Input Data'!H30&gt;0),'User Input Data'!O30,blank)</f>
        <v/>
      </c>
      <c r="P28" s="408" t="str">
        <f>IF(AND('User Input Data'!G30&gt;0,'User Input Data'!H30&gt;0),'User Input Data'!P30,blank)</f>
        <v/>
      </c>
      <c r="Q28" s="408" t="str">
        <f>IF(AND('User Input Data'!G30&gt;0,'User Input Data'!H30&gt;0),'User Input Data'!Q30,blank)</f>
        <v/>
      </c>
      <c r="R28" s="408" t="str">
        <f>IF(AND('User Input Data'!G30&gt;0,'User Input Data'!R30&gt;0),'User Input Data'!R30,blank)</f>
        <v/>
      </c>
      <c r="S28" s="408" t="str">
        <f>IF(AND('User Input Data'!G30&gt;0,'User Input Data'!S30&gt;0),'User Input Data'!S30,blank)</f>
        <v/>
      </c>
      <c r="T28" s="408" t="str">
        <f>IF(AND('User Input Data'!G30&gt;0,'User Input Data'!T30&gt;0),'User Input Data'!T30,blank)</f>
        <v/>
      </c>
      <c r="U28" s="408" t="str">
        <f>IF(AND('User Input Data'!G30&gt;0,'User Input Data'!U30&gt;0),'User Input Data'!U30,blank)</f>
        <v/>
      </c>
      <c r="V28" s="408" t="str">
        <f>IF(AND('User Input Data'!G30&gt;0,'User Input Data'!V30&gt;0),'User Input Data'!V30,blank)</f>
        <v/>
      </c>
      <c r="W28" s="408" t="str">
        <f>IF(AND('User Input Data'!G30&gt;0,'User Input Data'!W30&gt;0),'User Input Data'!W30,blank)</f>
        <v/>
      </c>
      <c r="X28" s="408" t="str">
        <f>IF(AND('User Input Data'!G30&gt;0,'User Input Data'!X30&gt;0),'User Input Data'!X30,blank)</f>
        <v/>
      </c>
      <c r="Y28" s="408" t="str">
        <f>IF(AND('User Input Data'!G30&gt;0,'User Input Data'!Y30&gt;0),'User Input Data'!Y30,blank)</f>
        <v/>
      </c>
      <c r="Z28" s="408" t="str">
        <f>IF(AND('User Input Data'!G30&gt;0,'User Input Data'!Z30&gt;0),'User Input Data'!Z30,blank)</f>
        <v/>
      </c>
      <c r="AA28" s="408" t="str">
        <f>IF(AND('User Input Data'!G30&gt;0,'User Input Data'!AA30&gt;0),'User Input Data'!AA30,blank)</f>
        <v/>
      </c>
      <c r="AB28" s="409" t="str">
        <f>IF('User Input Data'!G30&gt;0,'User Input Data'!AB30,blank)</f>
        <v/>
      </c>
      <c r="AC28" s="410" t="str">
        <f>IF('User Input Data'!G30&gt;0,'User Input Data'!AC30,blank)</f>
        <v/>
      </c>
      <c r="AD28" s="411" t="str">
        <f>IF(AND('User Input Data'!G30&gt;0,'User Input Data'!AD30&gt;0),'User Input Data'!AD30&gt;0,blank)</f>
        <v/>
      </c>
      <c r="AE28" s="412" t="str">
        <f>IF('User Input Data'!G30&gt;0,'User Input Data'!AE30,blank)</f>
        <v/>
      </c>
      <c r="AF28" s="413">
        <f>IF('User Input Data'!AG30=blank,IF(AND('User Input Data'!G30&gt;0,C28=TRUonly),'Distr-Intermod Proj Calc'!DK26,'Truck Rest Stop Area Proj Calc'!GU26),Error)</f>
        <v>0</v>
      </c>
      <c r="AG28" s="413">
        <f>IF('User Input Data'!AG30=blank,IF(AND('User Input Data'!G30&gt;0,C28=TRUonly),'Distr-Intermod Proj Calc'!DL26,'Truck Rest Stop Area Proj Calc'!GV26),Error)</f>
        <v>0</v>
      </c>
      <c r="AH28" s="413">
        <f>IF('User Input Data'!AG30=blank,IF(AND('User Input Data'!G30&gt;0,C28=TRUonly),'Distr-Intermod Proj Calc'!DN26,'Truck Rest Stop Area Proj Calc'!HB26),Error)</f>
        <v>0</v>
      </c>
      <c r="AI28" s="413">
        <f>IF('User Input Data'!AG30=blank,IF(AND('User Input Data'!G30&gt;0,C28=TRUonly),'Distr-Intermod Proj Calc'!DO26,'Truck Rest Stop Area Proj Calc'!HC26),Error)</f>
        <v>0</v>
      </c>
      <c r="AJ28" s="413">
        <f>IF('User Input Data'!AG30=blank,IF(AND('User Input Data'!G30&gt;0,C28=TRUonly),'Distr-Intermod Proj Calc'!DQ26,'Truck Rest Stop Area Proj Calc'!HE26),Error)</f>
        <v>0</v>
      </c>
      <c r="AK28" s="413">
        <f>IF('User Input Data'!AG30=blank,IF(AND('User Input Data'!G30&gt;0,C28=TRUonly),'Distr-Intermod Proj Calc'!DR26,'Truck Rest Stop Area Proj Calc'!HF26),Error)</f>
        <v>0</v>
      </c>
      <c r="AL28" s="413">
        <f>IF('User Input Data'!AG30=blank,IF(AND('User Input Data'!G30&gt;0,C28=TRUonly),'Distr-Intermod Proj Calc'!DS26,'Truck Rest Stop Area Proj Calc'!HG26),Error)</f>
        <v>0</v>
      </c>
      <c r="AM28" s="414">
        <f>IF(AND('User Input Data'!G30&gt;0,C28=TRUonly),'Distr-Intermod Proj Calc'!DT26,'Truck Rest Stop Area Proj Calc'!HH26)</f>
        <v>0</v>
      </c>
      <c r="AN28" s="73"/>
    </row>
    <row r="29" spans="1:40" x14ac:dyDescent="0.2">
      <c r="A29" s="405" t="str">
        <f>IF('User Input Data'!G31&gt;0,'User Input Data'!A31,blank)</f>
        <v/>
      </c>
      <c r="B29" s="406" t="str">
        <f>IF('User Input Data'!G31&gt;0,'User Input Data'!B31,blank)</f>
        <v/>
      </c>
      <c r="C29" s="407" t="str">
        <f>IF('User Input Data'!G31&gt;0,'User Input Data'!C31,blank)</f>
        <v/>
      </c>
      <c r="D29" s="406" t="str">
        <f>IF(AND('User Input Data'!G31&gt;0,'User Input Data'!D31&gt;=0),'User Input Data'!D31,blank)</f>
        <v/>
      </c>
      <c r="E29" s="407" t="str">
        <f>IF(AND('User Input Data'!G31&gt;0,'User Input Data'!E31&gt;0),'User Input Data'!E31,blank)</f>
        <v/>
      </c>
      <c r="F29" s="406" t="str">
        <f>IF(AND('User Input Data'!G31&gt;0,'User Input Data'!F31&gt;0),'User Input Data'!F31,blank)</f>
        <v/>
      </c>
      <c r="G29" s="406" t="str">
        <f>IF(AND('User Input Data'!G31&gt;0,'User Input Data'!G31&gt;0),'User Input Data'!G31,blank)</f>
        <v/>
      </c>
      <c r="H29" s="408" t="str">
        <f>IF(AND('User Input Data'!G31&gt;0,'User Input Data'!H31&gt;0),'User Input Data'!H31,blank)</f>
        <v/>
      </c>
      <c r="I29" s="408" t="str">
        <f>IF(AND('User Input Data'!G31&gt;0,'User Input Data'!H31&gt;0),'User Input Data'!I31,blank)</f>
        <v/>
      </c>
      <c r="J29" s="408" t="str">
        <f>IF(AND('User Input Data'!G31&gt;0,'User Input Data'!H31&gt;0),'User Input Data'!J31,blank)</f>
        <v/>
      </c>
      <c r="K29" s="408" t="str">
        <f>IF(AND('User Input Data'!G31&gt;0,'User Input Data'!H31&gt;0),'User Input Data'!K31,blank)</f>
        <v/>
      </c>
      <c r="L29" s="408" t="str">
        <f>IF(AND('User Input Data'!G31&gt;0,'User Input Data'!H31&gt;0),'User Input Data'!L31,blank)</f>
        <v/>
      </c>
      <c r="M29" s="408" t="str">
        <f>IF(AND('User Input Data'!G31&gt;0,'User Input Data'!H31&gt;0),'User Input Data'!M31,blank)</f>
        <v/>
      </c>
      <c r="N29" s="408" t="str">
        <f>IF(AND('User Input Data'!G31&gt;0,'User Input Data'!H31&gt;0),'User Input Data'!N31,blank)</f>
        <v/>
      </c>
      <c r="O29" s="408" t="str">
        <f>IF(AND('User Input Data'!G31&gt;0,'User Input Data'!H31&gt;0),'User Input Data'!O31,blank)</f>
        <v/>
      </c>
      <c r="P29" s="408" t="str">
        <f>IF(AND('User Input Data'!G31&gt;0,'User Input Data'!H31&gt;0),'User Input Data'!P31,blank)</f>
        <v/>
      </c>
      <c r="Q29" s="408" t="str">
        <f>IF(AND('User Input Data'!G31&gt;0,'User Input Data'!H31&gt;0),'User Input Data'!Q31,blank)</f>
        <v/>
      </c>
      <c r="R29" s="408" t="str">
        <f>IF(AND('User Input Data'!G31&gt;0,'User Input Data'!R31&gt;0),'User Input Data'!R31,blank)</f>
        <v/>
      </c>
      <c r="S29" s="408" t="str">
        <f>IF(AND('User Input Data'!G31&gt;0,'User Input Data'!S31&gt;0),'User Input Data'!S31,blank)</f>
        <v/>
      </c>
      <c r="T29" s="408" t="str">
        <f>IF(AND('User Input Data'!G31&gt;0,'User Input Data'!T31&gt;0),'User Input Data'!T31,blank)</f>
        <v/>
      </c>
      <c r="U29" s="408" t="str">
        <f>IF(AND('User Input Data'!G31&gt;0,'User Input Data'!U31&gt;0),'User Input Data'!U31,blank)</f>
        <v/>
      </c>
      <c r="V29" s="408" t="str">
        <f>IF(AND('User Input Data'!G31&gt;0,'User Input Data'!V31&gt;0),'User Input Data'!V31,blank)</f>
        <v/>
      </c>
      <c r="W29" s="408" t="str">
        <f>IF(AND('User Input Data'!G31&gt;0,'User Input Data'!W31&gt;0),'User Input Data'!W31,blank)</f>
        <v/>
      </c>
      <c r="X29" s="408" t="str">
        <f>IF(AND('User Input Data'!G31&gt;0,'User Input Data'!X31&gt;0),'User Input Data'!X31,blank)</f>
        <v/>
      </c>
      <c r="Y29" s="408" t="str">
        <f>IF(AND('User Input Data'!G31&gt;0,'User Input Data'!Y31&gt;0),'User Input Data'!Y31,blank)</f>
        <v/>
      </c>
      <c r="Z29" s="408" t="str">
        <f>IF(AND('User Input Data'!G31&gt;0,'User Input Data'!Z31&gt;0),'User Input Data'!Z31,blank)</f>
        <v/>
      </c>
      <c r="AA29" s="408" t="str">
        <f>IF(AND('User Input Data'!G31&gt;0,'User Input Data'!AA31&gt;0),'User Input Data'!AA31,blank)</f>
        <v/>
      </c>
      <c r="AB29" s="409" t="str">
        <f>IF('User Input Data'!G31&gt;0,'User Input Data'!AB31,blank)</f>
        <v/>
      </c>
      <c r="AC29" s="410" t="str">
        <f>IF('User Input Data'!G31&gt;0,'User Input Data'!AC31,blank)</f>
        <v/>
      </c>
      <c r="AD29" s="411" t="str">
        <f>IF(AND('User Input Data'!G31&gt;0,'User Input Data'!AD31&gt;0),'User Input Data'!AD31&gt;0,blank)</f>
        <v/>
      </c>
      <c r="AE29" s="412" t="str">
        <f>IF('User Input Data'!G31&gt;0,'User Input Data'!AE31,blank)</f>
        <v/>
      </c>
      <c r="AF29" s="413">
        <f>IF('User Input Data'!AG31=blank,IF(AND('User Input Data'!G31&gt;0,C29=TRUonly),'Distr-Intermod Proj Calc'!DK27,'Truck Rest Stop Area Proj Calc'!GU27),Error)</f>
        <v>0</v>
      </c>
      <c r="AG29" s="413">
        <f>IF('User Input Data'!AG31=blank,IF(AND('User Input Data'!G31&gt;0,C29=TRUonly),'Distr-Intermod Proj Calc'!DL27,'Truck Rest Stop Area Proj Calc'!GV27),Error)</f>
        <v>0</v>
      </c>
      <c r="AH29" s="413">
        <f>IF('User Input Data'!AG31=blank,IF(AND('User Input Data'!G31&gt;0,C29=TRUonly),'Distr-Intermod Proj Calc'!DN27,'Truck Rest Stop Area Proj Calc'!HB27),Error)</f>
        <v>0</v>
      </c>
      <c r="AI29" s="413">
        <f>IF('User Input Data'!AG31=blank,IF(AND('User Input Data'!G31&gt;0,C29=TRUonly),'Distr-Intermod Proj Calc'!DO27,'Truck Rest Stop Area Proj Calc'!HC27),Error)</f>
        <v>0</v>
      </c>
      <c r="AJ29" s="413">
        <f>IF('User Input Data'!AG31=blank,IF(AND('User Input Data'!G31&gt;0,C29=TRUonly),'Distr-Intermod Proj Calc'!DQ27,'Truck Rest Stop Area Proj Calc'!HE27),Error)</f>
        <v>0</v>
      </c>
      <c r="AK29" s="413">
        <f>IF('User Input Data'!AG31=blank,IF(AND('User Input Data'!G31&gt;0,C29=TRUonly),'Distr-Intermod Proj Calc'!DR27,'Truck Rest Stop Area Proj Calc'!HF27),Error)</f>
        <v>0</v>
      </c>
      <c r="AL29" s="413">
        <f>IF('User Input Data'!AG31=blank,IF(AND('User Input Data'!G31&gt;0,C29=TRUonly),'Distr-Intermod Proj Calc'!DS27,'Truck Rest Stop Area Proj Calc'!HG27),Error)</f>
        <v>0</v>
      </c>
      <c r="AM29" s="414">
        <f>IF(AND('User Input Data'!G31&gt;0,C29=TRUonly),'Distr-Intermod Proj Calc'!DT27,'Truck Rest Stop Area Proj Calc'!HH27)</f>
        <v>0</v>
      </c>
      <c r="AN29" s="73"/>
    </row>
    <row r="30" spans="1:40" x14ac:dyDescent="0.2">
      <c r="A30" s="405" t="str">
        <f>IF('User Input Data'!G32&gt;0,'User Input Data'!A32,blank)</f>
        <v/>
      </c>
      <c r="B30" s="406" t="str">
        <f>IF('User Input Data'!G32&gt;0,'User Input Data'!B32,blank)</f>
        <v/>
      </c>
      <c r="C30" s="407" t="str">
        <f>IF('User Input Data'!G32&gt;0,'User Input Data'!C32,blank)</f>
        <v/>
      </c>
      <c r="D30" s="406" t="str">
        <f>IF(AND('User Input Data'!G32&gt;0,'User Input Data'!D32&gt;=0),'User Input Data'!D32,blank)</f>
        <v/>
      </c>
      <c r="E30" s="407" t="str">
        <f>IF(AND('User Input Data'!G32&gt;0,'User Input Data'!E32&gt;0),'User Input Data'!E32,blank)</f>
        <v/>
      </c>
      <c r="F30" s="406" t="str">
        <f>IF(AND('User Input Data'!G32&gt;0,'User Input Data'!F32&gt;0),'User Input Data'!F32,blank)</f>
        <v/>
      </c>
      <c r="G30" s="406" t="str">
        <f>IF(AND('User Input Data'!G32&gt;0,'User Input Data'!G32&gt;0),'User Input Data'!G32,blank)</f>
        <v/>
      </c>
      <c r="H30" s="408" t="str">
        <f>IF(AND('User Input Data'!G32&gt;0,'User Input Data'!H32&gt;0),'User Input Data'!H32,blank)</f>
        <v/>
      </c>
      <c r="I30" s="408" t="str">
        <f>IF(AND('User Input Data'!G32&gt;0,'User Input Data'!H32&gt;0),'User Input Data'!I32,blank)</f>
        <v/>
      </c>
      <c r="J30" s="408" t="str">
        <f>IF(AND('User Input Data'!G32&gt;0,'User Input Data'!H32&gt;0),'User Input Data'!J32,blank)</f>
        <v/>
      </c>
      <c r="K30" s="408" t="str">
        <f>IF(AND('User Input Data'!G32&gt;0,'User Input Data'!H32&gt;0),'User Input Data'!K32,blank)</f>
        <v/>
      </c>
      <c r="L30" s="408" t="str">
        <f>IF(AND('User Input Data'!G32&gt;0,'User Input Data'!H32&gt;0),'User Input Data'!L32,blank)</f>
        <v/>
      </c>
      <c r="M30" s="408" t="str">
        <f>IF(AND('User Input Data'!G32&gt;0,'User Input Data'!H32&gt;0),'User Input Data'!M32,blank)</f>
        <v/>
      </c>
      <c r="N30" s="408" t="str">
        <f>IF(AND('User Input Data'!G32&gt;0,'User Input Data'!H32&gt;0),'User Input Data'!N32,blank)</f>
        <v/>
      </c>
      <c r="O30" s="408" t="str">
        <f>IF(AND('User Input Data'!G32&gt;0,'User Input Data'!H32&gt;0),'User Input Data'!O32,blank)</f>
        <v/>
      </c>
      <c r="P30" s="408" t="str">
        <f>IF(AND('User Input Data'!G32&gt;0,'User Input Data'!H32&gt;0),'User Input Data'!P32,blank)</f>
        <v/>
      </c>
      <c r="Q30" s="408" t="str">
        <f>IF(AND('User Input Data'!G32&gt;0,'User Input Data'!H32&gt;0),'User Input Data'!Q32,blank)</f>
        <v/>
      </c>
      <c r="R30" s="408" t="str">
        <f>IF(AND('User Input Data'!G32&gt;0,'User Input Data'!R32&gt;0),'User Input Data'!R32,blank)</f>
        <v/>
      </c>
      <c r="S30" s="408" t="str">
        <f>IF(AND('User Input Data'!G32&gt;0,'User Input Data'!S32&gt;0),'User Input Data'!S32,blank)</f>
        <v/>
      </c>
      <c r="T30" s="408" t="str">
        <f>IF(AND('User Input Data'!G32&gt;0,'User Input Data'!T32&gt;0),'User Input Data'!T32,blank)</f>
        <v/>
      </c>
      <c r="U30" s="408" t="str">
        <f>IF(AND('User Input Data'!G32&gt;0,'User Input Data'!U32&gt;0),'User Input Data'!U32,blank)</f>
        <v/>
      </c>
      <c r="V30" s="408" t="str">
        <f>IF(AND('User Input Data'!G32&gt;0,'User Input Data'!V32&gt;0),'User Input Data'!V32,blank)</f>
        <v/>
      </c>
      <c r="W30" s="408" t="str">
        <f>IF(AND('User Input Data'!G32&gt;0,'User Input Data'!W32&gt;0),'User Input Data'!W32,blank)</f>
        <v/>
      </c>
      <c r="X30" s="408" t="str">
        <f>IF(AND('User Input Data'!G32&gt;0,'User Input Data'!X32&gt;0),'User Input Data'!X32,blank)</f>
        <v/>
      </c>
      <c r="Y30" s="408" t="str">
        <f>IF(AND('User Input Data'!G32&gt;0,'User Input Data'!Y32&gt;0),'User Input Data'!Y32,blank)</f>
        <v/>
      </c>
      <c r="Z30" s="408" t="str">
        <f>IF(AND('User Input Data'!G32&gt;0,'User Input Data'!Z32&gt;0),'User Input Data'!Z32,blank)</f>
        <v/>
      </c>
      <c r="AA30" s="408" t="str">
        <f>IF(AND('User Input Data'!G32&gt;0,'User Input Data'!AA32&gt;0),'User Input Data'!AA32,blank)</f>
        <v/>
      </c>
      <c r="AB30" s="409" t="str">
        <f>IF('User Input Data'!G32&gt;0,'User Input Data'!AB32,blank)</f>
        <v/>
      </c>
      <c r="AC30" s="410" t="str">
        <f>IF('User Input Data'!G32&gt;0,'User Input Data'!AC32,blank)</f>
        <v/>
      </c>
      <c r="AD30" s="411" t="str">
        <f>IF(AND('User Input Data'!G32&gt;0,'User Input Data'!AD32&gt;0),'User Input Data'!AD32&gt;0,blank)</f>
        <v/>
      </c>
      <c r="AE30" s="412" t="str">
        <f>IF('User Input Data'!G32&gt;0,'User Input Data'!AE32,blank)</f>
        <v/>
      </c>
      <c r="AF30" s="413">
        <f>IF('User Input Data'!AG32=blank,IF(AND('User Input Data'!G32&gt;0,C30=TRUonly),'Distr-Intermod Proj Calc'!DK28,'Truck Rest Stop Area Proj Calc'!GU28),Error)</f>
        <v>0</v>
      </c>
      <c r="AG30" s="413">
        <f>IF('User Input Data'!AG32=blank,IF(AND('User Input Data'!G32&gt;0,C30=TRUonly),'Distr-Intermod Proj Calc'!DL28,'Truck Rest Stop Area Proj Calc'!GV28),Error)</f>
        <v>0</v>
      </c>
      <c r="AH30" s="413">
        <f>IF('User Input Data'!AG32=blank,IF(AND('User Input Data'!G32&gt;0,C30=TRUonly),'Distr-Intermod Proj Calc'!DN28,'Truck Rest Stop Area Proj Calc'!HB28),Error)</f>
        <v>0</v>
      </c>
      <c r="AI30" s="413">
        <f>IF('User Input Data'!AG32=blank,IF(AND('User Input Data'!G32&gt;0,C30=TRUonly),'Distr-Intermod Proj Calc'!DO28,'Truck Rest Stop Area Proj Calc'!HC28),Error)</f>
        <v>0</v>
      </c>
      <c r="AJ30" s="413">
        <f>IF('User Input Data'!AG32=blank,IF(AND('User Input Data'!G32&gt;0,C30=TRUonly),'Distr-Intermod Proj Calc'!DQ28,'Truck Rest Stop Area Proj Calc'!HE28),Error)</f>
        <v>0</v>
      </c>
      <c r="AK30" s="413">
        <f>IF('User Input Data'!AG32=blank,IF(AND('User Input Data'!G32&gt;0,C30=TRUonly),'Distr-Intermod Proj Calc'!DR28,'Truck Rest Stop Area Proj Calc'!HF28),Error)</f>
        <v>0</v>
      </c>
      <c r="AL30" s="413">
        <f>IF('User Input Data'!AG32=blank,IF(AND('User Input Data'!G32&gt;0,C30=TRUonly),'Distr-Intermod Proj Calc'!DS28,'Truck Rest Stop Area Proj Calc'!HG28),Error)</f>
        <v>0</v>
      </c>
      <c r="AM30" s="414">
        <f>IF(AND('User Input Data'!G32&gt;0,C30=TRUonly),'Distr-Intermod Proj Calc'!DT28,'Truck Rest Stop Area Proj Calc'!HH28)</f>
        <v>0</v>
      </c>
      <c r="AN30" s="73"/>
    </row>
    <row r="31" spans="1:40" x14ac:dyDescent="0.2">
      <c r="A31" s="405" t="str">
        <f>IF('User Input Data'!G33&gt;0,'User Input Data'!A33,blank)</f>
        <v/>
      </c>
      <c r="B31" s="406" t="str">
        <f>IF('User Input Data'!G33&gt;0,'User Input Data'!B33,blank)</f>
        <v/>
      </c>
      <c r="C31" s="407" t="str">
        <f>IF('User Input Data'!G33&gt;0,'User Input Data'!C33,blank)</f>
        <v/>
      </c>
      <c r="D31" s="406" t="str">
        <f>IF(AND('User Input Data'!G33&gt;0,'User Input Data'!D33&gt;=0),'User Input Data'!D33,blank)</f>
        <v/>
      </c>
      <c r="E31" s="407" t="str">
        <f>IF(AND('User Input Data'!G33&gt;0,'User Input Data'!E33&gt;0),'User Input Data'!E33,blank)</f>
        <v/>
      </c>
      <c r="F31" s="406" t="str">
        <f>IF(AND('User Input Data'!G33&gt;0,'User Input Data'!F33&gt;0),'User Input Data'!F33,blank)</f>
        <v/>
      </c>
      <c r="G31" s="406" t="str">
        <f>IF(AND('User Input Data'!G33&gt;0,'User Input Data'!G33&gt;0),'User Input Data'!G33,blank)</f>
        <v/>
      </c>
      <c r="H31" s="408" t="str">
        <f>IF(AND('User Input Data'!G33&gt;0,'User Input Data'!H33&gt;0),'User Input Data'!H33,blank)</f>
        <v/>
      </c>
      <c r="I31" s="408" t="str">
        <f>IF(AND('User Input Data'!G33&gt;0,'User Input Data'!H33&gt;0),'User Input Data'!I33,blank)</f>
        <v/>
      </c>
      <c r="J31" s="408" t="str">
        <f>IF(AND('User Input Data'!G33&gt;0,'User Input Data'!H33&gt;0),'User Input Data'!J33,blank)</f>
        <v/>
      </c>
      <c r="K31" s="408" t="str">
        <f>IF(AND('User Input Data'!G33&gt;0,'User Input Data'!H33&gt;0),'User Input Data'!K33,blank)</f>
        <v/>
      </c>
      <c r="L31" s="408" t="str">
        <f>IF(AND('User Input Data'!G33&gt;0,'User Input Data'!H33&gt;0),'User Input Data'!L33,blank)</f>
        <v/>
      </c>
      <c r="M31" s="408" t="str">
        <f>IF(AND('User Input Data'!G33&gt;0,'User Input Data'!H33&gt;0),'User Input Data'!M33,blank)</f>
        <v/>
      </c>
      <c r="N31" s="408" t="str">
        <f>IF(AND('User Input Data'!G33&gt;0,'User Input Data'!H33&gt;0),'User Input Data'!N33,blank)</f>
        <v/>
      </c>
      <c r="O31" s="408" t="str">
        <f>IF(AND('User Input Data'!G33&gt;0,'User Input Data'!H33&gt;0),'User Input Data'!O33,blank)</f>
        <v/>
      </c>
      <c r="P31" s="408" t="str">
        <f>IF(AND('User Input Data'!G33&gt;0,'User Input Data'!H33&gt;0),'User Input Data'!P33,blank)</f>
        <v/>
      </c>
      <c r="Q31" s="408" t="str">
        <f>IF(AND('User Input Data'!G33&gt;0,'User Input Data'!H33&gt;0),'User Input Data'!Q33,blank)</f>
        <v/>
      </c>
      <c r="R31" s="408" t="str">
        <f>IF(AND('User Input Data'!G33&gt;0,'User Input Data'!R33&gt;0),'User Input Data'!R33,blank)</f>
        <v/>
      </c>
      <c r="S31" s="408" t="str">
        <f>IF(AND('User Input Data'!G33&gt;0,'User Input Data'!S33&gt;0),'User Input Data'!S33,blank)</f>
        <v/>
      </c>
      <c r="T31" s="408" t="str">
        <f>IF(AND('User Input Data'!G33&gt;0,'User Input Data'!T33&gt;0),'User Input Data'!T33,blank)</f>
        <v/>
      </c>
      <c r="U31" s="408" t="str">
        <f>IF(AND('User Input Data'!G33&gt;0,'User Input Data'!U33&gt;0),'User Input Data'!U33,blank)</f>
        <v/>
      </c>
      <c r="V31" s="408" t="str">
        <f>IF(AND('User Input Data'!G33&gt;0,'User Input Data'!V33&gt;0),'User Input Data'!V33,blank)</f>
        <v/>
      </c>
      <c r="W31" s="408" t="str">
        <f>IF(AND('User Input Data'!G33&gt;0,'User Input Data'!W33&gt;0),'User Input Data'!W33,blank)</f>
        <v/>
      </c>
      <c r="X31" s="408" t="str">
        <f>IF(AND('User Input Data'!G33&gt;0,'User Input Data'!X33&gt;0),'User Input Data'!X33,blank)</f>
        <v/>
      </c>
      <c r="Y31" s="408" t="str">
        <f>IF(AND('User Input Data'!G33&gt;0,'User Input Data'!Y33&gt;0),'User Input Data'!Y33,blank)</f>
        <v/>
      </c>
      <c r="Z31" s="408" t="str">
        <f>IF(AND('User Input Data'!G33&gt;0,'User Input Data'!Z33&gt;0),'User Input Data'!Z33,blank)</f>
        <v/>
      </c>
      <c r="AA31" s="408" t="str">
        <f>IF(AND('User Input Data'!G33&gt;0,'User Input Data'!AA33&gt;0),'User Input Data'!AA33,blank)</f>
        <v/>
      </c>
      <c r="AB31" s="409" t="str">
        <f>IF('User Input Data'!G33&gt;0,'User Input Data'!AB33,blank)</f>
        <v/>
      </c>
      <c r="AC31" s="410" t="str">
        <f>IF('User Input Data'!G33&gt;0,'User Input Data'!AC33,blank)</f>
        <v/>
      </c>
      <c r="AD31" s="411" t="str">
        <f>IF(AND('User Input Data'!G33&gt;0,'User Input Data'!AD33&gt;0),'User Input Data'!AD33&gt;0,blank)</f>
        <v/>
      </c>
      <c r="AE31" s="412" t="str">
        <f>IF('User Input Data'!G33&gt;0,'User Input Data'!AE33,blank)</f>
        <v/>
      </c>
      <c r="AF31" s="413">
        <f>IF('User Input Data'!AG33=blank,IF(AND('User Input Data'!G33&gt;0,C31=TRUonly),'Distr-Intermod Proj Calc'!DK29,'Truck Rest Stop Area Proj Calc'!GU29),Error)</f>
        <v>0</v>
      </c>
      <c r="AG31" s="413">
        <f>IF('User Input Data'!AG33=blank,IF(AND('User Input Data'!G33&gt;0,C31=TRUonly),'Distr-Intermod Proj Calc'!DL29,'Truck Rest Stop Area Proj Calc'!GV29),Error)</f>
        <v>0</v>
      </c>
      <c r="AH31" s="413">
        <f>IF('User Input Data'!AG33=blank,IF(AND('User Input Data'!G33&gt;0,C31=TRUonly),'Distr-Intermod Proj Calc'!DN29,'Truck Rest Stop Area Proj Calc'!HB29),Error)</f>
        <v>0</v>
      </c>
      <c r="AI31" s="413">
        <f>IF('User Input Data'!AG33=blank,IF(AND('User Input Data'!G33&gt;0,C31=TRUonly),'Distr-Intermod Proj Calc'!DO29,'Truck Rest Stop Area Proj Calc'!HC29),Error)</f>
        <v>0</v>
      </c>
      <c r="AJ31" s="413">
        <f>IF('User Input Data'!AG33=blank,IF(AND('User Input Data'!G33&gt;0,C31=TRUonly),'Distr-Intermod Proj Calc'!DQ29,'Truck Rest Stop Area Proj Calc'!HE29),Error)</f>
        <v>0</v>
      </c>
      <c r="AK31" s="413">
        <f>IF('User Input Data'!AG33=blank,IF(AND('User Input Data'!G33&gt;0,C31=TRUonly),'Distr-Intermod Proj Calc'!DR29,'Truck Rest Stop Area Proj Calc'!HF29),Error)</f>
        <v>0</v>
      </c>
      <c r="AL31" s="413">
        <f>IF('User Input Data'!AG33=blank,IF(AND('User Input Data'!G33&gt;0,C31=TRUonly),'Distr-Intermod Proj Calc'!DS29,'Truck Rest Stop Area Proj Calc'!HG29),Error)</f>
        <v>0</v>
      </c>
      <c r="AM31" s="414">
        <f>IF(AND('User Input Data'!G33&gt;0,C31=TRUonly),'Distr-Intermod Proj Calc'!DT29,'Truck Rest Stop Area Proj Calc'!HH29)</f>
        <v>0</v>
      </c>
      <c r="AN31" s="73"/>
    </row>
    <row r="32" spans="1:40" x14ac:dyDescent="0.2">
      <c r="A32" s="405" t="str">
        <f>IF('User Input Data'!G34&gt;0,'User Input Data'!A34,blank)</f>
        <v/>
      </c>
      <c r="B32" s="406" t="str">
        <f>IF('User Input Data'!G34&gt;0,'User Input Data'!B34,blank)</f>
        <v/>
      </c>
      <c r="C32" s="407" t="str">
        <f>IF('User Input Data'!G34&gt;0,'User Input Data'!C34,blank)</f>
        <v/>
      </c>
      <c r="D32" s="406" t="str">
        <f>IF(AND('User Input Data'!G34&gt;0,'User Input Data'!D34&gt;=0),'User Input Data'!D34,blank)</f>
        <v/>
      </c>
      <c r="E32" s="407" t="str">
        <f>IF(AND('User Input Data'!G34&gt;0,'User Input Data'!E34&gt;0),'User Input Data'!E34,blank)</f>
        <v/>
      </c>
      <c r="F32" s="406" t="str">
        <f>IF(AND('User Input Data'!G34&gt;0,'User Input Data'!F34&gt;0),'User Input Data'!F34,blank)</f>
        <v/>
      </c>
      <c r="G32" s="406" t="str">
        <f>IF(AND('User Input Data'!G34&gt;0,'User Input Data'!G34&gt;0),'User Input Data'!G34,blank)</f>
        <v/>
      </c>
      <c r="H32" s="408" t="str">
        <f>IF(AND('User Input Data'!G34&gt;0,'User Input Data'!H34&gt;0),'User Input Data'!H34,blank)</f>
        <v/>
      </c>
      <c r="I32" s="408" t="str">
        <f>IF(AND('User Input Data'!G34&gt;0,'User Input Data'!H34&gt;0),'User Input Data'!I34,blank)</f>
        <v/>
      </c>
      <c r="J32" s="408" t="str">
        <f>IF(AND('User Input Data'!G34&gt;0,'User Input Data'!H34&gt;0),'User Input Data'!J34,blank)</f>
        <v/>
      </c>
      <c r="K32" s="408" t="str">
        <f>IF(AND('User Input Data'!G34&gt;0,'User Input Data'!H34&gt;0),'User Input Data'!K34,blank)</f>
        <v/>
      </c>
      <c r="L32" s="408" t="str">
        <f>IF(AND('User Input Data'!G34&gt;0,'User Input Data'!H34&gt;0),'User Input Data'!L34,blank)</f>
        <v/>
      </c>
      <c r="M32" s="408" t="str">
        <f>IF(AND('User Input Data'!G34&gt;0,'User Input Data'!H34&gt;0),'User Input Data'!M34,blank)</f>
        <v/>
      </c>
      <c r="N32" s="408" t="str">
        <f>IF(AND('User Input Data'!G34&gt;0,'User Input Data'!H34&gt;0),'User Input Data'!N34,blank)</f>
        <v/>
      </c>
      <c r="O32" s="408" t="str">
        <f>IF(AND('User Input Data'!G34&gt;0,'User Input Data'!H34&gt;0),'User Input Data'!O34,blank)</f>
        <v/>
      </c>
      <c r="P32" s="408" t="str">
        <f>IF(AND('User Input Data'!G34&gt;0,'User Input Data'!H34&gt;0),'User Input Data'!P34,blank)</f>
        <v/>
      </c>
      <c r="Q32" s="408" t="str">
        <f>IF(AND('User Input Data'!G34&gt;0,'User Input Data'!H34&gt;0),'User Input Data'!Q34,blank)</f>
        <v/>
      </c>
      <c r="R32" s="408" t="str">
        <f>IF(AND('User Input Data'!G34&gt;0,'User Input Data'!R34&gt;0),'User Input Data'!R34,blank)</f>
        <v/>
      </c>
      <c r="S32" s="408" t="str">
        <f>IF(AND('User Input Data'!G34&gt;0,'User Input Data'!S34&gt;0),'User Input Data'!S34,blank)</f>
        <v/>
      </c>
      <c r="T32" s="408" t="str">
        <f>IF(AND('User Input Data'!G34&gt;0,'User Input Data'!T34&gt;0),'User Input Data'!T34,blank)</f>
        <v/>
      </c>
      <c r="U32" s="408" t="str">
        <f>IF(AND('User Input Data'!G34&gt;0,'User Input Data'!U34&gt;0),'User Input Data'!U34,blank)</f>
        <v/>
      </c>
      <c r="V32" s="408" t="str">
        <f>IF(AND('User Input Data'!G34&gt;0,'User Input Data'!V34&gt;0),'User Input Data'!V34,blank)</f>
        <v/>
      </c>
      <c r="W32" s="408" t="str">
        <f>IF(AND('User Input Data'!G34&gt;0,'User Input Data'!W34&gt;0),'User Input Data'!W34,blank)</f>
        <v/>
      </c>
      <c r="X32" s="408" t="str">
        <f>IF(AND('User Input Data'!G34&gt;0,'User Input Data'!X34&gt;0),'User Input Data'!X34,blank)</f>
        <v/>
      </c>
      <c r="Y32" s="408" t="str">
        <f>IF(AND('User Input Data'!G34&gt;0,'User Input Data'!Y34&gt;0),'User Input Data'!Y34,blank)</f>
        <v/>
      </c>
      <c r="Z32" s="408" t="str">
        <f>IF(AND('User Input Data'!G34&gt;0,'User Input Data'!Z34&gt;0),'User Input Data'!Z34,blank)</f>
        <v/>
      </c>
      <c r="AA32" s="408" t="str">
        <f>IF(AND('User Input Data'!G34&gt;0,'User Input Data'!AA34&gt;0),'User Input Data'!AA34,blank)</f>
        <v/>
      </c>
      <c r="AB32" s="409" t="str">
        <f>IF('User Input Data'!G34&gt;0,'User Input Data'!AB34,blank)</f>
        <v/>
      </c>
      <c r="AC32" s="410" t="str">
        <f>IF('User Input Data'!G34&gt;0,'User Input Data'!AC34,blank)</f>
        <v/>
      </c>
      <c r="AD32" s="411" t="str">
        <f>IF(AND('User Input Data'!G34&gt;0,'User Input Data'!AD34&gt;0),'User Input Data'!AD34&gt;0,blank)</f>
        <v/>
      </c>
      <c r="AE32" s="412" t="str">
        <f>IF('User Input Data'!G34&gt;0,'User Input Data'!AE34,blank)</f>
        <v/>
      </c>
      <c r="AF32" s="413">
        <f>IF('User Input Data'!AG34=blank,IF(AND('User Input Data'!G34&gt;0,C32=TRUonly),'Distr-Intermod Proj Calc'!DK30,'Truck Rest Stop Area Proj Calc'!GU30),Error)</f>
        <v>0</v>
      </c>
      <c r="AG32" s="413">
        <f>IF('User Input Data'!AG34=blank,IF(AND('User Input Data'!G34&gt;0,C32=TRUonly),'Distr-Intermod Proj Calc'!DL30,'Truck Rest Stop Area Proj Calc'!GV30),Error)</f>
        <v>0</v>
      </c>
      <c r="AH32" s="413">
        <f>IF('User Input Data'!AG34=blank,IF(AND('User Input Data'!G34&gt;0,C32=TRUonly),'Distr-Intermod Proj Calc'!DN30,'Truck Rest Stop Area Proj Calc'!HB30),Error)</f>
        <v>0</v>
      </c>
      <c r="AI32" s="413">
        <f>IF('User Input Data'!AG34=blank,IF(AND('User Input Data'!G34&gt;0,C32=TRUonly),'Distr-Intermod Proj Calc'!DO30,'Truck Rest Stop Area Proj Calc'!HC30),Error)</f>
        <v>0</v>
      </c>
      <c r="AJ32" s="413">
        <f>IF('User Input Data'!AG34=blank,IF(AND('User Input Data'!G34&gt;0,C32=TRUonly),'Distr-Intermod Proj Calc'!DQ30,'Truck Rest Stop Area Proj Calc'!HE30),Error)</f>
        <v>0</v>
      </c>
      <c r="AK32" s="413">
        <f>IF('User Input Data'!AG34=blank,IF(AND('User Input Data'!G34&gt;0,C32=TRUonly),'Distr-Intermod Proj Calc'!DR30,'Truck Rest Stop Area Proj Calc'!HF30),Error)</f>
        <v>0</v>
      </c>
      <c r="AL32" s="413">
        <f>IF('User Input Data'!AG34=blank,IF(AND('User Input Data'!G34&gt;0,C32=TRUonly),'Distr-Intermod Proj Calc'!DS30,'Truck Rest Stop Area Proj Calc'!HG30),Error)</f>
        <v>0</v>
      </c>
      <c r="AM32" s="414">
        <f>IF(AND('User Input Data'!G34&gt;0,C32=TRUonly),'Distr-Intermod Proj Calc'!DT30,'Truck Rest Stop Area Proj Calc'!HH30)</f>
        <v>0</v>
      </c>
      <c r="AN32" s="73"/>
    </row>
    <row r="33" spans="1:40" x14ac:dyDescent="0.2">
      <c r="A33" s="405" t="str">
        <f>IF('User Input Data'!G35&gt;0,'User Input Data'!A35,blank)</f>
        <v/>
      </c>
      <c r="B33" s="406" t="str">
        <f>IF('User Input Data'!G35&gt;0,'User Input Data'!B35,blank)</f>
        <v/>
      </c>
      <c r="C33" s="407" t="str">
        <f>IF('User Input Data'!G35&gt;0,'User Input Data'!C35,blank)</f>
        <v/>
      </c>
      <c r="D33" s="406" t="str">
        <f>IF(AND('User Input Data'!G35&gt;0,'User Input Data'!D35&gt;=0),'User Input Data'!D35,blank)</f>
        <v/>
      </c>
      <c r="E33" s="407" t="str">
        <f>IF(AND('User Input Data'!G35&gt;0,'User Input Data'!E35&gt;0),'User Input Data'!E35,blank)</f>
        <v/>
      </c>
      <c r="F33" s="406" t="str">
        <f>IF(AND('User Input Data'!G35&gt;0,'User Input Data'!F35&gt;0),'User Input Data'!F35,blank)</f>
        <v/>
      </c>
      <c r="G33" s="406" t="str">
        <f>IF(AND('User Input Data'!G35&gt;0,'User Input Data'!G35&gt;0),'User Input Data'!G35,blank)</f>
        <v/>
      </c>
      <c r="H33" s="408" t="str">
        <f>IF(AND('User Input Data'!G35&gt;0,'User Input Data'!H35&gt;0),'User Input Data'!H35,blank)</f>
        <v/>
      </c>
      <c r="I33" s="408" t="str">
        <f>IF(AND('User Input Data'!G35&gt;0,'User Input Data'!H35&gt;0),'User Input Data'!I35,blank)</f>
        <v/>
      </c>
      <c r="J33" s="408" t="str">
        <f>IF(AND('User Input Data'!G35&gt;0,'User Input Data'!H35&gt;0),'User Input Data'!J35,blank)</f>
        <v/>
      </c>
      <c r="K33" s="408" t="str">
        <f>IF(AND('User Input Data'!G35&gt;0,'User Input Data'!H35&gt;0),'User Input Data'!K35,blank)</f>
        <v/>
      </c>
      <c r="L33" s="408" t="str">
        <f>IF(AND('User Input Data'!G35&gt;0,'User Input Data'!H35&gt;0),'User Input Data'!L35,blank)</f>
        <v/>
      </c>
      <c r="M33" s="408" t="str">
        <f>IF(AND('User Input Data'!G35&gt;0,'User Input Data'!H35&gt;0),'User Input Data'!M35,blank)</f>
        <v/>
      </c>
      <c r="N33" s="408" t="str">
        <f>IF(AND('User Input Data'!G35&gt;0,'User Input Data'!H35&gt;0),'User Input Data'!N35,blank)</f>
        <v/>
      </c>
      <c r="O33" s="408" t="str">
        <f>IF(AND('User Input Data'!G35&gt;0,'User Input Data'!H35&gt;0),'User Input Data'!O35,blank)</f>
        <v/>
      </c>
      <c r="P33" s="408" t="str">
        <f>IF(AND('User Input Data'!G35&gt;0,'User Input Data'!H35&gt;0),'User Input Data'!P35,blank)</f>
        <v/>
      </c>
      <c r="Q33" s="408" t="str">
        <f>IF(AND('User Input Data'!G35&gt;0,'User Input Data'!H35&gt;0),'User Input Data'!Q35,blank)</f>
        <v/>
      </c>
      <c r="R33" s="408" t="str">
        <f>IF(AND('User Input Data'!G35&gt;0,'User Input Data'!R35&gt;0),'User Input Data'!R35,blank)</f>
        <v/>
      </c>
      <c r="S33" s="408" t="str">
        <f>IF(AND('User Input Data'!G35&gt;0,'User Input Data'!S35&gt;0),'User Input Data'!S35,blank)</f>
        <v/>
      </c>
      <c r="T33" s="408" t="str">
        <f>IF(AND('User Input Data'!G35&gt;0,'User Input Data'!T35&gt;0),'User Input Data'!T35,blank)</f>
        <v/>
      </c>
      <c r="U33" s="408" t="str">
        <f>IF(AND('User Input Data'!G35&gt;0,'User Input Data'!U35&gt;0),'User Input Data'!U35,blank)</f>
        <v/>
      </c>
      <c r="V33" s="408" t="str">
        <f>IF(AND('User Input Data'!G35&gt;0,'User Input Data'!V35&gt;0),'User Input Data'!V35,blank)</f>
        <v/>
      </c>
      <c r="W33" s="408" t="str">
        <f>IF(AND('User Input Data'!G35&gt;0,'User Input Data'!W35&gt;0),'User Input Data'!W35,blank)</f>
        <v/>
      </c>
      <c r="X33" s="408" t="str">
        <f>IF(AND('User Input Data'!G35&gt;0,'User Input Data'!X35&gt;0),'User Input Data'!X35,blank)</f>
        <v/>
      </c>
      <c r="Y33" s="408" t="str">
        <f>IF(AND('User Input Data'!G35&gt;0,'User Input Data'!Y35&gt;0),'User Input Data'!Y35,blank)</f>
        <v/>
      </c>
      <c r="Z33" s="408" t="str">
        <f>IF(AND('User Input Data'!G35&gt;0,'User Input Data'!Z35&gt;0),'User Input Data'!Z35,blank)</f>
        <v/>
      </c>
      <c r="AA33" s="408" t="str">
        <f>IF(AND('User Input Data'!G35&gt;0,'User Input Data'!AA35&gt;0),'User Input Data'!AA35,blank)</f>
        <v/>
      </c>
      <c r="AB33" s="409" t="str">
        <f>IF('User Input Data'!G35&gt;0,'User Input Data'!AB35,blank)</f>
        <v/>
      </c>
      <c r="AC33" s="410" t="str">
        <f>IF('User Input Data'!G35&gt;0,'User Input Data'!AC35,blank)</f>
        <v/>
      </c>
      <c r="AD33" s="411" t="str">
        <f>IF(AND('User Input Data'!G35&gt;0,'User Input Data'!AD35&gt;0),'User Input Data'!AD35&gt;0,blank)</f>
        <v/>
      </c>
      <c r="AE33" s="412" t="str">
        <f>IF('User Input Data'!G35&gt;0,'User Input Data'!AE35,blank)</f>
        <v/>
      </c>
      <c r="AF33" s="413">
        <f>IF('User Input Data'!AG35=blank,IF(AND('User Input Data'!G35&gt;0,C33=TRUonly),'Distr-Intermod Proj Calc'!DK31,'Truck Rest Stop Area Proj Calc'!GU31),Error)</f>
        <v>0</v>
      </c>
      <c r="AG33" s="413">
        <f>IF('User Input Data'!AG35=blank,IF(AND('User Input Data'!G35&gt;0,C33=TRUonly),'Distr-Intermod Proj Calc'!DL31,'Truck Rest Stop Area Proj Calc'!GV31),Error)</f>
        <v>0</v>
      </c>
      <c r="AH33" s="413">
        <f>IF('User Input Data'!AG35=blank,IF(AND('User Input Data'!G35&gt;0,C33=TRUonly),'Distr-Intermod Proj Calc'!DN31,'Truck Rest Stop Area Proj Calc'!HB31),Error)</f>
        <v>0</v>
      </c>
      <c r="AI33" s="413">
        <f>IF('User Input Data'!AG35=blank,IF(AND('User Input Data'!G35&gt;0,C33=TRUonly),'Distr-Intermod Proj Calc'!DO31,'Truck Rest Stop Area Proj Calc'!HC31),Error)</f>
        <v>0</v>
      </c>
      <c r="AJ33" s="413">
        <f>IF('User Input Data'!AG35=blank,IF(AND('User Input Data'!G35&gt;0,C33=TRUonly),'Distr-Intermod Proj Calc'!DQ31,'Truck Rest Stop Area Proj Calc'!HE31),Error)</f>
        <v>0</v>
      </c>
      <c r="AK33" s="413">
        <f>IF('User Input Data'!AG35=blank,IF(AND('User Input Data'!G35&gt;0,C33=TRUonly),'Distr-Intermod Proj Calc'!DR31,'Truck Rest Stop Area Proj Calc'!HF31),Error)</f>
        <v>0</v>
      </c>
      <c r="AL33" s="413">
        <f>IF('User Input Data'!AG35=blank,IF(AND('User Input Data'!G35&gt;0,C33=TRUonly),'Distr-Intermod Proj Calc'!DS31,'Truck Rest Stop Area Proj Calc'!HG31),Error)</f>
        <v>0</v>
      </c>
      <c r="AM33" s="414">
        <f>IF(AND('User Input Data'!G35&gt;0,C33=TRUonly),'Distr-Intermod Proj Calc'!DT31,'Truck Rest Stop Area Proj Calc'!HH31)</f>
        <v>0</v>
      </c>
      <c r="AN33" s="73"/>
    </row>
    <row r="34" spans="1:40" x14ac:dyDescent="0.2">
      <c r="A34" s="405" t="str">
        <f>IF('User Input Data'!G36&gt;0,'User Input Data'!A36,blank)</f>
        <v/>
      </c>
      <c r="B34" s="406" t="str">
        <f>IF('User Input Data'!G36&gt;0,'User Input Data'!B36,blank)</f>
        <v/>
      </c>
      <c r="C34" s="407" t="str">
        <f>IF('User Input Data'!G36&gt;0,'User Input Data'!C36,blank)</f>
        <v/>
      </c>
      <c r="D34" s="406" t="str">
        <f>IF(AND('User Input Data'!G36&gt;0,'User Input Data'!D36&gt;=0),'User Input Data'!D36,blank)</f>
        <v/>
      </c>
      <c r="E34" s="407" t="str">
        <f>IF(AND('User Input Data'!G36&gt;0,'User Input Data'!E36&gt;0),'User Input Data'!E36,blank)</f>
        <v/>
      </c>
      <c r="F34" s="406" t="str">
        <f>IF(AND('User Input Data'!G36&gt;0,'User Input Data'!F36&gt;0),'User Input Data'!F36,blank)</f>
        <v/>
      </c>
      <c r="G34" s="406" t="str">
        <f>IF(AND('User Input Data'!G36&gt;0,'User Input Data'!G36&gt;0),'User Input Data'!G36,blank)</f>
        <v/>
      </c>
      <c r="H34" s="408" t="str">
        <f>IF(AND('User Input Data'!G36&gt;0,'User Input Data'!H36&gt;0),'User Input Data'!H36,blank)</f>
        <v/>
      </c>
      <c r="I34" s="408" t="str">
        <f>IF(AND('User Input Data'!G36&gt;0,'User Input Data'!H36&gt;0),'User Input Data'!I36,blank)</f>
        <v/>
      </c>
      <c r="J34" s="408" t="str">
        <f>IF(AND('User Input Data'!G36&gt;0,'User Input Data'!H36&gt;0),'User Input Data'!J36,blank)</f>
        <v/>
      </c>
      <c r="K34" s="408" t="str">
        <f>IF(AND('User Input Data'!G36&gt;0,'User Input Data'!H36&gt;0),'User Input Data'!K36,blank)</f>
        <v/>
      </c>
      <c r="L34" s="408" t="str">
        <f>IF(AND('User Input Data'!G36&gt;0,'User Input Data'!H36&gt;0),'User Input Data'!L36,blank)</f>
        <v/>
      </c>
      <c r="M34" s="408" t="str">
        <f>IF(AND('User Input Data'!G36&gt;0,'User Input Data'!H36&gt;0),'User Input Data'!M36,blank)</f>
        <v/>
      </c>
      <c r="N34" s="408" t="str">
        <f>IF(AND('User Input Data'!G36&gt;0,'User Input Data'!H36&gt;0),'User Input Data'!N36,blank)</f>
        <v/>
      </c>
      <c r="O34" s="408" t="str">
        <f>IF(AND('User Input Data'!G36&gt;0,'User Input Data'!H36&gt;0),'User Input Data'!O36,blank)</f>
        <v/>
      </c>
      <c r="P34" s="408" t="str">
        <f>IF(AND('User Input Data'!G36&gt;0,'User Input Data'!H36&gt;0),'User Input Data'!P36,blank)</f>
        <v/>
      </c>
      <c r="Q34" s="408" t="str">
        <f>IF(AND('User Input Data'!G36&gt;0,'User Input Data'!H36&gt;0),'User Input Data'!Q36,blank)</f>
        <v/>
      </c>
      <c r="R34" s="408" t="str">
        <f>IF(AND('User Input Data'!G36&gt;0,'User Input Data'!R36&gt;0),'User Input Data'!R36,blank)</f>
        <v/>
      </c>
      <c r="S34" s="408" t="str">
        <f>IF(AND('User Input Data'!G36&gt;0,'User Input Data'!S36&gt;0),'User Input Data'!S36,blank)</f>
        <v/>
      </c>
      <c r="T34" s="408" t="str">
        <f>IF(AND('User Input Data'!G36&gt;0,'User Input Data'!T36&gt;0),'User Input Data'!T36,blank)</f>
        <v/>
      </c>
      <c r="U34" s="408" t="str">
        <f>IF(AND('User Input Data'!G36&gt;0,'User Input Data'!U36&gt;0),'User Input Data'!U36,blank)</f>
        <v/>
      </c>
      <c r="V34" s="408" t="str">
        <f>IF(AND('User Input Data'!G36&gt;0,'User Input Data'!V36&gt;0),'User Input Data'!V36,blank)</f>
        <v/>
      </c>
      <c r="W34" s="408" t="str">
        <f>IF(AND('User Input Data'!G36&gt;0,'User Input Data'!W36&gt;0),'User Input Data'!W36,blank)</f>
        <v/>
      </c>
      <c r="X34" s="408" t="str">
        <f>IF(AND('User Input Data'!G36&gt;0,'User Input Data'!X36&gt;0),'User Input Data'!X36,blank)</f>
        <v/>
      </c>
      <c r="Y34" s="408" t="str">
        <f>IF(AND('User Input Data'!G36&gt;0,'User Input Data'!Y36&gt;0),'User Input Data'!Y36,blank)</f>
        <v/>
      </c>
      <c r="Z34" s="408" t="str">
        <f>IF(AND('User Input Data'!G36&gt;0,'User Input Data'!Z36&gt;0),'User Input Data'!Z36,blank)</f>
        <v/>
      </c>
      <c r="AA34" s="408" t="str">
        <f>IF(AND('User Input Data'!G36&gt;0,'User Input Data'!AA36&gt;0),'User Input Data'!AA36,blank)</f>
        <v/>
      </c>
      <c r="AB34" s="409" t="str">
        <f>IF('User Input Data'!G36&gt;0,'User Input Data'!AB36,blank)</f>
        <v/>
      </c>
      <c r="AC34" s="410" t="str">
        <f>IF('User Input Data'!G36&gt;0,'User Input Data'!AC36,blank)</f>
        <v/>
      </c>
      <c r="AD34" s="411" t="str">
        <f>IF(AND('User Input Data'!G36&gt;0,'User Input Data'!AD36&gt;0),'User Input Data'!AD36&gt;0,blank)</f>
        <v/>
      </c>
      <c r="AE34" s="412" t="str">
        <f>IF('User Input Data'!G36&gt;0,'User Input Data'!AE36,blank)</f>
        <v/>
      </c>
      <c r="AF34" s="413">
        <f>IF('User Input Data'!AG36=blank,IF(AND('User Input Data'!G36&gt;0,C34=TRUonly),'Distr-Intermod Proj Calc'!DK32,'Truck Rest Stop Area Proj Calc'!GU32),Error)</f>
        <v>0</v>
      </c>
      <c r="AG34" s="413">
        <f>IF('User Input Data'!AG36=blank,IF(AND('User Input Data'!G36&gt;0,C34=TRUonly),'Distr-Intermod Proj Calc'!DL32,'Truck Rest Stop Area Proj Calc'!GV32),Error)</f>
        <v>0</v>
      </c>
      <c r="AH34" s="413">
        <f>IF('User Input Data'!AG36=blank,IF(AND('User Input Data'!G36&gt;0,C34=TRUonly),'Distr-Intermod Proj Calc'!DN32,'Truck Rest Stop Area Proj Calc'!HB32),Error)</f>
        <v>0</v>
      </c>
      <c r="AI34" s="413">
        <f>IF('User Input Data'!AG36=blank,IF(AND('User Input Data'!G36&gt;0,C34=TRUonly),'Distr-Intermod Proj Calc'!DO32,'Truck Rest Stop Area Proj Calc'!HC32),Error)</f>
        <v>0</v>
      </c>
      <c r="AJ34" s="413">
        <f>IF('User Input Data'!AG36=blank,IF(AND('User Input Data'!G36&gt;0,C34=TRUonly),'Distr-Intermod Proj Calc'!DQ32,'Truck Rest Stop Area Proj Calc'!HE32),Error)</f>
        <v>0</v>
      </c>
      <c r="AK34" s="413">
        <f>IF('User Input Data'!AG36=blank,IF(AND('User Input Data'!G36&gt;0,C34=TRUonly),'Distr-Intermod Proj Calc'!DR32,'Truck Rest Stop Area Proj Calc'!HF32),Error)</f>
        <v>0</v>
      </c>
      <c r="AL34" s="413">
        <f>IF('User Input Data'!AG36=blank,IF(AND('User Input Data'!G36&gt;0,C34=TRUonly),'Distr-Intermod Proj Calc'!DS32,'Truck Rest Stop Area Proj Calc'!HG32),Error)</f>
        <v>0</v>
      </c>
      <c r="AM34" s="414">
        <f>IF(AND('User Input Data'!G36&gt;0,C34=TRUonly),'Distr-Intermod Proj Calc'!DT32,'Truck Rest Stop Area Proj Calc'!HH32)</f>
        <v>0</v>
      </c>
      <c r="AN34" s="73"/>
    </row>
    <row r="35" spans="1:40" x14ac:dyDescent="0.2">
      <c r="A35" s="405" t="str">
        <f>IF('User Input Data'!G37&gt;0,'User Input Data'!A37,blank)</f>
        <v/>
      </c>
      <c r="B35" s="406" t="str">
        <f>IF('User Input Data'!G37&gt;0,'User Input Data'!B37,blank)</f>
        <v/>
      </c>
      <c r="C35" s="407" t="str">
        <f>IF('User Input Data'!G37&gt;0,'User Input Data'!C37,blank)</f>
        <v/>
      </c>
      <c r="D35" s="406" t="str">
        <f>IF(AND('User Input Data'!G37&gt;0,'User Input Data'!D37&gt;=0),'User Input Data'!D37,blank)</f>
        <v/>
      </c>
      <c r="E35" s="407" t="str">
        <f>IF(AND('User Input Data'!G37&gt;0,'User Input Data'!E37&gt;0),'User Input Data'!E37,blank)</f>
        <v/>
      </c>
      <c r="F35" s="406" t="str">
        <f>IF(AND('User Input Data'!G37&gt;0,'User Input Data'!F37&gt;0),'User Input Data'!F37,blank)</f>
        <v/>
      </c>
      <c r="G35" s="406" t="str">
        <f>IF(AND('User Input Data'!G37&gt;0,'User Input Data'!G37&gt;0),'User Input Data'!G37,blank)</f>
        <v/>
      </c>
      <c r="H35" s="408" t="str">
        <f>IF(AND('User Input Data'!G37&gt;0,'User Input Data'!H37&gt;0),'User Input Data'!H37,blank)</f>
        <v/>
      </c>
      <c r="I35" s="408" t="str">
        <f>IF(AND('User Input Data'!G37&gt;0,'User Input Data'!H37&gt;0),'User Input Data'!I37,blank)</f>
        <v/>
      </c>
      <c r="J35" s="408" t="str">
        <f>IF(AND('User Input Data'!G37&gt;0,'User Input Data'!H37&gt;0),'User Input Data'!J37,blank)</f>
        <v/>
      </c>
      <c r="K35" s="408" t="str">
        <f>IF(AND('User Input Data'!G37&gt;0,'User Input Data'!H37&gt;0),'User Input Data'!K37,blank)</f>
        <v/>
      </c>
      <c r="L35" s="408" t="str">
        <f>IF(AND('User Input Data'!G37&gt;0,'User Input Data'!H37&gt;0),'User Input Data'!L37,blank)</f>
        <v/>
      </c>
      <c r="M35" s="408" t="str">
        <f>IF(AND('User Input Data'!G37&gt;0,'User Input Data'!H37&gt;0),'User Input Data'!M37,blank)</f>
        <v/>
      </c>
      <c r="N35" s="408" t="str">
        <f>IF(AND('User Input Data'!G37&gt;0,'User Input Data'!H37&gt;0),'User Input Data'!N37,blank)</f>
        <v/>
      </c>
      <c r="O35" s="408" t="str">
        <f>IF(AND('User Input Data'!G37&gt;0,'User Input Data'!H37&gt;0),'User Input Data'!O37,blank)</f>
        <v/>
      </c>
      <c r="P35" s="408" t="str">
        <f>IF(AND('User Input Data'!G37&gt;0,'User Input Data'!H37&gt;0),'User Input Data'!P37,blank)</f>
        <v/>
      </c>
      <c r="Q35" s="408" t="str">
        <f>IF(AND('User Input Data'!G37&gt;0,'User Input Data'!H37&gt;0),'User Input Data'!Q37,blank)</f>
        <v/>
      </c>
      <c r="R35" s="408" t="str">
        <f>IF(AND('User Input Data'!G37&gt;0,'User Input Data'!R37&gt;0),'User Input Data'!R37,blank)</f>
        <v/>
      </c>
      <c r="S35" s="408" t="str">
        <f>IF(AND('User Input Data'!G37&gt;0,'User Input Data'!S37&gt;0),'User Input Data'!S37,blank)</f>
        <v/>
      </c>
      <c r="T35" s="408" t="str">
        <f>IF(AND('User Input Data'!G37&gt;0,'User Input Data'!T37&gt;0),'User Input Data'!T37,blank)</f>
        <v/>
      </c>
      <c r="U35" s="408" t="str">
        <f>IF(AND('User Input Data'!G37&gt;0,'User Input Data'!U37&gt;0),'User Input Data'!U37,blank)</f>
        <v/>
      </c>
      <c r="V35" s="408" t="str">
        <f>IF(AND('User Input Data'!G37&gt;0,'User Input Data'!V37&gt;0),'User Input Data'!V37,blank)</f>
        <v/>
      </c>
      <c r="W35" s="408" t="str">
        <f>IF(AND('User Input Data'!G37&gt;0,'User Input Data'!W37&gt;0),'User Input Data'!W37,blank)</f>
        <v/>
      </c>
      <c r="X35" s="408" t="str">
        <f>IF(AND('User Input Data'!G37&gt;0,'User Input Data'!X37&gt;0),'User Input Data'!X37,blank)</f>
        <v/>
      </c>
      <c r="Y35" s="408" t="str">
        <f>IF(AND('User Input Data'!G37&gt;0,'User Input Data'!Y37&gt;0),'User Input Data'!Y37,blank)</f>
        <v/>
      </c>
      <c r="Z35" s="408" t="str">
        <f>IF(AND('User Input Data'!G37&gt;0,'User Input Data'!Z37&gt;0),'User Input Data'!Z37,blank)</f>
        <v/>
      </c>
      <c r="AA35" s="408" t="str">
        <f>IF(AND('User Input Data'!G37&gt;0,'User Input Data'!AA37&gt;0),'User Input Data'!AA37,blank)</f>
        <v/>
      </c>
      <c r="AB35" s="409" t="str">
        <f>IF('User Input Data'!G37&gt;0,'User Input Data'!AB37,blank)</f>
        <v/>
      </c>
      <c r="AC35" s="410" t="str">
        <f>IF('User Input Data'!G37&gt;0,'User Input Data'!AC37,blank)</f>
        <v/>
      </c>
      <c r="AD35" s="411" t="str">
        <f>IF(AND('User Input Data'!G37&gt;0,'User Input Data'!AD37&gt;0),'User Input Data'!AD37&gt;0,blank)</f>
        <v/>
      </c>
      <c r="AE35" s="412" t="str">
        <f>IF('User Input Data'!G37&gt;0,'User Input Data'!AE37,blank)</f>
        <v/>
      </c>
      <c r="AF35" s="413">
        <f>IF('User Input Data'!AG37=blank,IF(AND('User Input Data'!G37&gt;0,C35=TRUonly),'Distr-Intermod Proj Calc'!DK33,'Truck Rest Stop Area Proj Calc'!GU33),Error)</f>
        <v>0</v>
      </c>
      <c r="AG35" s="413">
        <f>IF('User Input Data'!AG37=blank,IF(AND('User Input Data'!G37&gt;0,C35=TRUonly),'Distr-Intermod Proj Calc'!DL33,'Truck Rest Stop Area Proj Calc'!GV33),Error)</f>
        <v>0</v>
      </c>
      <c r="AH35" s="413">
        <f>IF('User Input Data'!AG37=blank,IF(AND('User Input Data'!G37&gt;0,C35=TRUonly),'Distr-Intermod Proj Calc'!DN33,'Truck Rest Stop Area Proj Calc'!HB33),Error)</f>
        <v>0</v>
      </c>
      <c r="AI35" s="413">
        <f>IF('User Input Data'!AG37=blank,IF(AND('User Input Data'!G37&gt;0,C35=TRUonly),'Distr-Intermod Proj Calc'!DO33,'Truck Rest Stop Area Proj Calc'!HC33),Error)</f>
        <v>0</v>
      </c>
      <c r="AJ35" s="413">
        <f>IF('User Input Data'!AG37=blank,IF(AND('User Input Data'!G37&gt;0,C35=TRUonly),'Distr-Intermod Proj Calc'!DQ33,'Truck Rest Stop Area Proj Calc'!HE33),Error)</f>
        <v>0</v>
      </c>
      <c r="AK35" s="413">
        <f>IF('User Input Data'!AG37=blank,IF(AND('User Input Data'!G37&gt;0,C35=TRUonly),'Distr-Intermod Proj Calc'!DR33,'Truck Rest Stop Area Proj Calc'!HF33),Error)</f>
        <v>0</v>
      </c>
      <c r="AL35" s="413">
        <f>IF('User Input Data'!AG37=blank,IF(AND('User Input Data'!G37&gt;0,C35=TRUonly),'Distr-Intermod Proj Calc'!DS33,'Truck Rest Stop Area Proj Calc'!HG33),Error)</f>
        <v>0</v>
      </c>
      <c r="AM35" s="414">
        <f>IF(AND('User Input Data'!G37&gt;0,C35=TRUonly),'Distr-Intermod Proj Calc'!DT33,'Truck Rest Stop Area Proj Calc'!HH33)</f>
        <v>0</v>
      </c>
      <c r="AN35" s="73"/>
    </row>
    <row r="36" spans="1:40" x14ac:dyDescent="0.2">
      <c r="A36" s="405" t="str">
        <f>IF('User Input Data'!G38&gt;0,'User Input Data'!A38,blank)</f>
        <v/>
      </c>
      <c r="B36" s="406" t="str">
        <f>IF('User Input Data'!G38&gt;0,'User Input Data'!B38,blank)</f>
        <v/>
      </c>
      <c r="C36" s="407" t="str">
        <f>IF('User Input Data'!G38&gt;0,'User Input Data'!C38,blank)</f>
        <v/>
      </c>
      <c r="D36" s="406" t="str">
        <f>IF(AND('User Input Data'!G38&gt;0,'User Input Data'!D38&gt;=0),'User Input Data'!D38,blank)</f>
        <v/>
      </c>
      <c r="E36" s="407" t="str">
        <f>IF(AND('User Input Data'!G38&gt;0,'User Input Data'!E38&gt;0),'User Input Data'!E38,blank)</f>
        <v/>
      </c>
      <c r="F36" s="406" t="str">
        <f>IF(AND('User Input Data'!G38&gt;0,'User Input Data'!F38&gt;0),'User Input Data'!F38,blank)</f>
        <v/>
      </c>
      <c r="G36" s="406" t="str">
        <f>IF(AND('User Input Data'!G38&gt;0,'User Input Data'!G38&gt;0),'User Input Data'!G38,blank)</f>
        <v/>
      </c>
      <c r="H36" s="408" t="str">
        <f>IF(AND('User Input Data'!G38&gt;0,'User Input Data'!H38&gt;0),'User Input Data'!H38,blank)</f>
        <v/>
      </c>
      <c r="I36" s="408" t="str">
        <f>IF(AND('User Input Data'!G38&gt;0,'User Input Data'!H38&gt;0),'User Input Data'!I38,blank)</f>
        <v/>
      </c>
      <c r="J36" s="408" t="str">
        <f>IF(AND('User Input Data'!G38&gt;0,'User Input Data'!H38&gt;0),'User Input Data'!J38,blank)</f>
        <v/>
      </c>
      <c r="K36" s="408" t="str">
        <f>IF(AND('User Input Data'!G38&gt;0,'User Input Data'!H38&gt;0),'User Input Data'!K38,blank)</f>
        <v/>
      </c>
      <c r="L36" s="408" t="str">
        <f>IF(AND('User Input Data'!G38&gt;0,'User Input Data'!H38&gt;0),'User Input Data'!L38,blank)</f>
        <v/>
      </c>
      <c r="M36" s="408" t="str">
        <f>IF(AND('User Input Data'!G38&gt;0,'User Input Data'!H38&gt;0),'User Input Data'!M38,blank)</f>
        <v/>
      </c>
      <c r="N36" s="408" t="str">
        <f>IF(AND('User Input Data'!G38&gt;0,'User Input Data'!H38&gt;0),'User Input Data'!N38,blank)</f>
        <v/>
      </c>
      <c r="O36" s="408" t="str">
        <f>IF(AND('User Input Data'!G38&gt;0,'User Input Data'!H38&gt;0),'User Input Data'!O38,blank)</f>
        <v/>
      </c>
      <c r="P36" s="408" t="str">
        <f>IF(AND('User Input Data'!G38&gt;0,'User Input Data'!H38&gt;0),'User Input Data'!P38,blank)</f>
        <v/>
      </c>
      <c r="Q36" s="408" t="str">
        <f>IF(AND('User Input Data'!G38&gt;0,'User Input Data'!H38&gt;0),'User Input Data'!Q38,blank)</f>
        <v/>
      </c>
      <c r="R36" s="408" t="str">
        <f>IF(AND('User Input Data'!G38&gt;0,'User Input Data'!R38&gt;0),'User Input Data'!R38,blank)</f>
        <v/>
      </c>
      <c r="S36" s="408" t="str">
        <f>IF(AND('User Input Data'!G38&gt;0,'User Input Data'!S38&gt;0),'User Input Data'!S38,blank)</f>
        <v/>
      </c>
      <c r="T36" s="408" t="str">
        <f>IF(AND('User Input Data'!G38&gt;0,'User Input Data'!T38&gt;0),'User Input Data'!T38,blank)</f>
        <v/>
      </c>
      <c r="U36" s="408" t="str">
        <f>IF(AND('User Input Data'!G38&gt;0,'User Input Data'!U38&gt;0),'User Input Data'!U38,blank)</f>
        <v/>
      </c>
      <c r="V36" s="408" t="str">
        <f>IF(AND('User Input Data'!G38&gt;0,'User Input Data'!V38&gt;0),'User Input Data'!V38,blank)</f>
        <v/>
      </c>
      <c r="W36" s="408" t="str">
        <f>IF(AND('User Input Data'!G38&gt;0,'User Input Data'!W38&gt;0),'User Input Data'!W38,blank)</f>
        <v/>
      </c>
      <c r="X36" s="408" t="str">
        <f>IF(AND('User Input Data'!G38&gt;0,'User Input Data'!X38&gt;0),'User Input Data'!X38,blank)</f>
        <v/>
      </c>
      <c r="Y36" s="408" t="str">
        <f>IF(AND('User Input Data'!G38&gt;0,'User Input Data'!Y38&gt;0),'User Input Data'!Y38,blank)</f>
        <v/>
      </c>
      <c r="Z36" s="408" t="str">
        <f>IF(AND('User Input Data'!G38&gt;0,'User Input Data'!Z38&gt;0),'User Input Data'!Z38,blank)</f>
        <v/>
      </c>
      <c r="AA36" s="408" t="str">
        <f>IF(AND('User Input Data'!G38&gt;0,'User Input Data'!AA38&gt;0),'User Input Data'!AA38,blank)</f>
        <v/>
      </c>
      <c r="AB36" s="409" t="str">
        <f>IF('User Input Data'!G38&gt;0,'User Input Data'!AB38,blank)</f>
        <v/>
      </c>
      <c r="AC36" s="410" t="str">
        <f>IF('User Input Data'!G38&gt;0,'User Input Data'!AC38,blank)</f>
        <v/>
      </c>
      <c r="AD36" s="411" t="str">
        <f>IF(AND('User Input Data'!G38&gt;0,'User Input Data'!AD38&gt;0),'User Input Data'!AD38&gt;0,blank)</f>
        <v/>
      </c>
      <c r="AE36" s="412" t="str">
        <f>IF('User Input Data'!G38&gt;0,'User Input Data'!AE38,blank)</f>
        <v/>
      </c>
      <c r="AF36" s="413">
        <f>IF('User Input Data'!AG38=blank,IF(AND('User Input Data'!G38&gt;0,C36=TRUonly),'Distr-Intermod Proj Calc'!DK34,'Truck Rest Stop Area Proj Calc'!GU34),Error)</f>
        <v>0</v>
      </c>
      <c r="AG36" s="413">
        <f>IF('User Input Data'!AG38=blank,IF(AND('User Input Data'!G38&gt;0,C36=TRUonly),'Distr-Intermod Proj Calc'!DL34,'Truck Rest Stop Area Proj Calc'!GV34),Error)</f>
        <v>0</v>
      </c>
      <c r="AH36" s="413">
        <f>IF('User Input Data'!AG38=blank,IF(AND('User Input Data'!G38&gt;0,C36=TRUonly),'Distr-Intermod Proj Calc'!DN34,'Truck Rest Stop Area Proj Calc'!HB34),Error)</f>
        <v>0</v>
      </c>
      <c r="AI36" s="413">
        <f>IF('User Input Data'!AG38=blank,IF(AND('User Input Data'!G38&gt;0,C36=TRUonly),'Distr-Intermod Proj Calc'!DO34,'Truck Rest Stop Area Proj Calc'!HC34),Error)</f>
        <v>0</v>
      </c>
      <c r="AJ36" s="413">
        <f>IF('User Input Data'!AG38=blank,IF(AND('User Input Data'!G38&gt;0,C36=TRUonly),'Distr-Intermod Proj Calc'!DQ34,'Truck Rest Stop Area Proj Calc'!HE34),Error)</f>
        <v>0</v>
      </c>
      <c r="AK36" s="413">
        <f>IF('User Input Data'!AG38=blank,IF(AND('User Input Data'!G38&gt;0,C36=TRUonly),'Distr-Intermod Proj Calc'!DR34,'Truck Rest Stop Area Proj Calc'!HF34),Error)</f>
        <v>0</v>
      </c>
      <c r="AL36" s="413">
        <f>IF('User Input Data'!AG38=blank,IF(AND('User Input Data'!G38&gt;0,C36=TRUonly),'Distr-Intermod Proj Calc'!DS34,'Truck Rest Stop Area Proj Calc'!HG34),Error)</f>
        <v>0</v>
      </c>
      <c r="AM36" s="414">
        <f>IF(AND('User Input Data'!G38&gt;0,C36=TRUonly),'Distr-Intermod Proj Calc'!DT34,'Truck Rest Stop Area Proj Calc'!HH34)</f>
        <v>0</v>
      </c>
      <c r="AN36" s="73"/>
    </row>
    <row r="37" spans="1:40" x14ac:dyDescent="0.2">
      <c r="A37" s="405" t="str">
        <f>IF('User Input Data'!G39&gt;0,'User Input Data'!A39,blank)</f>
        <v/>
      </c>
      <c r="B37" s="406" t="str">
        <f>IF('User Input Data'!G39&gt;0,'User Input Data'!B39,blank)</f>
        <v/>
      </c>
      <c r="C37" s="407" t="str">
        <f>IF('User Input Data'!G39&gt;0,'User Input Data'!C39,blank)</f>
        <v/>
      </c>
      <c r="D37" s="406" t="str">
        <f>IF(AND('User Input Data'!G39&gt;0,'User Input Data'!D39&gt;=0),'User Input Data'!D39,blank)</f>
        <v/>
      </c>
      <c r="E37" s="407" t="str">
        <f>IF(AND('User Input Data'!G39&gt;0,'User Input Data'!E39&gt;0),'User Input Data'!E39,blank)</f>
        <v/>
      </c>
      <c r="F37" s="406" t="str">
        <f>IF(AND('User Input Data'!G39&gt;0,'User Input Data'!F39&gt;0),'User Input Data'!F39,blank)</f>
        <v/>
      </c>
      <c r="G37" s="406" t="str">
        <f>IF(AND('User Input Data'!G39&gt;0,'User Input Data'!G39&gt;0),'User Input Data'!G39,blank)</f>
        <v/>
      </c>
      <c r="H37" s="408" t="str">
        <f>IF(AND('User Input Data'!G39&gt;0,'User Input Data'!H39&gt;0),'User Input Data'!H39,blank)</f>
        <v/>
      </c>
      <c r="I37" s="408" t="str">
        <f>IF(AND('User Input Data'!G39&gt;0,'User Input Data'!H39&gt;0),'User Input Data'!I39,blank)</f>
        <v/>
      </c>
      <c r="J37" s="408" t="str">
        <f>IF(AND('User Input Data'!G39&gt;0,'User Input Data'!H39&gt;0),'User Input Data'!J39,blank)</f>
        <v/>
      </c>
      <c r="K37" s="408" t="str">
        <f>IF(AND('User Input Data'!G39&gt;0,'User Input Data'!H39&gt;0),'User Input Data'!K39,blank)</f>
        <v/>
      </c>
      <c r="L37" s="408" t="str">
        <f>IF(AND('User Input Data'!G39&gt;0,'User Input Data'!H39&gt;0),'User Input Data'!L39,blank)</f>
        <v/>
      </c>
      <c r="M37" s="408" t="str">
        <f>IF(AND('User Input Data'!G39&gt;0,'User Input Data'!H39&gt;0),'User Input Data'!M39,blank)</f>
        <v/>
      </c>
      <c r="N37" s="408" t="str">
        <f>IF(AND('User Input Data'!G39&gt;0,'User Input Data'!H39&gt;0),'User Input Data'!N39,blank)</f>
        <v/>
      </c>
      <c r="O37" s="408" t="str">
        <f>IF(AND('User Input Data'!G39&gt;0,'User Input Data'!H39&gt;0),'User Input Data'!O39,blank)</f>
        <v/>
      </c>
      <c r="P37" s="408" t="str">
        <f>IF(AND('User Input Data'!G39&gt;0,'User Input Data'!H39&gt;0),'User Input Data'!P39,blank)</f>
        <v/>
      </c>
      <c r="Q37" s="408" t="str">
        <f>IF(AND('User Input Data'!G39&gt;0,'User Input Data'!H39&gt;0),'User Input Data'!Q39,blank)</f>
        <v/>
      </c>
      <c r="R37" s="408" t="str">
        <f>IF(AND('User Input Data'!G39&gt;0,'User Input Data'!R39&gt;0),'User Input Data'!R39,blank)</f>
        <v/>
      </c>
      <c r="S37" s="408" t="str">
        <f>IF(AND('User Input Data'!G39&gt;0,'User Input Data'!S39&gt;0),'User Input Data'!S39,blank)</f>
        <v/>
      </c>
      <c r="T37" s="408" t="str">
        <f>IF(AND('User Input Data'!G39&gt;0,'User Input Data'!T39&gt;0),'User Input Data'!T39,blank)</f>
        <v/>
      </c>
      <c r="U37" s="408" t="str">
        <f>IF(AND('User Input Data'!G39&gt;0,'User Input Data'!U39&gt;0),'User Input Data'!U39,blank)</f>
        <v/>
      </c>
      <c r="V37" s="408" t="str">
        <f>IF(AND('User Input Data'!G39&gt;0,'User Input Data'!V39&gt;0),'User Input Data'!V39,blank)</f>
        <v/>
      </c>
      <c r="W37" s="408" t="str">
        <f>IF(AND('User Input Data'!G39&gt;0,'User Input Data'!W39&gt;0),'User Input Data'!W39,blank)</f>
        <v/>
      </c>
      <c r="X37" s="408" t="str">
        <f>IF(AND('User Input Data'!G39&gt;0,'User Input Data'!X39&gt;0),'User Input Data'!X39,blank)</f>
        <v/>
      </c>
      <c r="Y37" s="408" t="str">
        <f>IF(AND('User Input Data'!G39&gt;0,'User Input Data'!Y39&gt;0),'User Input Data'!Y39,blank)</f>
        <v/>
      </c>
      <c r="Z37" s="408" t="str">
        <f>IF(AND('User Input Data'!G39&gt;0,'User Input Data'!Z39&gt;0),'User Input Data'!Z39,blank)</f>
        <v/>
      </c>
      <c r="AA37" s="408" t="str">
        <f>IF(AND('User Input Data'!G39&gt;0,'User Input Data'!AA39&gt;0),'User Input Data'!AA39,blank)</f>
        <v/>
      </c>
      <c r="AB37" s="409" t="str">
        <f>IF('User Input Data'!G39&gt;0,'User Input Data'!AB39,blank)</f>
        <v/>
      </c>
      <c r="AC37" s="410" t="str">
        <f>IF('User Input Data'!G39&gt;0,'User Input Data'!AC39,blank)</f>
        <v/>
      </c>
      <c r="AD37" s="411" t="str">
        <f>IF(AND('User Input Data'!G39&gt;0,'User Input Data'!AD39&gt;0),'User Input Data'!AD39&gt;0,blank)</f>
        <v/>
      </c>
      <c r="AE37" s="412" t="str">
        <f>IF('User Input Data'!G39&gt;0,'User Input Data'!AE39,blank)</f>
        <v/>
      </c>
      <c r="AF37" s="413">
        <f>IF('User Input Data'!AG39=blank,IF(AND('User Input Data'!G39&gt;0,C37=TRUonly),'Distr-Intermod Proj Calc'!DK35,'Truck Rest Stop Area Proj Calc'!GU35),Error)</f>
        <v>0</v>
      </c>
      <c r="AG37" s="413">
        <f>IF('User Input Data'!AG39=blank,IF(AND('User Input Data'!G39&gt;0,C37=TRUonly),'Distr-Intermod Proj Calc'!DL35,'Truck Rest Stop Area Proj Calc'!GV35),Error)</f>
        <v>0</v>
      </c>
      <c r="AH37" s="413">
        <f>IF('User Input Data'!AG39=blank,IF(AND('User Input Data'!G39&gt;0,C37=TRUonly),'Distr-Intermod Proj Calc'!DN35,'Truck Rest Stop Area Proj Calc'!HB35),Error)</f>
        <v>0</v>
      </c>
      <c r="AI37" s="413">
        <f>IF('User Input Data'!AG39=blank,IF(AND('User Input Data'!G39&gt;0,C37=TRUonly),'Distr-Intermod Proj Calc'!DO35,'Truck Rest Stop Area Proj Calc'!HC35),Error)</f>
        <v>0</v>
      </c>
      <c r="AJ37" s="413">
        <f>IF('User Input Data'!AG39=blank,IF(AND('User Input Data'!G39&gt;0,C37=TRUonly),'Distr-Intermod Proj Calc'!DQ35,'Truck Rest Stop Area Proj Calc'!HE35),Error)</f>
        <v>0</v>
      </c>
      <c r="AK37" s="413">
        <f>IF('User Input Data'!AG39=blank,IF(AND('User Input Data'!G39&gt;0,C37=TRUonly),'Distr-Intermod Proj Calc'!DR35,'Truck Rest Stop Area Proj Calc'!HF35),Error)</f>
        <v>0</v>
      </c>
      <c r="AL37" s="413">
        <f>IF('User Input Data'!AG39=blank,IF(AND('User Input Data'!G39&gt;0,C37=TRUonly),'Distr-Intermod Proj Calc'!DS35,'Truck Rest Stop Area Proj Calc'!HG35),Error)</f>
        <v>0</v>
      </c>
      <c r="AM37" s="414">
        <f>IF(AND('User Input Data'!G39&gt;0,C37=TRUonly),'Distr-Intermod Proj Calc'!DT35,'Truck Rest Stop Area Proj Calc'!HH35)</f>
        <v>0</v>
      </c>
      <c r="AN37" s="73"/>
    </row>
    <row r="38" spans="1:40" x14ac:dyDescent="0.2">
      <c r="A38" s="405" t="str">
        <f>IF('User Input Data'!G40&gt;0,'User Input Data'!A40,blank)</f>
        <v/>
      </c>
      <c r="B38" s="406" t="str">
        <f>IF('User Input Data'!G40&gt;0,'User Input Data'!B40,blank)</f>
        <v/>
      </c>
      <c r="C38" s="407" t="str">
        <f>IF('User Input Data'!G40&gt;0,'User Input Data'!C40,blank)</f>
        <v/>
      </c>
      <c r="D38" s="406" t="str">
        <f>IF(AND('User Input Data'!G40&gt;0,'User Input Data'!D40&gt;=0),'User Input Data'!D40,blank)</f>
        <v/>
      </c>
      <c r="E38" s="407" t="str">
        <f>IF(AND('User Input Data'!G40&gt;0,'User Input Data'!E40&gt;0),'User Input Data'!E40,blank)</f>
        <v/>
      </c>
      <c r="F38" s="406" t="str">
        <f>IF(AND('User Input Data'!G40&gt;0,'User Input Data'!F40&gt;0),'User Input Data'!F40,blank)</f>
        <v/>
      </c>
      <c r="G38" s="406" t="str">
        <f>IF(AND('User Input Data'!G40&gt;0,'User Input Data'!G40&gt;0),'User Input Data'!G40,blank)</f>
        <v/>
      </c>
      <c r="H38" s="408" t="str">
        <f>IF(AND('User Input Data'!G40&gt;0,'User Input Data'!H40&gt;0),'User Input Data'!H40,blank)</f>
        <v/>
      </c>
      <c r="I38" s="408" t="str">
        <f>IF(AND('User Input Data'!G40&gt;0,'User Input Data'!H40&gt;0),'User Input Data'!I40,blank)</f>
        <v/>
      </c>
      <c r="J38" s="408" t="str">
        <f>IF(AND('User Input Data'!G40&gt;0,'User Input Data'!H40&gt;0),'User Input Data'!J40,blank)</f>
        <v/>
      </c>
      <c r="K38" s="408" t="str">
        <f>IF(AND('User Input Data'!G40&gt;0,'User Input Data'!H40&gt;0),'User Input Data'!K40,blank)</f>
        <v/>
      </c>
      <c r="L38" s="408" t="str">
        <f>IF(AND('User Input Data'!G40&gt;0,'User Input Data'!H40&gt;0),'User Input Data'!L40,blank)</f>
        <v/>
      </c>
      <c r="M38" s="408" t="str">
        <f>IF(AND('User Input Data'!G40&gt;0,'User Input Data'!H40&gt;0),'User Input Data'!M40,blank)</f>
        <v/>
      </c>
      <c r="N38" s="408" t="str">
        <f>IF(AND('User Input Data'!G40&gt;0,'User Input Data'!H40&gt;0),'User Input Data'!N40,blank)</f>
        <v/>
      </c>
      <c r="O38" s="408" t="str">
        <f>IF(AND('User Input Data'!G40&gt;0,'User Input Data'!H40&gt;0),'User Input Data'!O40,blank)</f>
        <v/>
      </c>
      <c r="P38" s="408" t="str">
        <f>IF(AND('User Input Data'!G40&gt;0,'User Input Data'!H40&gt;0),'User Input Data'!P40,blank)</f>
        <v/>
      </c>
      <c r="Q38" s="408" t="str">
        <f>IF(AND('User Input Data'!G40&gt;0,'User Input Data'!H40&gt;0),'User Input Data'!Q40,blank)</f>
        <v/>
      </c>
      <c r="R38" s="408" t="str">
        <f>IF(AND('User Input Data'!G40&gt;0,'User Input Data'!R40&gt;0),'User Input Data'!R40,blank)</f>
        <v/>
      </c>
      <c r="S38" s="408" t="str">
        <f>IF(AND('User Input Data'!G40&gt;0,'User Input Data'!S40&gt;0),'User Input Data'!S40,blank)</f>
        <v/>
      </c>
      <c r="T38" s="408" t="str">
        <f>IF(AND('User Input Data'!G40&gt;0,'User Input Data'!T40&gt;0),'User Input Data'!T40,blank)</f>
        <v/>
      </c>
      <c r="U38" s="408" t="str">
        <f>IF(AND('User Input Data'!G40&gt;0,'User Input Data'!U40&gt;0),'User Input Data'!U40,blank)</f>
        <v/>
      </c>
      <c r="V38" s="408" t="str">
        <f>IF(AND('User Input Data'!G40&gt;0,'User Input Data'!V40&gt;0),'User Input Data'!V40,blank)</f>
        <v/>
      </c>
      <c r="W38" s="408" t="str">
        <f>IF(AND('User Input Data'!G40&gt;0,'User Input Data'!W40&gt;0),'User Input Data'!W40,blank)</f>
        <v/>
      </c>
      <c r="X38" s="408" t="str">
        <f>IF(AND('User Input Data'!G40&gt;0,'User Input Data'!X40&gt;0),'User Input Data'!X40,blank)</f>
        <v/>
      </c>
      <c r="Y38" s="408" t="str">
        <f>IF(AND('User Input Data'!G40&gt;0,'User Input Data'!Y40&gt;0),'User Input Data'!Y40,blank)</f>
        <v/>
      </c>
      <c r="Z38" s="408" t="str">
        <f>IF(AND('User Input Data'!G40&gt;0,'User Input Data'!Z40&gt;0),'User Input Data'!Z40,blank)</f>
        <v/>
      </c>
      <c r="AA38" s="408" t="str">
        <f>IF(AND('User Input Data'!G40&gt;0,'User Input Data'!AA40&gt;0),'User Input Data'!AA40,blank)</f>
        <v/>
      </c>
      <c r="AB38" s="409" t="str">
        <f>IF('User Input Data'!G40&gt;0,'User Input Data'!AB40,blank)</f>
        <v/>
      </c>
      <c r="AC38" s="410" t="str">
        <f>IF('User Input Data'!G40&gt;0,'User Input Data'!AC40,blank)</f>
        <v/>
      </c>
      <c r="AD38" s="411" t="str">
        <f>IF(AND('User Input Data'!G40&gt;0,'User Input Data'!AD40&gt;0),'User Input Data'!AD40&gt;0,blank)</f>
        <v/>
      </c>
      <c r="AE38" s="412" t="str">
        <f>IF('User Input Data'!G40&gt;0,'User Input Data'!AE40,blank)</f>
        <v/>
      </c>
      <c r="AF38" s="413">
        <f>IF('User Input Data'!AG40=blank,IF(AND('User Input Data'!G40&gt;0,C38=TRUonly),'Distr-Intermod Proj Calc'!DK36,'Truck Rest Stop Area Proj Calc'!GU36),Error)</f>
        <v>0</v>
      </c>
      <c r="AG38" s="413">
        <f>IF('User Input Data'!AG40=blank,IF(AND('User Input Data'!G40&gt;0,C38=TRUonly),'Distr-Intermod Proj Calc'!DL36,'Truck Rest Stop Area Proj Calc'!GV36),Error)</f>
        <v>0</v>
      </c>
      <c r="AH38" s="413">
        <f>IF('User Input Data'!AG40=blank,IF(AND('User Input Data'!G40&gt;0,C38=TRUonly),'Distr-Intermod Proj Calc'!DN36,'Truck Rest Stop Area Proj Calc'!HB36),Error)</f>
        <v>0</v>
      </c>
      <c r="AI38" s="413">
        <f>IF('User Input Data'!AG40=blank,IF(AND('User Input Data'!G40&gt;0,C38=TRUonly),'Distr-Intermod Proj Calc'!DO36,'Truck Rest Stop Area Proj Calc'!HC36),Error)</f>
        <v>0</v>
      </c>
      <c r="AJ38" s="413">
        <f>IF('User Input Data'!AG40=blank,IF(AND('User Input Data'!G40&gt;0,C38=TRUonly),'Distr-Intermod Proj Calc'!DQ36,'Truck Rest Stop Area Proj Calc'!HE36),Error)</f>
        <v>0</v>
      </c>
      <c r="AK38" s="413">
        <f>IF('User Input Data'!AG40=blank,IF(AND('User Input Data'!G40&gt;0,C38=TRUonly),'Distr-Intermod Proj Calc'!DR36,'Truck Rest Stop Area Proj Calc'!HF36),Error)</f>
        <v>0</v>
      </c>
      <c r="AL38" s="413">
        <f>IF('User Input Data'!AG40=blank,IF(AND('User Input Data'!G40&gt;0,C38=TRUonly),'Distr-Intermod Proj Calc'!DS36,'Truck Rest Stop Area Proj Calc'!HG36),Error)</f>
        <v>0</v>
      </c>
      <c r="AM38" s="414">
        <f>IF(AND('User Input Data'!G40&gt;0,C38=TRUonly),'Distr-Intermod Proj Calc'!DT36,'Truck Rest Stop Area Proj Calc'!HH36)</f>
        <v>0</v>
      </c>
      <c r="AN38" s="73"/>
    </row>
    <row r="39" spans="1:40" x14ac:dyDescent="0.2">
      <c r="A39" s="405" t="str">
        <f>IF('User Input Data'!G41&gt;0,'User Input Data'!A41,blank)</f>
        <v/>
      </c>
      <c r="B39" s="406" t="str">
        <f>IF('User Input Data'!G41&gt;0,'User Input Data'!B41,blank)</f>
        <v/>
      </c>
      <c r="C39" s="407" t="str">
        <f>IF('User Input Data'!G41&gt;0,'User Input Data'!C41,blank)</f>
        <v/>
      </c>
      <c r="D39" s="406" t="str">
        <f>IF(AND('User Input Data'!G41&gt;0,'User Input Data'!D41&gt;=0),'User Input Data'!D41,blank)</f>
        <v/>
      </c>
      <c r="E39" s="407" t="str">
        <f>IF(AND('User Input Data'!G41&gt;0,'User Input Data'!E41&gt;0),'User Input Data'!E41,blank)</f>
        <v/>
      </c>
      <c r="F39" s="406" t="str">
        <f>IF(AND('User Input Data'!G41&gt;0,'User Input Data'!F41&gt;0),'User Input Data'!F41,blank)</f>
        <v/>
      </c>
      <c r="G39" s="406" t="str">
        <f>IF(AND('User Input Data'!G41&gt;0,'User Input Data'!G41&gt;0),'User Input Data'!G41,blank)</f>
        <v/>
      </c>
      <c r="H39" s="408" t="str">
        <f>IF(AND('User Input Data'!G41&gt;0,'User Input Data'!H41&gt;0),'User Input Data'!H41,blank)</f>
        <v/>
      </c>
      <c r="I39" s="408" t="str">
        <f>IF(AND('User Input Data'!G41&gt;0,'User Input Data'!H41&gt;0),'User Input Data'!I41,blank)</f>
        <v/>
      </c>
      <c r="J39" s="408" t="str">
        <f>IF(AND('User Input Data'!G41&gt;0,'User Input Data'!H41&gt;0),'User Input Data'!J41,blank)</f>
        <v/>
      </c>
      <c r="K39" s="408" t="str">
        <f>IF(AND('User Input Data'!G41&gt;0,'User Input Data'!H41&gt;0),'User Input Data'!K41,blank)</f>
        <v/>
      </c>
      <c r="L39" s="408" t="str">
        <f>IF(AND('User Input Data'!G41&gt;0,'User Input Data'!H41&gt;0),'User Input Data'!L41,blank)</f>
        <v/>
      </c>
      <c r="M39" s="408" t="str">
        <f>IF(AND('User Input Data'!G41&gt;0,'User Input Data'!H41&gt;0),'User Input Data'!M41,blank)</f>
        <v/>
      </c>
      <c r="N39" s="408" t="str">
        <f>IF(AND('User Input Data'!G41&gt;0,'User Input Data'!H41&gt;0),'User Input Data'!N41,blank)</f>
        <v/>
      </c>
      <c r="O39" s="408" t="str">
        <f>IF(AND('User Input Data'!G41&gt;0,'User Input Data'!H41&gt;0),'User Input Data'!O41,blank)</f>
        <v/>
      </c>
      <c r="P39" s="408" t="str">
        <f>IF(AND('User Input Data'!G41&gt;0,'User Input Data'!H41&gt;0),'User Input Data'!P41,blank)</f>
        <v/>
      </c>
      <c r="Q39" s="408" t="str">
        <f>IF(AND('User Input Data'!G41&gt;0,'User Input Data'!H41&gt;0),'User Input Data'!Q41,blank)</f>
        <v/>
      </c>
      <c r="R39" s="408" t="str">
        <f>IF(AND('User Input Data'!G41&gt;0,'User Input Data'!R41&gt;0),'User Input Data'!R41,blank)</f>
        <v/>
      </c>
      <c r="S39" s="408" t="str">
        <f>IF(AND('User Input Data'!G41&gt;0,'User Input Data'!S41&gt;0),'User Input Data'!S41,blank)</f>
        <v/>
      </c>
      <c r="T39" s="408" t="str">
        <f>IF(AND('User Input Data'!G41&gt;0,'User Input Data'!T41&gt;0),'User Input Data'!T41,blank)</f>
        <v/>
      </c>
      <c r="U39" s="408" t="str">
        <f>IF(AND('User Input Data'!G41&gt;0,'User Input Data'!U41&gt;0),'User Input Data'!U41,blank)</f>
        <v/>
      </c>
      <c r="V39" s="408" t="str">
        <f>IF(AND('User Input Data'!G41&gt;0,'User Input Data'!V41&gt;0),'User Input Data'!V41,blank)</f>
        <v/>
      </c>
      <c r="W39" s="408" t="str">
        <f>IF(AND('User Input Data'!G41&gt;0,'User Input Data'!W41&gt;0),'User Input Data'!W41,blank)</f>
        <v/>
      </c>
      <c r="X39" s="408" t="str">
        <f>IF(AND('User Input Data'!G41&gt;0,'User Input Data'!X41&gt;0),'User Input Data'!X41,blank)</f>
        <v/>
      </c>
      <c r="Y39" s="408" t="str">
        <f>IF(AND('User Input Data'!G41&gt;0,'User Input Data'!Y41&gt;0),'User Input Data'!Y41,blank)</f>
        <v/>
      </c>
      <c r="Z39" s="408" t="str">
        <f>IF(AND('User Input Data'!G41&gt;0,'User Input Data'!Z41&gt;0),'User Input Data'!Z41,blank)</f>
        <v/>
      </c>
      <c r="AA39" s="408" t="str">
        <f>IF(AND('User Input Data'!G41&gt;0,'User Input Data'!AA41&gt;0),'User Input Data'!AA41,blank)</f>
        <v/>
      </c>
      <c r="AB39" s="409" t="str">
        <f>IF('User Input Data'!G41&gt;0,'User Input Data'!AB41,blank)</f>
        <v/>
      </c>
      <c r="AC39" s="410" t="str">
        <f>IF('User Input Data'!G41&gt;0,'User Input Data'!AC41,blank)</f>
        <v/>
      </c>
      <c r="AD39" s="411" t="str">
        <f>IF(AND('User Input Data'!G41&gt;0,'User Input Data'!AD41&gt;0),'User Input Data'!AD41&gt;0,blank)</f>
        <v/>
      </c>
      <c r="AE39" s="412" t="str">
        <f>IF('User Input Data'!G41&gt;0,'User Input Data'!AE41,blank)</f>
        <v/>
      </c>
      <c r="AF39" s="413">
        <f>IF('User Input Data'!AG41=blank,IF(AND('User Input Data'!G41&gt;0,C39=TRUonly),'Distr-Intermod Proj Calc'!DK37,'Truck Rest Stop Area Proj Calc'!GU37),Error)</f>
        <v>0</v>
      </c>
      <c r="AG39" s="413">
        <f>IF('User Input Data'!AG41=blank,IF(AND('User Input Data'!G41&gt;0,C39=TRUonly),'Distr-Intermod Proj Calc'!DL37,'Truck Rest Stop Area Proj Calc'!GV37),Error)</f>
        <v>0</v>
      </c>
      <c r="AH39" s="413">
        <f>IF('User Input Data'!AG41=blank,IF(AND('User Input Data'!G41&gt;0,C39=TRUonly),'Distr-Intermod Proj Calc'!DN37,'Truck Rest Stop Area Proj Calc'!HB37),Error)</f>
        <v>0</v>
      </c>
      <c r="AI39" s="413">
        <f>IF('User Input Data'!AG41=blank,IF(AND('User Input Data'!G41&gt;0,C39=TRUonly),'Distr-Intermod Proj Calc'!DO37,'Truck Rest Stop Area Proj Calc'!HC37),Error)</f>
        <v>0</v>
      </c>
      <c r="AJ39" s="413">
        <f>IF('User Input Data'!AG41=blank,IF(AND('User Input Data'!G41&gt;0,C39=TRUonly),'Distr-Intermod Proj Calc'!DQ37,'Truck Rest Stop Area Proj Calc'!HE37),Error)</f>
        <v>0</v>
      </c>
      <c r="AK39" s="413">
        <f>IF('User Input Data'!AG41=blank,IF(AND('User Input Data'!G41&gt;0,C39=TRUonly),'Distr-Intermod Proj Calc'!DR37,'Truck Rest Stop Area Proj Calc'!HF37),Error)</f>
        <v>0</v>
      </c>
      <c r="AL39" s="413">
        <f>IF('User Input Data'!AG41=blank,IF(AND('User Input Data'!G41&gt;0,C39=TRUonly),'Distr-Intermod Proj Calc'!DS37,'Truck Rest Stop Area Proj Calc'!HG37),Error)</f>
        <v>0</v>
      </c>
      <c r="AM39" s="414">
        <f>IF(AND('User Input Data'!G41&gt;0,C39=TRUonly),'Distr-Intermod Proj Calc'!DT37,'Truck Rest Stop Area Proj Calc'!HH37)</f>
        <v>0</v>
      </c>
      <c r="AN39" s="73"/>
    </row>
    <row r="40" spans="1:40" x14ac:dyDescent="0.2">
      <c r="A40" s="405" t="str">
        <f>IF('User Input Data'!G42&gt;0,'User Input Data'!A42,blank)</f>
        <v/>
      </c>
      <c r="B40" s="406" t="str">
        <f>IF('User Input Data'!G42&gt;0,'User Input Data'!B42,blank)</f>
        <v/>
      </c>
      <c r="C40" s="407" t="str">
        <f>IF('User Input Data'!G42&gt;0,'User Input Data'!C42,blank)</f>
        <v/>
      </c>
      <c r="D40" s="406" t="str">
        <f>IF(AND('User Input Data'!G42&gt;0,'User Input Data'!D42&gt;=0),'User Input Data'!D42,blank)</f>
        <v/>
      </c>
      <c r="E40" s="407" t="str">
        <f>IF(AND('User Input Data'!G42&gt;0,'User Input Data'!E42&gt;0),'User Input Data'!E42,blank)</f>
        <v/>
      </c>
      <c r="F40" s="406" t="str">
        <f>IF(AND('User Input Data'!G42&gt;0,'User Input Data'!F42&gt;0),'User Input Data'!F42,blank)</f>
        <v/>
      </c>
      <c r="G40" s="406" t="str">
        <f>IF(AND('User Input Data'!G42&gt;0,'User Input Data'!G42&gt;0),'User Input Data'!G42,blank)</f>
        <v/>
      </c>
      <c r="H40" s="408" t="str">
        <f>IF(AND('User Input Data'!G42&gt;0,'User Input Data'!H42&gt;0),'User Input Data'!H42,blank)</f>
        <v/>
      </c>
      <c r="I40" s="408" t="str">
        <f>IF(AND('User Input Data'!G42&gt;0,'User Input Data'!H42&gt;0),'User Input Data'!I42,blank)</f>
        <v/>
      </c>
      <c r="J40" s="408" t="str">
        <f>IF(AND('User Input Data'!G42&gt;0,'User Input Data'!H42&gt;0),'User Input Data'!J42,blank)</f>
        <v/>
      </c>
      <c r="K40" s="408" t="str">
        <f>IF(AND('User Input Data'!G42&gt;0,'User Input Data'!H42&gt;0),'User Input Data'!K42,blank)</f>
        <v/>
      </c>
      <c r="L40" s="408" t="str">
        <f>IF(AND('User Input Data'!G42&gt;0,'User Input Data'!H42&gt;0),'User Input Data'!L42,blank)</f>
        <v/>
      </c>
      <c r="M40" s="408" t="str">
        <f>IF(AND('User Input Data'!G42&gt;0,'User Input Data'!H42&gt;0),'User Input Data'!M42,blank)</f>
        <v/>
      </c>
      <c r="N40" s="408" t="str">
        <f>IF(AND('User Input Data'!G42&gt;0,'User Input Data'!H42&gt;0),'User Input Data'!N42,blank)</f>
        <v/>
      </c>
      <c r="O40" s="408" t="str">
        <f>IF(AND('User Input Data'!G42&gt;0,'User Input Data'!H42&gt;0),'User Input Data'!O42,blank)</f>
        <v/>
      </c>
      <c r="P40" s="408" t="str">
        <f>IF(AND('User Input Data'!G42&gt;0,'User Input Data'!H42&gt;0),'User Input Data'!P42,blank)</f>
        <v/>
      </c>
      <c r="Q40" s="408" t="str">
        <f>IF(AND('User Input Data'!G42&gt;0,'User Input Data'!H42&gt;0),'User Input Data'!Q42,blank)</f>
        <v/>
      </c>
      <c r="R40" s="408" t="str">
        <f>IF(AND('User Input Data'!G42&gt;0,'User Input Data'!R42&gt;0),'User Input Data'!R42,blank)</f>
        <v/>
      </c>
      <c r="S40" s="408" t="str">
        <f>IF(AND('User Input Data'!G42&gt;0,'User Input Data'!S42&gt;0),'User Input Data'!S42,blank)</f>
        <v/>
      </c>
      <c r="T40" s="408" t="str">
        <f>IF(AND('User Input Data'!G42&gt;0,'User Input Data'!T42&gt;0),'User Input Data'!T42,blank)</f>
        <v/>
      </c>
      <c r="U40" s="408" t="str">
        <f>IF(AND('User Input Data'!G42&gt;0,'User Input Data'!U42&gt;0),'User Input Data'!U42,blank)</f>
        <v/>
      </c>
      <c r="V40" s="408" t="str">
        <f>IF(AND('User Input Data'!G42&gt;0,'User Input Data'!V42&gt;0),'User Input Data'!V42,blank)</f>
        <v/>
      </c>
      <c r="W40" s="408" t="str">
        <f>IF(AND('User Input Data'!G42&gt;0,'User Input Data'!W42&gt;0),'User Input Data'!W42,blank)</f>
        <v/>
      </c>
      <c r="X40" s="408" t="str">
        <f>IF(AND('User Input Data'!G42&gt;0,'User Input Data'!X42&gt;0),'User Input Data'!X42,blank)</f>
        <v/>
      </c>
      <c r="Y40" s="408" t="str">
        <f>IF(AND('User Input Data'!G42&gt;0,'User Input Data'!Y42&gt;0),'User Input Data'!Y42,blank)</f>
        <v/>
      </c>
      <c r="Z40" s="408" t="str">
        <f>IF(AND('User Input Data'!G42&gt;0,'User Input Data'!Z42&gt;0),'User Input Data'!Z42,blank)</f>
        <v/>
      </c>
      <c r="AA40" s="408" t="str">
        <f>IF(AND('User Input Data'!G42&gt;0,'User Input Data'!AA42&gt;0),'User Input Data'!AA42,blank)</f>
        <v/>
      </c>
      <c r="AB40" s="409" t="str">
        <f>IF('User Input Data'!G42&gt;0,'User Input Data'!AB42,blank)</f>
        <v/>
      </c>
      <c r="AC40" s="410" t="str">
        <f>IF('User Input Data'!G42&gt;0,'User Input Data'!AC42,blank)</f>
        <v/>
      </c>
      <c r="AD40" s="411" t="str">
        <f>IF(AND('User Input Data'!G42&gt;0,'User Input Data'!AD42&gt;0),'User Input Data'!AD42&gt;0,blank)</f>
        <v/>
      </c>
      <c r="AE40" s="412" t="str">
        <f>IF('User Input Data'!G42&gt;0,'User Input Data'!AE42,blank)</f>
        <v/>
      </c>
      <c r="AF40" s="413">
        <f>IF('User Input Data'!AG42=blank,IF(AND('User Input Data'!G42&gt;0,C40=TRUonly),'Distr-Intermod Proj Calc'!DK38,'Truck Rest Stop Area Proj Calc'!GU38),Error)</f>
        <v>0</v>
      </c>
      <c r="AG40" s="413">
        <f>IF('User Input Data'!AG42=blank,IF(AND('User Input Data'!G42&gt;0,C40=TRUonly),'Distr-Intermod Proj Calc'!DL38,'Truck Rest Stop Area Proj Calc'!GV38),Error)</f>
        <v>0</v>
      </c>
      <c r="AH40" s="413">
        <f>IF('User Input Data'!AG42=blank,IF(AND('User Input Data'!G42&gt;0,C40=TRUonly),'Distr-Intermod Proj Calc'!DN38,'Truck Rest Stop Area Proj Calc'!HB38),Error)</f>
        <v>0</v>
      </c>
      <c r="AI40" s="413">
        <f>IF('User Input Data'!AG42=blank,IF(AND('User Input Data'!G42&gt;0,C40=TRUonly),'Distr-Intermod Proj Calc'!DO38,'Truck Rest Stop Area Proj Calc'!HC38),Error)</f>
        <v>0</v>
      </c>
      <c r="AJ40" s="413">
        <f>IF('User Input Data'!AG42=blank,IF(AND('User Input Data'!G42&gt;0,C40=TRUonly),'Distr-Intermod Proj Calc'!DQ38,'Truck Rest Stop Area Proj Calc'!HE38),Error)</f>
        <v>0</v>
      </c>
      <c r="AK40" s="413">
        <f>IF('User Input Data'!AG42=blank,IF(AND('User Input Data'!G42&gt;0,C40=TRUonly),'Distr-Intermod Proj Calc'!DR38,'Truck Rest Stop Area Proj Calc'!HF38),Error)</f>
        <v>0</v>
      </c>
      <c r="AL40" s="413">
        <f>IF('User Input Data'!AG42=blank,IF(AND('User Input Data'!G42&gt;0,C40=TRUonly),'Distr-Intermod Proj Calc'!DS38,'Truck Rest Stop Area Proj Calc'!HG38),Error)</f>
        <v>0</v>
      </c>
      <c r="AM40" s="414">
        <f>IF(AND('User Input Data'!G42&gt;0,C40=TRUonly),'Distr-Intermod Proj Calc'!DT38,'Truck Rest Stop Area Proj Calc'!HH38)</f>
        <v>0</v>
      </c>
      <c r="AN40" s="73"/>
    </row>
    <row r="41" spans="1:40" x14ac:dyDescent="0.2">
      <c r="A41" s="405" t="str">
        <f>IF('User Input Data'!G43&gt;0,'User Input Data'!A43,blank)</f>
        <v/>
      </c>
      <c r="B41" s="406" t="str">
        <f>IF('User Input Data'!G43&gt;0,'User Input Data'!B43,blank)</f>
        <v/>
      </c>
      <c r="C41" s="407" t="str">
        <f>IF('User Input Data'!G43&gt;0,'User Input Data'!C43,blank)</f>
        <v/>
      </c>
      <c r="D41" s="406" t="str">
        <f>IF(AND('User Input Data'!G43&gt;0,'User Input Data'!D43&gt;=0),'User Input Data'!D43,blank)</f>
        <v/>
      </c>
      <c r="E41" s="407" t="str">
        <f>IF(AND('User Input Data'!G43&gt;0,'User Input Data'!E43&gt;0),'User Input Data'!E43,blank)</f>
        <v/>
      </c>
      <c r="F41" s="406" t="str">
        <f>IF(AND('User Input Data'!G43&gt;0,'User Input Data'!F43&gt;0),'User Input Data'!F43,blank)</f>
        <v/>
      </c>
      <c r="G41" s="406" t="str">
        <f>IF(AND('User Input Data'!G43&gt;0,'User Input Data'!G43&gt;0),'User Input Data'!G43,blank)</f>
        <v/>
      </c>
      <c r="H41" s="408" t="str">
        <f>IF(AND('User Input Data'!G43&gt;0,'User Input Data'!H43&gt;0),'User Input Data'!H43,blank)</f>
        <v/>
      </c>
      <c r="I41" s="408" t="str">
        <f>IF(AND('User Input Data'!G43&gt;0,'User Input Data'!H43&gt;0),'User Input Data'!I43,blank)</f>
        <v/>
      </c>
      <c r="J41" s="408" t="str">
        <f>IF(AND('User Input Data'!G43&gt;0,'User Input Data'!H43&gt;0),'User Input Data'!J43,blank)</f>
        <v/>
      </c>
      <c r="K41" s="408" t="str">
        <f>IF(AND('User Input Data'!G43&gt;0,'User Input Data'!H43&gt;0),'User Input Data'!K43,blank)</f>
        <v/>
      </c>
      <c r="L41" s="408" t="str">
        <f>IF(AND('User Input Data'!G43&gt;0,'User Input Data'!H43&gt;0),'User Input Data'!L43,blank)</f>
        <v/>
      </c>
      <c r="M41" s="408" t="str">
        <f>IF(AND('User Input Data'!G43&gt;0,'User Input Data'!H43&gt;0),'User Input Data'!M43,blank)</f>
        <v/>
      </c>
      <c r="N41" s="408" t="str">
        <f>IF(AND('User Input Data'!G43&gt;0,'User Input Data'!H43&gt;0),'User Input Data'!N43,blank)</f>
        <v/>
      </c>
      <c r="O41" s="408" t="str">
        <f>IF(AND('User Input Data'!G43&gt;0,'User Input Data'!H43&gt;0),'User Input Data'!O43,blank)</f>
        <v/>
      </c>
      <c r="P41" s="408" t="str">
        <f>IF(AND('User Input Data'!G43&gt;0,'User Input Data'!H43&gt;0),'User Input Data'!P43,blank)</f>
        <v/>
      </c>
      <c r="Q41" s="408" t="str">
        <f>IF(AND('User Input Data'!G43&gt;0,'User Input Data'!H43&gt;0),'User Input Data'!Q43,blank)</f>
        <v/>
      </c>
      <c r="R41" s="408" t="str">
        <f>IF(AND('User Input Data'!G43&gt;0,'User Input Data'!R43&gt;0),'User Input Data'!R43,blank)</f>
        <v/>
      </c>
      <c r="S41" s="408" t="str">
        <f>IF(AND('User Input Data'!G43&gt;0,'User Input Data'!S43&gt;0),'User Input Data'!S43,blank)</f>
        <v/>
      </c>
      <c r="T41" s="408" t="str">
        <f>IF(AND('User Input Data'!G43&gt;0,'User Input Data'!T43&gt;0),'User Input Data'!T43,blank)</f>
        <v/>
      </c>
      <c r="U41" s="408" t="str">
        <f>IF(AND('User Input Data'!G43&gt;0,'User Input Data'!U43&gt;0),'User Input Data'!U43,blank)</f>
        <v/>
      </c>
      <c r="V41" s="408" t="str">
        <f>IF(AND('User Input Data'!G43&gt;0,'User Input Data'!V43&gt;0),'User Input Data'!V43,blank)</f>
        <v/>
      </c>
      <c r="W41" s="408" t="str">
        <f>IF(AND('User Input Data'!G43&gt;0,'User Input Data'!W43&gt;0),'User Input Data'!W43,blank)</f>
        <v/>
      </c>
      <c r="X41" s="408" t="str">
        <f>IF(AND('User Input Data'!G43&gt;0,'User Input Data'!X43&gt;0),'User Input Data'!X43,blank)</f>
        <v/>
      </c>
      <c r="Y41" s="408" t="str">
        <f>IF(AND('User Input Data'!G43&gt;0,'User Input Data'!Y43&gt;0),'User Input Data'!Y43,blank)</f>
        <v/>
      </c>
      <c r="Z41" s="408" t="str">
        <f>IF(AND('User Input Data'!G43&gt;0,'User Input Data'!Z43&gt;0),'User Input Data'!Z43,blank)</f>
        <v/>
      </c>
      <c r="AA41" s="408" t="str">
        <f>IF(AND('User Input Data'!G43&gt;0,'User Input Data'!AA43&gt;0),'User Input Data'!AA43,blank)</f>
        <v/>
      </c>
      <c r="AB41" s="409" t="str">
        <f>IF('User Input Data'!G43&gt;0,'User Input Data'!AB43,blank)</f>
        <v/>
      </c>
      <c r="AC41" s="410" t="str">
        <f>IF('User Input Data'!G43&gt;0,'User Input Data'!AC43,blank)</f>
        <v/>
      </c>
      <c r="AD41" s="411" t="str">
        <f>IF(AND('User Input Data'!G43&gt;0,'User Input Data'!AD43&gt;0),'User Input Data'!AD43&gt;0,blank)</f>
        <v/>
      </c>
      <c r="AE41" s="412" t="str">
        <f>IF('User Input Data'!G43&gt;0,'User Input Data'!AE43,blank)</f>
        <v/>
      </c>
      <c r="AF41" s="413">
        <f>IF('User Input Data'!AG43=blank,IF(AND('User Input Data'!G43&gt;0,C41=TRUonly),'Distr-Intermod Proj Calc'!DK39,'Truck Rest Stop Area Proj Calc'!GU39),Error)</f>
        <v>0</v>
      </c>
      <c r="AG41" s="413">
        <f>IF('User Input Data'!AG43=blank,IF(AND('User Input Data'!G43&gt;0,C41=TRUonly),'Distr-Intermod Proj Calc'!DL39,'Truck Rest Stop Area Proj Calc'!GV39),Error)</f>
        <v>0</v>
      </c>
      <c r="AH41" s="413">
        <f>IF('User Input Data'!AG43=blank,IF(AND('User Input Data'!G43&gt;0,C41=TRUonly),'Distr-Intermod Proj Calc'!DN39,'Truck Rest Stop Area Proj Calc'!HB39),Error)</f>
        <v>0</v>
      </c>
      <c r="AI41" s="413">
        <f>IF('User Input Data'!AG43=blank,IF(AND('User Input Data'!G43&gt;0,C41=TRUonly),'Distr-Intermod Proj Calc'!DO39,'Truck Rest Stop Area Proj Calc'!HC39),Error)</f>
        <v>0</v>
      </c>
      <c r="AJ41" s="413">
        <f>IF('User Input Data'!AG43=blank,IF(AND('User Input Data'!G43&gt;0,C41=TRUonly),'Distr-Intermod Proj Calc'!DQ39,'Truck Rest Stop Area Proj Calc'!HE39),Error)</f>
        <v>0</v>
      </c>
      <c r="AK41" s="413">
        <f>IF('User Input Data'!AG43=blank,IF(AND('User Input Data'!G43&gt;0,C41=TRUonly),'Distr-Intermod Proj Calc'!DR39,'Truck Rest Stop Area Proj Calc'!HF39),Error)</f>
        <v>0</v>
      </c>
      <c r="AL41" s="413">
        <f>IF('User Input Data'!AG43=blank,IF(AND('User Input Data'!G43&gt;0,C41=TRUonly),'Distr-Intermod Proj Calc'!DS39,'Truck Rest Stop Area Proj Calc'!HG39),Error)</f>
        <v>0</v>
      </c>
      <c r="AM41" s="414">
        <f>IF(AND('User Input Data'!G43&gt;0,C41=TRUonly),'Distr-Intermod Proj Calc'!DT39,'Truck Rest Stop Area Proj Calc'!HH39)</f>
        <v>0</v>
      </c>
      <c r="AN41" s="73"/>
    </row>
    <row r="42" spans="1:40" x14ac:dyDescent="0.2">
      <c r="A42" s="405" t="str">
        <f>IF('User Input Data'!G44&gt;0,'User Input Data'!A44,blank)</f>
        <v/>
      </c>
      <c r="B42" s="406" t="str">
        <f>IF('User Input Data'!G44&gt;0,'User Input Data'!B44,blank)</f>
        <v/>
      </c>
      <c r="C42" s="407" t="str">
        <f>IF('User Input Data'!G44&gt;0,'User Input Data'!C44,blank)</f>
        <v/>
      </c>
      <c r="D42" s="406" t="str">
        <f>IF(AND('User Input Data'!G44&gt;0,'User Input Data'!D44&gt;=0),'User Input Data'!D44,blank)</f>
        <v/>
      </c>
      <c r="E42" s="407" t="str">
        <f>IF(AND('User Input Data'!G44&gt;0,'User Input Data'!E44&gt;0),'User Input Data'!E44,blank)</f>
        <v/>
      </c>
      <c r="F42" s="406" t="str">
        <f>IF(AND('User Input Data'!G44&gt;0,'User Input Data'!F44&gt;0),'User Input Data'!F44,blank)</f>
        <v/>
      </c>
      <c r="G42" s="406" t="str">
        <f>IF(AND('User Input Data'!G44&gt;0,'User Input Data'!G44&gt;0),'User Input Data'!G44,blank)</f>
        <v/>
      </c>
      <c r="H42" s="408" t="str">
        <f>IF(AND('User Input Data'!G44&gt;0,'User Input Data'!H44&gt;0),'User Input Data'!H44,blank)</f>
        <v/>
      </c>
      <c r="I42" s="408" t="str">
        <f>IF(AND('User Input Data'!G44&gt;0,'User Input Data'!H44&gt;0),'User Input Data'!I44,blank)</f>
        <v/>
      </c>
      <c r="J42" s="408" t="str">
        <f>IF(AND('User Input Data'!G44&gt;0,'User Input Data'!H44&gt;0),'User Input Data'!J44,blank)</f>
        <v/>
      </c>
      <c r="K42" s="408" t="str">
        <f>IF(AND('User Input Data'!G44&gt;0,'User Input Data'!H44&gt;0),'User Input Data'!K44,blank)</f>
        <v/>
      </c>
      <c r="L42" s="408" t="str">
        <f>IF(AND('User Input Data'!G44&gt;0,'User Input Data'!H44&gt;0),'User Input Data'!L44,blank)</f>
        <v/>
      </c>
      <c r="M42" s="408" t="str">
        <f>IF(AND('User Input Data'!G44&gt;0,'User Input Data'!H44&gt;0),'User Input Data'!M44,blank)</f>
        <v/>
      </c>
      <c r="N42" s="408" t="str">
        <f>IF(AND('User Input Data'!G44&gt;0,'User Input Data'!H44&gt;0),'User Input Data'!N44,blank)</f>
        <v/>
      </c>
      <c r="O42" s="408" t="str">
        <f>IF(AND('User Input Data'!G44&gt;0,'User Input Data'!H44&gt;0),'User Input Data'!O44,blank)</f>
        <v/>
      </c>
      <c r="P42" s="408" t="str">
        <f>IF(AND('User Input Data'!G44&gt;0,'User Input Data'!H44&gt;0),'User Input Data'!P44,blank)</f>
        <v/>
      </c>
      <c r="Q42" s="408" t="str">
        <f>IF(AND('User Input Data'!G44&gt;0,'User Input Data'!H44&gt;0),'User Input Data'!Q44,blank)</f>
        <v/>
      </c>
      <c r="R42" s="408" t="str">
        <f>IF(AND('User Input Data'!G44&gt;0,'User Input Data'!R44&gt;0),'User Input Data'!R44,blank)</f>
        <v/>
      </c>
      <c r="S42" s="408" t="str">
        <f>IF(AND('User Input Data'!G44&gt;0,'User Input Data'!S44&gt;0),'User Input Data'!S44,blank)</f>
        <v/>
      </c>
      <c r="T42" s="408" t="str">
        <f>IF(AND('User Input Data'!G44&gt;0,'User Input Data'!T44&gt;0),'User Input Data'!T44,blank)</f>
        <v/>
      </c>
      <c r="U42" s="408" t="str">
        <f>IF(AND('User Input Data'!G44&gt;0,'User Input Data'!U44&gt;0),'User Input Data'!U44,blank)</f>
        <v/>
      </c>
      <c r="V42" s="408" t="str">
        <f>IF(AND('User Input Data'!G44&gt;0,'User Input Data'!V44&gt;0),'User Input Data'!V44,blank)</f>
        <v/>
      </c>
      <c r="W42" s="408" t="str">
        <f>IF(AND('User Input Data'!G44&gt;0,'User Input Data'!W44&gt;0),'User Input Data'!W44,blank)</f>
        <v/>
      </c>
      <c r="X42" s="408" t="str">
        <f>IF(AND('User Input Data'!G44&gt;0,'User Input Data'!X44&gt;0),'User Input Data'!X44,blank)</f>
        <v/>
      </c>
      <c r="Y42" s="408" t="str">
        <f>IF(AND('User Input Data'!G44&gt;0,'User Input Data'!Y44&gt;0),'User Input Data'!Y44,blank)</f>
        <v/>
      </c>
      <c r="Z42" s="408" t="str">
        <f>IF(AND('User Input Data'!G44&gt;0,'User Input Data'!Z44&gt;0),'User Input Data'!Z44,blank)</f>
        <v/>
      </c>
      <c r="AA42" s="408" t="str">
        <f>IF(AND('User Input Data'!G44&gt;0,'User Input Data'!AA44&gt;0),'User Input Data'!AA44,blank)</f>
        <v/>
      </c>
      <c r="AB42" s="409" t="str">
        <f>IF('User Input Data'!G44&gt;0,'User Input Data'!AB44,blank)</f>
        <v/>
      </c>
      <c r="AC42" s="410" t="str">
        <f>IF('User Input Data'!G44&gt;0,'User Input Data'!AC44,blank)</f>
        <v/>
      </c>
      <c r="AD42" s="411" t="str">
        <f>IF(AND('User Input Data'!G44&gt;0,'User Input Data'!AD44&gt;0),'User Input Data'!AD44&gt;0,blank)</f>
        <v/>
      </c>
      <c r="AE42" s="412" t="str">
        <f>IF('User Input Data'!G44&gt;0,'User Input Data'!AE44,blank)</f>
        <v/>
      </c>
      <c r="AF42" s="413">
        <f>IF('User Input Data'!AG44=blank,IF(AND('User Input Data'!G44&gt;0,C42=TRUonly),'Distr-Intermod Proj Calc'!DK40,'Truck Rest Stop Area Proj Calc'!GU40),Error)</f>
        <v>0</v>
      </c>
      <c r="AG42" s="413">
        <f>IF('User Input Data'!AG44=blank,IF(AND('User Input Data'!G44&gt;0,C42=TRUonly),'Distr-Intermod Proj Calc'!DL40,'Truck Rest Stop Area Proj Calc'!GV40),Error)</f>
        <v>0</v>
      </c>
      <c r="AH42" s="413">
        <f>IF('User Input Data'!AG44=blank,IF(AND('User Input Data'!G44&gt;0,C42=TRUonly),'Distr-Intermod Proj Calc'!DN40,'Truck Rest Stop Area Proj Calc'!HB40),Error)</f>
        <v>0</v>
      </c>
      <c r="AI42" s="413">
        <f>IF('User Input Data'!AG44=blank,IF(AND('User Input Data'!G44&gt;0,C42=TRUonly),'Distr-Intermod Proj Calc'!DO40,'Truck Rest Stop Area Proj Calc'!HC40),Error)</f>
        <v>0</v>
      </c>
      <c r="AJ42" s="413">
        <f>IF('User Input Data'!AG44=blank,IF(AND('User Input Data'!G44&gt;0,C42=TRUonly),'Distr-Intermod Proj Calc'!DQ40,'Truck Rest Stop Area Proj Calc'!HE40),Error)</f>
        <v>0</v>
      </c>
      <c r="AK42" s="413">
        <f>IF('User Input Data'!AG44=blank,IF(AND('User Input Data'!G44&gt;0,C42=TRUonly),'Distr-Intermod Proj Calc'!DR40,'Truck Rest Stop Area Proj Calc'!HF40),Error)</f>
        <v>0</v>
      </c>
      <c r="AL42" s="413">
        <f>IF('User Input Data'!AG44=blank,IF(AND('User Input Data'!G44&gt;0,C42=TRUonly),'Distr-Intermod Proj Calc'!DS40,'Truck Rest Stop Area Proj Calc'!HG40),Error)</f>
        <v>0</v>
      </c>
      <c r="AM42" s="414">
        <f>IF(AND('User Input Data'!G44&gt;0,C42=TRUonly),'Distr-Intermod Proj Calc'!DT40,'Truck Rest Stop Area Proj Calc'!HH40)</f>
        <v>0</v>
      </c>
      <c r="AN42" s="73"/>
    </row>
    <row r="43" spans="1:40" x14ac:dyDescent="0.2">
      <c r="A43" s="405" t="str">
        <f>IF('User Input Data'!G45&gt;0,'User Input Data'!A45,blank)</f>
        <v/>
      </c>
      <c r="B43" s="406" t="str">
        <f>IF('User Input Data'!G45&gt;0,'User Input Data'!B45,blank)</f>
        <v/>
      </c>
      <c r="C43" s="407" t="str">
        <f>IF('User Input Data'!G45&gt;0,'User Input Data'!C45,blank)</f>
        <v/>
      </c>
      <c r="D43" s="406" t="str">
        <f>IF(AND('User Input Data'!G45&gt;0,'User Input Data'!D45&gt;=0),'User Input Data'!D45,blank)</f>
        <v/>
      </c>
      <c r="E43" s="407" t="str">
        <f>IF(AND('User Input Data'!G45&gt;0,'User Input Data'!E45&gt;0),'User Input Data'!E45,blank)</f>
        <v/>
      </c>
      <c r="F43" s="406" t="str">
        <f>IF(AND('User Input Data'!G45&gt;0,'User Input Data'!F45&gt;0),'User Input Data'!F45,blank)</f>
        <v/>
      </c>
      <c r="G43" s="406" t="str">
        <f>IF(AND('User Input Data'!G45&gt;0,'User Input Data'!G45&gt;0),'User Input Data'!G45,blank)</f>
        <v/>
      </c>
      <c r="H43" s="408" t="str">
        <f>IF(AND('User Input Data'!G45&gt;0,'User Input Data'!H45&gt;0),'User Input Data'!H45,blank)</f>
        <v/>
      </c>
      <c r="I43" s="408" t="str">
        <f>IF(AND('User Input Data'!G45&gt;0,'User Input Data'!H45&gt;0),'User Input Data'!I45,blank)</f>
        <v/>
      </c>
      <c r="J43" s="408" t="str">
        <f>IF(AND('User Input Data'!G45&gt;0,'User Input Data'!H45&gt;0),'User Input Data'!J45,blank)</f>
        <v/>
      </c>
      <c r="K43" s="408" t="str">
        <f>IF(AND('User Input Data'!G45&gt;0,'User Input Data'!H45&gt;0),'User Input Data'!K45,blank)</f>
        <v/>
      </c>
      <c r="L43" s="408" t="str">
        <f>IF(AND('User Input Data'!G45&gt;0,'User Input Data'!H45&gt;0),'User Input Data'!L45,blank)</f>
        <v/>
      </c>
      <c r="M43" s="408" t="str">
        <f>IF(AND('User Input Data'!G45&gt;0,'User Input Data'!H45&gt;0),'User Input Data'!M45,blank)</f>
        <v/>
      </c>
      <c r="N43" s="408" t="str">
        <f>IF(AND('User Input Data'!G45&gt;0,'User Input Data'!H45&gt;0),'User Input Data'!N45,blank)</f>
        <v/>
      </c>
      <c r="O43" s="408" t="str">
        <f>IF(AND('User Input Data'!G45&gt;0,'User Input Data'!H45&gt;0),'User Input Data'!O45,blank)</f>
        <v/>
      </c>
      <c r="P43" s="408" t="str">
        <f>IF(AND('User Input Data'!G45&gt;0,'User Input Data'!H45&gt;0),'User Input Data'!P45,blank)</f>
        <v/>
      </c>
      <c r="Q43" s="408" t="str">
        <f>IF(AND('User Input Data'!G45&gt;0,'User Input Data'!H45&gt;0),'User Input Data'!Q45,blank)</f>
        <v/>
      </c>
      <c r="R43" s="408" t="str">
        <f>IF(AND('User Input Data'!G45&gt;0,'User Input Data'!R45&gt;0),'User Input Data'!R45,blank)</f>
        <v/>
      </c>
      <c r="S43" s="408" t="str">
        <f>IF(AND('User Input Data'!G45&gt;0,'User Input Data'!S45&gt;0),'User Input Data'!S45,blank)</f>
        <v/>
      </c>
      <c r="T43" s="408" t="str">
        <f>IF(AND('User Input Data'!G45&gt;0,'User Input Data'!T45&gt;0),'User Input Data'!T45,blank)</f>
        <v/>
      </c>
      <c r="U43" s="408" t="str">
        <f>IF(AND('User Input Data'!G45&gt;0,'User Input Data'!U45&gt;0),'User Input Data'!U45,blank)</f>
        <v/>
      </c>
      <c r="V43" s="408" t="str">
        <f>IF(AND('User Input Data'!G45&gt;0,'User Input Data'!V45&gt;0),'User Input Data'!V45,blank)</f>
        <v/>
      </c>
      <c r="W43" s="408" t="str">
        <f>IF(AND('User Input Data'!G45&gt;0,'User Input Data'!W45&gt;0),'User Input Data'!W45,blank)</f>
        <v/>
      </c>
      <c r="X43" s="408" t="str">
        <f>IF(AND('User Input Data'!G45&gt;0,'User Input Data'!X45&gt;0),'User Input Data'!X45,blank)</f>
        <v/>
      </c>
      <c r="Y43" s="408" t="str">
        <f>IF(AND('User Input Data'!G45&gt;0,'User Input Data'!Y45&gt;0),'User Input Data'!Y45,blank)</f>
        <v/>
      </c>
      <c r="Z43" s="408" t="str">
        <f>IF(AND('User Input Data'!G45&gt;0,'User Input Data'!Z45&gt;0),'User Input Data'!Z45,blank)</f>
        <v/>
      </c>
      <c r="AA43" s="408" t="str">
        <f>IF(AND('User Input Data'!G45&gt;0,'User Input Data'!AA45&gt;0),'User Input Data'!AA45,blank)</f>
        <v/>
      </c>
      <c r="AB43" s="409" t="str">
        <f>IF('User Input Data'!G45&gt;0,'User Input Data'!AB45,blank)</f>
        <v/>
      </c>
      <c r="AC43" s="410" t="str">
        <f>IF('User Input Data'!G45&gt;0,'User Input Data'!AC45,blank)</f>
        <v/>
      </c>
      <c r="AD43" s="411" t="str">
        <f>IF(AND('User Input Data'!G45&gt;0,'User Input Data'!AD45&gt;0),'User Input Data'!AD45&gt;0,blank)</f>
        <v/>
      </c>
      <c r="AE43" s="412" t="str">
        <f>IF('User Input Data'!G45&gt;0,'User Input Data'!AE45,blank)</f>
        <v/>
      </c>
      <c r="AF43" s="413">
        <f>IF('User Input Data'!AG45=blank,IF(AND('User Input Data'!G45&gt;0,C43=TRUonly),'Distr-Intermod Proj Calc'!DK41,'Truck Rest Stop Area Proj Calc'!GU41),Error)</f>
        <v>0</v>
      </c>
      <c r="AG43" s="413">
        <f>IF('User Input Data'!AG45=blank,IF(AND('User Input Data'!G45&gt;0,C43=TRUonly),'Distr-Intermod Proj Calc'!DL41,'Truck Rest Stop Area Proj Calc'!GV41),Error)</f>
        <v>0</v>
      </c>
      <c r="AH43" s="413">
        <f>IF('User Input Data'!AG45=blank,IF(AND('User Input Data'!G45&gt;0,C43=TRUonly),'Distr-Intermod Proj Calc'!DN41,'Truck Rest Stop Area Proj Calc'!HB41),Error)</f>
        <v>0</v>
      </c>
      <c r="AI43" s="413">
        <f>IF('User Input Data'!AG45=blank,IF(AND('User Input Data'!G45&gt;0,C43=TRUonly),'Distr-Intermod Proj Calc'!DO41,'Truck Rest Stop Area Proj Calc'!HC41),Error)</f>
        <v>0</v>
      </c>
      <c r="AJ43" s="413">
        <f>IF('User Input Data'!AG45=blank,IF(AND('User Input Data'!G45&gt;0,C43=TRUonly),'Distr-Intermod Proj Calc'!DQ41,'Truck Rest Stop Area Proj Calc'!HE41),Error)</f>
        <v>0</v>
      </c>
      <c r="AK43" s="413">
        <f>IF('User Input Data'!AG45=blank,IF(AND('User Input Data'!G45&gt;0,C43=TRUonly),'Distr-Intermod Proj Calc'!DR41,'Truck Rest Stop Area Proj Calc'!HF41),Error)</f>
        <v>0</v>
      </c>
      <c r="AL43" s="413">
        <f>IF('User Input Data'!AG45=blank,IF(AND('User Input Data'!G45&gt;0,C43=TRUonly),'Distr-Intermod Proj Calc'!DS41,'Truck Rest Stop Area Proj Calc'!HG41),Error)</f>
        <v>0</v>
      </c>
      <c r="AM43" s="414">
        <f>IF(AND('User Input Data'!G45&gt;0,C43=TRUonly),'Distr-Intermod Proj Calc'!DT41,'Truck Rest Stop Area Proj Calc'!HH41)</f>
        <v>0</v>
      </c>
      <c r="AN43" s="73"/>
    </row>
    <row r="44" spans="1:40" x14ac:dyDescent="0.2">
      <c r="A44" s="405" t="str">
        <f>IF('User Input Data'!G46&gt;0,'User Input Data'!A46,blank)</f>
        <v/>
      </c>
      <c r="B44" s="406" t="str">
        <f>IF('User Input Data'!G46&gt;0,'User Input Data'!B46,blank)</f>
        <v/>
      </c>
      <c r="C44" s="407" t="str">
        <f>IF('User Input Data'!G46&gt;0,'User Input Data'!C46,blank)</f>
        <v/>
      </c>
      <c r="D44" s="406" t="str">
        <f>IF(AND('User Input Data'!G46&gt;0,'User Input Data'!D46&gt;=0),'User Input Data'!D46,blank)</f>
        <v/>
      </c>
      <c r="E44" s="407" t="str">
        <f>IF(AND('User Input Data'!G46&gt;0,'User Input Data'!E46&gt;0),'User Input Data'!E46,blank)</f>
        <v/>
      </c>
      <c r="F44" s="406" t="str">
        <f>IF(AND('User Input Data'!G46&gt;0,'User Input Data'!F46&gt;0),'User Input Data'!F46,blank)</f>
        <v/>
      </c>
      <c r="G44" s="406" t="str">
        <f>IF(AND('User Input Data'!G46&gt;0,'User Input Data'!G46&gt;0),'User Input Data'!G46,blank)</f>
        <v/>
      </c>
      <c r="H44" s="408" t="str">
        <f>IF(AND('User Input Data'!G46&gt;0,'User Input Data'!H46&gt;0),'User Input Data'!H46,blank)</f>
        <v/>
      </c>
      <c r="I44" s="408" t="str">
        <f>IF(AND('User Input Data'!G46&gt;0,'User Input Data'!H46&gt;0),'User Input Data'!I46,blank)</f>
        <v/>
      </c>
      <c r="J44" s="408" t="str">
        <f>IF(AND('User Input Data'!G46&gt;0,'User Input Data'!H46&gt;0),'User Input Data'!J46,blank)</f>
        <v/>
      </c>
      <c r="K44" s="408" t="str">
        <f>IF(AND('User Input Data'!G46&gt;0,'User Input Data'!H46&gt;0),'User Input Data'!K46,blank)</f>
        <v/>
      </c>
      <c r="L44" s="408" t="str">
        <f>IF(AND('User Input Data'!G46&gt;0,'User Input Data'!H46&gt;0),'User Input Data'!L46,blank)</f>
        <v/>
      </c>
      <c r="M44" s="408" t="str">
        <f>IF(AND('User Input Data'!G46&gt;0,'User Input Data'!H46&gt;0),'User Input Data'!M46,blank)</f>
        <v/>
      </c>
      <c r="N44" s="408" t="str">
        <f>IF(AND('User Input Data'!G46&gt;0,'User Input Data'!H46&gt;0),'User Input Data'!N46,blank)</f>
        <v/>
      </c>
      <c r="O44" s="408" t="str">
        <f>IF(AND('User Input Data'!G46&gt;0,'User Input Data'!H46&gt;0),'User Input Data'!O46,blank)</f>
        <v/>
      </c>
      <c r="P44" s="408" t="str">
        <f>IF(AND('User Input Data'!G46&gt;0,'User Input Data'!H46&gt;0),'User Input Data'!P46,blank)</f>
        <v/>
      </c>
      <c r="Q44" s="408" t="str">
        <f>IF(AND('User Input Data'!G46&gt;0,'User Input Data'!H46&gt;0),'User Input Data'!Q46,blank)</f>
        <v/>
      </c>
      <c r="R44" s="408" t="str">
        <f>IF(AND('User Input Data'!G46&gt;0,'User Input Data'!R46&gt;0),'User Input Data'!R46,blank)</f>
        <v/>
      </c>
      <c r="S44" s="408" t="str">
        <f>IF(AND('User Input Data'!G46&gt;0,'User Input Data'!S46&gt;0),'User Input Data'!S46,blank)</f>
        <v/>
      </c>
      <c r="T44" s="408" t="str">
        <f>IF(AND('User Input Data'!G46&gt;0,'User Input Data'!T46&gt;0),'User Input Data'!T46,blank)</f>
        <v/>
      </c>
      <c r="U44" s="408" t="str">
        <f>IF(AND('User Input Data'!G46&gt;0,'User Input Data'!U46&gt;0),'User Input Data'!U46,blank)</f>
        <v/>
      </c>
      <c r="V44" s="408" t="str">
        <f>IF(AND('User Input Data'!G46&gt;0,'User Input Data'!V46&gt;0),'User Input Data'!V46,blank)</f>
        <v/>
      </c>
      <c r="W44" s="408" t="str">
        <f>IF(AND('User Input Data'!G46&gt;0,'User Input Data'!W46&gt;0),'User Input Data'!W46,blank)</f>
        <v/>
      </c>
      <c r="X44" s="408" t="str">
        <f>IF(AND('User Input Data'!G46&gt;0,'User Input Data'!X46&gt;0),'User Input Data'!X46,blank)</f>
        <v/>
      </c>
      <c r="Y44" s="408" t="str">
        <f>IF(AND('User Input Data'!G46&gt;0,'User Input Data'!Y46&gt;0),'User Input Data'!Y46,blank)</f>
        <v/>
      </c>
      <c r="Z44" s="408" t="str">
        <f>IF(AND('User Input Data'!G46&gt;0,'User Input Data'!Z46&gt;0),'User Input Data'!Z46,blank)</f>
        <v/>
      </c>
      <c r="AA44" s="408" t="str">
        <f>IF(AND('User Input Data'!G46&gt;0,'User Input Data'!AA46&gt;0),'User Input Data'!AA46,blank)</f>
        <v/>
      </c>
      <c r="AB44" s="409" t="str">
        <f>IF('User Input Data'!G46&gt;0,'User Input Data'!AB46,blank)</f>
        <v/>
      </c>
      <c r="AC44" s="410" t="str">
        <f>IF('User Input Data'!G46&gt;0,'User Input Data'!AC46,blank)</f>
        <v/>
      </c>
      <c r="AD44" s="411" t="str">
        <f>IF(AND('User Input Data'!G46&gt;0,'User Input Data'!AD46&gt;0),'User Input Data'!AD46&gt;0,blank)</f>
        <v/>
      </c>
      <c r="AE44" s="412" t="str">
        <f>IF('User Input Data'!G46&gt;0,'User Input Data'!AE46,blank)</f>
        <v/>
      </c>
      <c r="AF44" s="413">
        <f>IF('User Input Data'!AG46=blank,IF(AND('User Input Data'!G46&gt;0,C44=TRUonly),'Distr-Intermod Proj Calc'!DK42,'Truck Rest Stop Area Proj Calc'!GU42),Error)</f>
        <v>0</v>
      </c>
      <c r="AG44" s="413">
        <f>IF('User Input Data'!AG46=blank,IF(AND('User Input Data'!G46&gt;0,C44=TRUonly),'Distr-Intermod Proj Calc'!DL42,'Truck Rest Stop Area Proj Calc'!GV42),Error)</f>
        <v>0</v>
      </c>
      <c r="AH44" s="413">
        <f>IF('User Input Data'!AG46=blank,IF(AND('User Input Data'!G46&gt;0,C44=TRUonly),'Distr-Intermod Proj Calc'!DN42,'Truck Rest Stop Area Proj Calc'!HB42),Error)</f>
        <v>0</v>
      </c>
      <c r="AI44" s="413">
        <f>IF('User Input Data'!AG46=blank,IF(AND('User Input Data'!G46&gt;0,C44=TRUonly),'Distr-Intermod Proj Calc'!DO42,'Truck Rest Stop Area Proj Calc'!HC42),Error)</f>
        <v>0</v>
      </c>
      <c r="AJ44" s="413">
        <f>IF('User Input Data'!AG46=blank,IF(AND('User Input Data'!G46&gt;0,C44=TRUonly),'Distr-Intermod Proj Calc'!DQ42,'Truck Rest Stop Area Proj Calc'!HE42),Error)</f>
        <v>0</v>
      </c>
      <c r="AK44" s="413">
        <f>IF('User Input Data'!AG46=blank,IF(AND('User Input Data'!G46&gt;0,C44=TRUonly),'Distr-Intermod Proj Calc'!DR42,'Truck Rest Stop Area Proj Calc'!HF42),Error)</f>
        <v>0</v>
      </c>
      <c r="AL44" s="413">
        <f>IF('User Input Data'!AG46=blank,IF(AND('User Input Data'!G46&gt;0,C44=TRUonly),'Distr-Intermod Proj Calc'!DS42,'Truck Rest Stop Area Proj Calc'!HG42),Error)</f>
        <v>0</v>
      </c>
      <c r="AM44" s="414">
        <f>IF(AND('User Input Data'!G46&gt;0,C44=TRUonly),'Distr-Intermod Proj Calc'!DT42,'Truck Rest Stop Area Proj Calc'!HH42)</f>
        <v>0</v>
      </c>
      <c r="AN44" s="73"/>
    </row>
    <row r="45" spans="1:40" x14ac:dyDescent="0.2">
      <c r="A45" s="405" t="str">
        <f>IF('User Input Data'!G47&gt;0,'User Input Data'!A47,blank)</f>
        <v/>
      </c>
      <c r="B45" s="406" t="str">
        <f>IF('User Input Data'!G47&gt;0,'User Input Data'!B47,blank)</f>
        <v/>
      </c>
      <c r="C45" s="407" t="str">
        <f>IF('User Input Data'!G47&gt;0,'User Input Data'!C47,blank)</f>
        <v/>
      </c>
      <c r="D45" s="406" t="str">
        <f>IF(AND('User Input Data'!G47&gt;0,'User Input Data'!D47&gt;=0),'User Input Data'!D47,blank)</f>
        <v/>
      </c>
      <c r="E45" s="407" t="str">
        <f>IF(AND('User Input Data'!G47&gt;0,'User Input Data'!E47&gt;0),'User Input Data'!E47,blank)</f>
        <v/>
      </c>
      <c r="F45" s="406" t="str">
        <f>IF(AND('User Input Data'!G47&gt;0,'User Input Data'!F47&gt;0),'User Input Data'!F47,blank)</f>
        <v/>
      </c>
      <c r="G45" s="406" t="str">
        <f>IF(AND('User Input Data'!G47&gt;0,'User Input Data'!G47&gt;0),'User Input Data'!G47,blank)</f>
        <v/>
      </c>
      <c r="H45" s="408" t="str">
        <f>IF(AND('User Input Data'!G47&gt;0,'User Input Data'!H47&gt;0),'User Input Data'!H47,blank)</f>
        <v/>
      </c>
      <c r="I45" s="408" t="str">
        <f>IF(AND('User Input Data'!G47&gt;0,'User Input Data'!H47&gt;0),'User Input Data'!I47,blank)</f>
        <v/>
      </c>
      <c r="J45" s="408" t="str">
        <f>IF(AND('User Input Data'!G47&gt;0,'User Input Data'!H47&gt;0),'User Input Data'!J47,blank)</f>
        <v/>
      </c>
      <c r="K45" s="408" t="str">
        <f>IF(AND('User Input Data'!G47&gt;0,'User Input Data'!H47&gt;0),'User Input Data'!K47,blank)</f>
        <v/>
      </c>
      <c r="L45" s="408" t="str">
        <f>IF(AND('User Input Data'!G47&gt;0,'User Input Data'!H47&gt;0),'User Input Data'!L47,blank)</f>
        <v/>
      </c>
      <c r="M45" s="408" t="str">
        <f>IF(AND('User Input Data'!G47&gt;0,'User Input Data'!H47&gt;0),'User Input Data'!M47,blank)</f>
        <v/>
      </c>
      <c r="N45" s="408" t="str">
        <f>IF(AND('User Input Data'!G47&gt;0,'User Input Data'!H47&gt;0),'User Input Data'!N47,blank)</f>
        <v/>
      </c>
      <c r="O45" s="408" t="str">
        <f>IF(AND('User Input Data'!G47&gt;0,'User Input Data'!H47&gt;0),'User Input Data'!O47,blank)</f>
        <v/>
      </c>
      <c r="P45" s="408" t="str">
        <f>IF(AND('User Input Data'!G47&gt;0,'User Input Data'!H47&gt;0),'User Input Data'!P47,blank)</f>
        <v/>
      </c>
      <c r="Q45" s="408" t="str">
        <f>IF(AND('User Input Data'!G47&gt;0,'User Input Data'!H47&gt;0),'User Input Data'!Q47,blank)</f>
        <v/>
      </c>
      <c r="R45" s="408" t="str">
        <f>IF(AND('User Input Data'!G47&gt;0,'User Input Data'!R47&gt;0),'User Input Data'!R47,blank)</f>
        <v/>
      </c>
      <c r="S45" s="408" t="str">
        <f>IF(AND('User Input Data'!G47&gt;0,'User Input Data'!S47&gt;0),'User Input Data'!S47,blank)</f>
        <v/>
      </c>
      <c r="T45" s="408" t="str">
        <f>IF(AND('User Input Data'!G47&gt;0,'User Input Data'!T47&gt;0),'User Input Data'!T47,blank)</f>
        <v/>
      </c>
      <c r="U45" s="408" t="str">
        <f>IF(AND('User Input Data'!G47&gt;0,'User Input Data'!U47&gt;0),'User Input Data'!U47,blank)</f>
        <v/>
      </c>
      <c r="V45" s="408" t="str">
        <f>IF(AND('User Input Data'!G47&gt;0,'User Input Data'!V47&gt;0),'User Input Data'!V47,blank)</f>
        <v/>
      </c>
      <c r="W45" s="408" t="str">
        <f>IF(AND('User Input Data'!G47&gt;0,'User Input Data'!W47&gt;0),'User Input Data'!W47,blank)</f>
        <v/>
      </c>
      <c r="X45" s="408" t="str">
        <f>IF(AND('User Input Data'!G47&gt;0,'User Input Data'!X47&gt;0),'User Input Data'!X47,blank)</f>
        <v/>
      </c>
      <c r="Y45" s="408" t="str">
        <f>IF(AND('User Input Data'!G47&gt;0,'User Input Data'!Y47&gt;0),'User Input Data'!Y47,blank)</f>
        <v/>
      </c>
      <c r="Z45" s="408" t="str">
        <f>IF(AND('User Input Data'!G47&gt;0,'User Input Data'!Z47&gt;0),'User Input Data'!Z47,blank)</f>
        <v/>
      </c>
      <c r="AA45" s="408" t="str">
        <f>IF(AND('User Input Data'!G47&gt;0,'User Input Data'!AA47&gt;0),'User Input Data'!AA47,blank)</f>
        <v/>
      </c>
      <c r="AB45" s="409" t="str">
        <f>IF('User Input Data'!G47&gt;0,'User Input Data'!AB47,blank)</f>
        <v/>
      </c>
      <c r="AC45" s="410" t="str">
        <f>IF('User Input Data'!G47&gt;0,'User Input Data'!AC47,blank)</f>
        <v/>
      </c>
      <c r="AD45" s="411" t="str">
        <f>IF(AND('User Input Data'!G47&gt;0,'User Input Data'!AD47&gt;0),'User Input Data'!AD47&gt;0,blank)</f>
        <v/>
      </c>
      <c r="AE45" s="412" t="str">
        <f>IF('User Input Data'!G47&gt;0,'User Input Data'!AE47,blank)</f>
        <v/>
      </c>
      <c r="AF45" s="413">
        <f>IF('User Input Data'!AG47=blank,IF(AND('User Input Data'!G47&gt;0,C45=TRUonly),'Distr-Intermod Proj Calc'!DK43,'Truck Rest Stop Area Proj Calc'!GU43),Error)</f>
        <v>0</v>
      </c>
      <c r="AG45" s="413">
        <f>IF('User Input Data'!AG47=blank,IF(AND('User Input Data'!G47&gt;0,C45=TRUonly),'Distr-Intermod Proj Calc'!DL43,'Truck Rest Stop Area Proj Calc'!GV43),Error)</f>
        <v>0</v>
      </c>
      <c r="AH45" s="413">
        <f>IF('User Input Data'!AG47=blank,IF(AND('User Input Data'!G47&gt;0,C45=TRUonly),'Distr-Intermod Proj Calc'!DN43,'Truck Rest Stop Area Proj Calc'!HB43),Error)</f>
        <v>0</v>
      </c>
      <c r="AI45" s="413">
        <f>IF('User Input Data'!AG47=blank,IF(AND('User Input Data'!G47&gt;0,C45=TRUonly),'Distr-Intermod Proj Calc'!DO43,'Truck Rest Stop Area Proj Calc'!HC43),Error)</f>
        <v>0</v>
      </c>
      <c r="AJ45" s="413">
        <f>IF('User Input Data'!AG47=blank,IF(AND('User Input Data'!G47&gt;0,C45=TRUonly),'Distr-Intermod Proj Calc'!DQ43,'Truck Rest Stop Area Proj Calc'!HE43),Error)</f>
        <v>0</v>
      </c>
      <c r="AK45" s="413">
        <f>IF('User Input Data'!AG47=blank,IF(AND('User Input Data'!G47&gt;0,C45=TRUonly),'Distr-Intermod Proj Calc'!DR43,'Truck Rest Stop Area Proj Calc'!HF43),Error)</f>
        <v>0</v>
      </c>
      <c r="AL45" s="413">
        <f>IF('User Input Data'!AG47=blank,IF(AND('User Input Data'!G47&gt;0,C45=TRUonly),'Distr-Intermod Proj Calc'!DS43,'Truck Rest Stop Area Proj Calc'!HG43),Error)</f>
        <v>0</v>
      </c>
      <c r="AM45" s="414">
        <f>IF(AND('User Input Data'!G47&gt;0,C45=TRUonly),'Distr-Intermod Proj Calc'!DT43,'Truck Rest Stop Area Proj Calc'!HH43)</f>
        <v>0</v>
      </c>
      <c r="AN45" s="73"/>
    </row>
    <row r="46" spans="1:40" x14ac:dyDescent="0.2">
      <c r="A46" s="405" t="str">
        <f>IF('User Input Data'!G48&gt;0,'User Input Data'!A48,blank)</f>
        <v/>
      </c>
      <c r="B46" s="406" t="str">
        <f>IF('User Input Data'!G48&gt;0,'User Input Data'!B48,blank)</f>
        <v/>
      </c>
      <c r="C46" s="407" t="str">
        <f>IF('User Input Data'!G48&gt;0,'User Input Data'!C48,blank)</f>
        <v/>
      </c>
      <c r="D46" s="406" t="str">
        <f>IF(AND('User Input Data'!G48&gt;0,'User Input Data'!D48&gt;=0),'User Input Data'!D48,blank)</f>
        <v/>
      </c>
      <c r="E46" s="407" t="str">
        <f>IF(AND('User Input Data'!G48&gt;0,'User Input Data'!E48&gt;0),'User Input Data'!E48,blank)</f>
        <v/>
      </c>
      <c r="F46" s="406" t="str">
        <f>IF(AND('User Input Data'!G48&gt;0,'User Input Data'!F48&gt;0),'User Input Data'!F48,blank)</f>
        <v/>
      </c>
      <c r="G46" s="406" t="str">
        <f>IF(AND('User Input Data'!G48&gt;0,'User Input Data'!G48&gt;0),'User Input Data'!G48,blank)</f>
        <v/>
      </c>
      <c r="H46" s="408" t="str">
        <f>IF(AND('User Input Data'!G48&gt;0,'User Input Data'!H48&gt;0),'User Input Data'!H48,blank)</f>
        <v/>
      </c>
      <c r="I46" s="408" t="str">
        <f>IF(AND('User Input Data'!G48&gt;0,'User Input Data'!H48&gt;0),'User Input Data'!I48,blank)</f>
        <v/>
      </c>
      <c r="J46" s="408" t="str">
        <f>IF(AND('User Input Data'!G48&gt;0,'User Input Data'!H48&gt;0),'User Input Data'!J48,blank)</f>
        <v/>
      </c>
      <c r="K46" s="408" t="str">
        <f>IF(AND('User Input Data'!G48&gt;0,'User Input Data'!H48&gt;0),'User Input Data'!K48,blank)</f>
        <v/>
      </c>
      <c r="L46" s="408" t="str">
        <f>IF(AND('User Input Data'!G48&gt;0,'User Input Data'!H48&gt;0),'User Input Data'!L48,blank)</f>
        <v/>
      </c>
      <c r="M46" s="408" t="str">
        <f>IF(AND('User Input Data'!G48&gt;0,'User Input Data'!H48&gt;0),'User Input Data'!M48,blank)</f>
        <v/>
      </c>
      <c r="N46" s="408" t="str">
        <f>IF(AND('User Input Data'!G48&gt;0,'User Input Data'!H48&gt;0),'User Input Data'!N48,blank)</f>
        <v/>
      </c>
      <c r="O46" s="408" t="str">
        <f>IF(AND('User Input Data'!G48&gt;0,'User Input Data'!H48&gt;0),'User Input Data'!O48,blank)</f>
        <v/>
      </c>
      <c r="P46" s="408" t="str">
        <f>IF(AND('User Input Data'!G48&gt;0,'User Input Data'!H48&gt;0),'User Input Data'!P48,blank)</f>
        <v/>
      </c>
      <c r="Q46" s="408" t="str">
        <f>IF(AND('User Input Data'!G48&gt;0,'User Input Data'!H48&gt;0),'User Input Data'!Q48,blank)</f>
        <v/>
      </c>
      <c r="R46" s="408" t="str">
        <f>IF(AND('User Input Data'!G48&gt;0,'User Input Data'!R48&gt;0),'User Input Data'!R48,blank)</f>
        <v/>
      </c>
      <c r="S46" s="408" t="str">
        <f>IF(AND('User Input Data'!G48&gt;0,'User Input Data'!S48&gt;0),'User Input Data'!S48,blank)</f>
        <v/>
      </c>
      <c r="T46" s="408" t="str">
        <f>IF(AND('User Input Data'!G48&gt;0,'User Input Data'!T48&gt;0),'User Input Data'!T48,blank)</f>
        <v/>
      </c>
      <c r="U46" s="408" t="str">
        <f>IF(AND('User Input Data'!G48&gt;0,'User Input Data'!U48&gt;0),'User Input Data'!U48,blank)</f>
        <v/>
      </c>
      <c r="V46" s="408" t="str">
        <f>IF(AND('User Input Data'!G48&gt;0,'User Input Data'!V48&gt;0),'User Input Data'!V48,blank)</f>
        <v/>
      </c>
      <c r="W46" s="408" t="str">
        <f>IF(AND('User Input Data'!G48&gt;0,'User Input Data'!W48&gt;0),'User Input Data'!W48,blank)</f>
        <v/>
      </c>
      <c r="X46" s="408" t="str">
        <f>IF(AND('User Input Data'!G48&gt;0,'User Input Data'!X48&gt;0),'User Input Data'!X48,blank)</f>
        <v/>
      </c>
      <c r="Y46" s="408" t="str">
        <f>IF(AND('User Input Data'!G48&gt;0,'User Input Data'!Y48&gt;0),'User Input Data'!Y48,blank)</f>
        <v/>
      </c>
      <c r="Z46" s="408" t="str">
        <f>IF(AND('User Input Data'!G48&gt;0,'User Input Data'!Z48&gt;0),'User Input Data'!Z48,blank)</f>
        <v/>
      </c>
      <c r="AA46" s="408" t="str">
        <f>IF(AND('User Input Data'!G48&gt;0,'User Input Data'!AA48&gt;0),'User Input Data'!AA48,blank)</f>
        <v/>
      </c>
      <c r="AB46" s="409" t="str">
        <f>IF('User Input Data'!G48&gt;0,'User Input Data'!AB48,blank)</f>
        <v/>
      </c>
      <c r="AC46" s="410" t="str">
        <f>IF('User Input Data'!G48&gt;0,'User Input Data'!AC48,blank)</f>
        <v/>
      </c>
      <c r="AD46" s="411" t="str">
        <f>IF(AND('User Input Data'!G48&gt;0,'User Input Data'!AD48&gt;0),'User Input Data'!AD48&gt;0,blank)</f>
        <v/>
      </c>
      <c r="AE46" s="412" t="str">
        <f>IF('User Input Data'!G48&gt;0,'User Input Data'!AE48,blank)</f>
        <v/>
      </c>
      <c r="AF46" s="413">
        <f>IF('User Input Data'!AG48=blank,IF(AND('User Input Data'!G48&gt;0,C46=TRUonly),'Distr-Intermod Proj Calc'!DK44,'Truck Rest Stop Area Proj Calc'!GU44),Error)</f>
        <v>0</v>
      </c>
      <c r="AG46" s="413">
        <f>IF('User Input Data'!AG48=blank,IF(AND('User Input Data'!G48&gt;0,C46=TRUonly),'Distr-Intermod Proj Calc'!DL44,'Truck Rest Stop Area Proj Calc'!GV44),Error)</f>
        <v>0</v>
      </c>
      <c r="AH46" s="413">
        <f>IF('User Input Data'!AG48=blank,IF(AND('User Input Data'!G48&gt;0,C46=TRUonly),'Distr-Intermod Proj Calc'!DN44,'Truck Rest Stop Area Proj Calc'!HB44),Error)</f>
        <v>0</v>
      </c>
      <c r="AI46" s="413">
        <f>IF('User Input Data'!AG48=blank,IF(AND('User Input Data'!G48&gt;0,C46=TRUonly),'Distr-Intermod Proj Calc'!DO44,'Truck Rest Stop Area Proj Calc'!HC44),Error)</f>
        <v>0</v>
      </c>
      <c r="AJ46" s="413">
        <f>IF('User Input Data'!AG48=blank,IF(AND('User Input Data'!G48&gt;0,C46=TRUonly),'Distr-Intermod Proj Calc'!DQ44,'Truck Rest Stop Area Proj Calc'!HE44),Error)</f>
        <v>0</v>
      </c>
      <c r="AK46" s="413">
        <f>IF('User Input Data'!AG48=blank,IF(AND('User Input Data'!G48&gt;0,C46=TRUonly),'Distr-Intermod Proj Calc'!DR44,'Truck Rest Stop Area Proj Calc'!HF44),Error)</f>
        <v>0</v>
      </c>
      <c r="AL46" s="413">
        <f>IF('User Input Data'!AG48=blank,IF(AND('User Input Data'!G48&gt;0,C46=TRUonly),'Distr-Intermod Proj Calc'!DS44,'Truck Rest Stop Area Proj Calc'!HG44),Error)</f>
        <v>0</v>
      </c>
      <c r="AM46" s="414">
        <f>IF(AND('User Input Data'!G48&gt;0,C46=TRUonly),'Distr-Intermod Proj Calc'!DT44,'Truck Rest Stop Area Proj Calc'!HH44)</f>
        <v>0</v>
      </c>
      <c r="AN46" s="73"/>
    </row>
    <row r="47" spans="1:40" x14ac:dyDescent="0.2">
      <c r="A47" s="405" t="str">
        <f>IF('User Input Data'!G49&gt;0,'User Input Data'!A49,blank)</f>
        <v/>
      </c>
      <c r="B47" s="406" t="str">
        <f>IF('User Input Data'!G49&gt;0,'User Input Data'!B49,blank)</f>
        <v/>
      </c>
      <c r="C47" s="407" t="str">
        <f>IF('User Input Data'!G49&gt;0,'User Input Data'!C49,blank)</f>
        <v/>
      </c>
      <c r="D47" s="406" t="str">
        <f>IF(AND('User Input Data'!G49&gt;0,'User Input Data'!D49&gt;=0),'User Input Data'!D49,blank)</f>
        <v/>
      </c>
      <c r="E47" s="407" t="str">
        <f>IF(AND('User Input Data'!G49&gt;0,'User Input Data'!E49&gt;0),'User Input Data'!E49,blank)</f>
        <v/>
      </c>
      <c r="F47" s="406" t="str">
        <f>IF(AND('User Input Data'!G49&gt;0,'User Input Data'!F49&gt;0),'User Input Data'!F49,blank)</f>
        <v/>
      </c>
      <c r="G47" s="406" t="str">
        <f>IF(AND('User Input Data'!G49&gt;0,'User Input Data'!G49&gt;0),'User Input Data'!G49,blank)</f>
        <v/>
      </c>
      <c r="H47" s="408" t="str">
        <f>IF(AND('User Input Data'!G49&gt;0,'User Input Data'!H49&gt;0),'User Input Data'!H49,blank)</f>
        <v/>
      </c>
      <c r="I47" s="408" t="str">
        <f>IF(AND('User Input Data'!G49&gt;0,'User Input Data'!H49&gt;0),'User Input Data'!I49,blank)</f>
        <v/>
      </c>
      <c r="J47" s="408" t="str">
        <f>IF(AND('User Input Data'!G49&gt;0,'User Input Data'!H49&gt;0),'User Input Data'!J49,blank)</f>
        <v/>
      </c>
      <c r="K47" s="408" t="str">
        <f>IF(AND('User Input Data'!G49&gt;0,'User Input Data'!H49&gt;0),'User Input Data'!K49,blank)</f>
        <v/>
      </c>
      <c r="L47" s="408" t="str">
        <f>IF(AND('User Input Data'!G49&gt;0,'User Input Data'!H49&gt;0),'User Input Data'!L49,blank)</f>
        <v/>
      </c>
      <c r="M47" s="408" t="str">
        <f>IF(AND('User Input Data'!G49&gt;0,'User Input Data'!H49&gt;0),'User Input Data'!M49,blank)</f>
        <v/>
      </c>
      <c r="N47" s="408" t="str">
        <f>IF(AND('User Input Data'!G49&gt;0,'User Input Data'!H49&gt;0),'User Input Data'!N49,blank)</f>
        <v/>
      </c>
      <c r="O47" s="408" t="str">
        <f>IF(AND('User Input Data'!G49&gt;0,'User Input Data'!H49&gt;0),'User Input Data'!O49,blank)</f>
        <v/>
      </c>
      <c r="P47" s="408" t="str">
        <f>IF(AND('User Input Data'!G49&gt;0,'User Input Data'!H49&gt;0),'User Input Data'!P49,blank)</f>
        <v/>
      </c>
      <c r="Q47" s="408" t="str">
        <f>IF(AND('User Input Data'!G49&gt;0,'User Input Data'!H49&gt;0),'User Input Data'!Q49,blank)</f>
        <v/>
      </c>
      <c r="R47" s="408" t="str">
        <f>IF(AND('User Input Data'!G49&gt;0,'User Input Data'!R49&gt;0),'User Input Data'!R49,blank)</f>
        <v/>
      </c>
      <c r="S47" s="408" t="str">
        <f>IF(AND('User Input Data'!G49&gt;0,'User Input Data'!S49&gt;0),'User Input Data'!S49,blank)</f>
        <v/>
      </c>
      <c r="T47" s="408" t="str">
        <f>IF(AND('User Input Data'!G49&gt;0,'User Input Data'!T49&gt;0),'User Input Data'!T49,blank)</f>
        <v/>
      </c>
      <c r="U47" s="408" t="str">
        <f>IF(AND('User Input Data'!G49&gt;0,'User Input Data'!U49&gt;0),'User Input Data'!U49,blank)</f>
        <v/>
      </c>
      <c r="V47" s="408" t="str">
        <f>IF(AND('User Input Data'!G49&gt;0,'User Input Data'!V49&gt;0),'User Input Data'!V49,blank)</f>
        <v/>
      </c>
      <c r="W47" s="408" t="str">
        <f>IF(AND('User Input Data'!G49&gt;0,'User Input Data'!W49&gt;0),'User Input Data'!W49,blank)</f>
        <v/>
      </c>
      <c r="X47" s="408" t="str">
        <f>IF(AND('User Input Data'!G49&gt;0,'User Input Data'!X49&gt;0),'User Input Data'!X49,blank)</f>
        <v/>
      </c>
      <c r="Y47" s="408" t="str">
        <f>IF(AND('User Input Data'!G49&gt;0,'User Input Data'!Y49&gt;0),'User Input Data'!Y49,blank)</f>
        <v/>
      </c>
      <c r="Z47" s="408" t="str">
        <f>IF(AND('User Input Data'!G49&gt;0,'User Input Data'!Z49&gt;0),'User Input Data'!Z49,blank)</f>
        <v/>
      </c>
      <c r="AA47" s="408" t="str">
        <f>IF(AND('User Input Data'!G49&gt;0,'User Input Data'!AA49&gt;0),'User Input Data'!AA49,blank)</f>
        <v/>
      </c>
      <c r="AB47" s="409" t="str">
        <f>IF('User Input Data'!G49&gt;0,'User Input Data'!AB49,blank)</f>
        <v/>
      </c>
      <c r="AC47" s="410" t="str">
        <f>IF('User Input Data'!G49&gt;0,'User Input Data'!AC49,blank)</f>
        <v/>
      </c>
      <c r="AD47" s="411" t="str">
        <f>IF(AND('User Input Data'!G49&gt;0,'User Input Data'!AD49&gt;0),'User Input Data'!AD49&gt;0,blank)</f>
        <v/>
      </c>
      <c r="AE47" s="412" t="str">
        <f>IF('User Input Data'!G49&gt;0,'User Input Data'!AE49,blank)</f>
        <v/>
      </c>
      <c r="AF47" s="413">
        <f>IF('User Input Data'!AG49=blank,IF(AND('User Input Data'!G49&gt;0,C47=TRUonly),'Distr-Intermod Proj Calc'!DK45,'Truck Rest Stop Area Proj Calc'!GU45),Error)</f>
        <v>0</v>
      </c>
      <c r="AG47" s="413">
        <f>IF('User Input Data'!AG49=blank,IF(AND('User Input Data'!G49&gt;0,C47=TRUonly),'Distr-Intermod Proj Calc'!DL45,'Truck Rest Stop Area Proj Calc'!GV45),Error)</f>
        <v>0</v>
      </c>
      <c r="AH47" s="413">
        <f>IF('User Input Data'!AG49=blank,IF(AND('User Input Data'!G49&gt;0,C47=TRUonly),'Distr-Intermod Proj Calc'!DN45,'Truck Rest Stop Area Proj Calc'!HB45),Error)</f>
        <v>0</v>
      </c>
      <c r="AI47" s="413">
        <f>IF('User Input Data'!AG49=blank,IF(AND('User Input Data'!G49&gt;0,C47=TRUonly),'Distr-Intermod Proj Calc'!DO45,'Truck Rest Stop Area Proj Calc'!HC45),Error)</f>
        <v>0</v>
      </c>
      <c r="AJ47" s="413">
        <f>IF('User Input Data'!AG49=blank,IF(AND('User Input Data'!G49&gt;0,C47=TRUonly),'Distr-Intermod Proj Calc'!DQ45,'Truck Rest Stop Area Proj Calc'!HE45),Error)</f>
        <v>0</v>
      </c>
      <c r="AK47" s="413">
        <f>IF('User Input Data'!AG49=blank,IF(AND('User Input Data'!G49&gt;0,C47=TRUonly),'Distr-Intermod Proj Calc'!DR45,'Truck Rest Stop Area Proj Calc'!HF45),Error)</f>
        <v>0</v>
      </c>
      <c r="AL47" s="413">
        <f>IF('User Input Data'!AG49=blank,IF(AND('User Input Data'!G49&gt;0,C47=TRUonly),'Distr-Intermod Proj Calc'!DS45,'Truck Rest Stop Area Proj Calc'!HG45),Error)</f>
        <v>0</v>
      </c>
      <c r="AM47" s="414">
        <f>IF(AND('User Input Data'!G49&gt;0,C47=TRUonly),'Distr-Intermod Proj Calc'!DT45,'Truck Rest Stop Area Proj Calc'!HH45)</f>
        <v>0</v>
      </c>
      <c r="AN47" s="73"/>
    </row>
    <row r="48" spans="1:40" x14ac:dyDescent="0.2">
      <c r="A48" s="405" t="str">
        <f>IF('User Input Data'!G50&gt;0,'User Input Data'!A50,blank)</f>
        <v/>
      </c>
      <c r="B48" s="406" t="str">
        <f>IF('User Input Data'!G50&gt;0,'User Input Data'!B50,blank)</f>
        <v/>
      </c>
      <c r="C48" s="407" t="str">
        <f>IF('User Input Data'!G50&gt;0,'User Input Data'!C50,blank)</f>
        <v/>
      </c>
      <c r="D48" s="406" t="str">
        <f>IF(AND('User Input Data'!G50&gt;0,'User Input Data'!D50&gt;=0),'User Input Data'!D50,blank)</f>
        <v/>
      </c>
      <c r="E48" s="407" t="str">
        <f>IF(AND('User Input Data'!G50&gt;0,'User Input Data'!E50&gt;0),'User Input Data'!E50,blank)</f>
        <v/>
      </c>
      <c r="F48" s="406" t="str">
        <f>IF(AND('User Input Data'!G50&gt;0,'User Input Data'!F50&gt;0),'User Input Data'!F50,blank)</f>
        <v/>
      </c>
      <c r="G48" s="406" t="str">
        <f>IF(AND('User Input Data'!G50&gt;0,'User Input Data'!G50&gt;0),'User Input Data'!G50,blank)</f>
        <v/>
      </c>
      <c r="H48" s="408" t="str">
        <f>IF(AND('User Input Data'!G50&gt;0,'User Input Data'!H50&gt;0),'User Input Data'!H50,blank)</f>
        <v/>
      </c>
      <c r="I48" s="408" t="str">
        <f>IF(AND('User Input Data'!G50&gt;0,'User Input Data'!H50&gt;0),'User Input Data'!I50,blank)</f>
        <v/>
      </c>
      <c r="J48" s="408" t="str">
        <f>IF(AND('User Input Data'!G50&gt;0,'User Input Data'!H50&gt;0),'User Input Data'!J50,blank)</f>
        <v/>
      </c>
      <c r="K48" s="408" t="str">
        <f>IF(AND('User Input Data'!G50&gt;0,'User Input Data'!H50&gt;0),'User Input Data'!K50,blank)</f>
        <v/>
      </c>
      <c r="L48" s="408" t="str">
        <f>IF(AND('User Input Data'!G50&gt;0,'User Input Data'!H50&gt;0),'User Input Data'!L50,blank)</f>
        <v/>
      </c>
      <c r="M48" s="408" t="str">
        <f>IF(AND('User Input Data'!G50&gt;0,'User Input Data'!H50&gt;0),'User Input Data'!M50,blank)</f>
        <v/>
      </c>
      <c r="N48" s="408" t="str">
        <f>IF(AND('User Input Data'!G50&gt;0,'User Input Data'!H50&gt;0),'User Input Data'!N50,blank)</f>
        <v/>
      </c>
      <c r="O48" s="408" t="str">
        <f>IF(AND('User Input Data'!G50&gt;0,'User Input Data'!H50&gt;0),'User Input Data'!O50,blank)</f>
        <v/>
      </c>
      <c r="P48" s="408" t="str">
        <f>IF(AND('User Input Data'!G50&gt;0,'User Input Data'!H50&gt;0),'User Input Data'!P50,blank)</f>
        <v/>
      </c>
      <c r="Q48" s="408" t="str">
        <f>IF(AND('User Input Data'!G50&gt;0,'User Input Data'!H50&gt;0),'User Input Data'!Q50,blank)</f>
        <v/>
      </c>
      <c r="R48" s="408" t="str">
        <f>IF(AND('User Input Data'!G50&gt;0,'User Input Data'!R50&gt;0),'User Input Data'!R50,blank)</f>
        <v/>
      </c>
      <c r="S48" s="408" t="str">
        <f>IF(AND('User Input Data'!G50&gt;0,'User Input Data'!S50&gt;0),'User Input Data'!S50,blank)</f>
        <v/>
      </c>
      <c r="T48" s="408" t="str">
        <f>IF(AND('User Input Data'!G50&gt;0,'User Input Data'!T50&gt;0),'User Input Data'!T50,blank)</f>
        <v/>
      </c>
      <c r="U48" s="408" t="str">
        <f>IF(AND('User Input Data'!G50&gt;0,'User Input Data'!U50&gt;0),'User Input Data'!U50,blank)</f>
        <v/>
      </c>
      <c r="V48" s="408" t="str">
        <f>IF(AND('User Input Data'!G50&gt;0,'User Input Data'!V50&gt;0),'User Input Data'!V50,blank)</f>
        <v/>
      </c>
      <c r="W48" s="408" t="str">
        <f>IF(AND('User Input Data'!G50&gt;0,'User Input Data'!W50&gt;0),'User Input Data'!W50,blank)</f>
        <v/>
      </c>
      <c r="X48" s="408" t="str">
        <f>IF(AND('User Input Data'!G50&gt;0,'User Input Data'!X50&gt;0),'User Input Data'!X50,blank)</f>
        <v/>
      </c>
      <c r="Y48" s="408" t="str">
        <f>IF(AND('User Input Data'!G50&gt;0,'User Input Data'!Y50&gt;0),'User Input Data'!Y50,blank)</f>
        <v/>
      </c>
      <c r="Z48" s="408" t="str">
        <f>IF(AND('User Input Data'!G50&gt;0,'User Input Data'!Z50&gt;0),'User Input Data'!Z50,blank)</f>
        <v/>
      </c>
      <c r="AA48" s="408" t="str">
        <f>IF(AND('User Input Data'!G50&gt;0,'User Input Data'!AA50&gt;0),'User Input Data'!AA50,blank)</f>
        <v/>
      </c>
      <c r="AB48" s="409" t="str">
        <f>IF('User Input Data'!G50&gt;0,'User Input Data'!AB50,blank)</f>
        <v/>
      </c>
      <c r="AC48" s="410" t="str">
        <f>IF('User Input Data'!G50&gt;0,'User Input Data'!AC50,blank)</f>
        <v/>
      </c>
      <c r="AD48" s="411" t="str">
        <f>IF(AND('User Input Data'!G50&gt;0,'User Input Data'!AD50&gt;0),'User Input Data'!AD50&gt;0,blank)</f>
        <v/>
      </c>
      <c r="AE48" s="412" t="str">
        <f>IF('User Input Data'!G50&gt;0,'User Input Data'!AE50,blank)</f>
        <v/>
      </c>
      <c r="AF48" s="413">
        <f>IF('User Input Data'!AG50=blank,IF(AND('User Input Data'!G50&gt;0,C48=TRUonly),'Distr-Intermod Proj Calc'!DK46,'Truck Rest Stop Area Proj Calc'!GU46),Error)</f>
        <v>0</v>
      </c>
      <c r="AG48" s="413">
        <f>IF('User Input Data'!AG50=blank,IF(AND('User Input Data'!G50&gt;0,C48=TRUonly),'Distr-Intermod Proj Calc'!DL46,'Truck Rest Stop Area Proj Calc'!GV46),Error)</f>
        <v>0</v>
      </c>
      <c r="AH48" s="413">
        <f>IF('User Input Data'!AG50=blank,IF(AND('User Input Data'!G50&gt;0,C48=TRUonly),'Distr-Intermod Proj Calc'!DN46,'Truck Rest Stop Area Proj Calc'!HB46),Error)</f>
        <v>0</v>
      </c>
      <c r="AI48" s="413">
        <f>IF('User Input Data'!AG50=blank,IF(AND('User Input Data'!G50&gt;0,C48=TRUonly),'Distr-Intermod Proj Calc'!DO46,'Truck Rest Stop Area Proj Calc'!HC46),Error)</f>
        <v>0</v>
      </c>
      <c r="AJ48" s="413">
        <f>IF('User Input Data'!AG50=blank,IF(AND('User Input Data'!G50&gt;0,C48=TRUonly),'Distr-Intermod Proj Calc'!DQ46,'Truck Rest Stop Area Proj Calc'!HE46),Error)</f>
        <v>0</v>
      </c>
      <c r="AK48" s="413">
        <f>IF('User Input Data'!AG50=blank,IF(AND('User Input Data'!G50&gt;0,C48=TRUonly),'Distr-Intermod Proj Calc'!DR46,'Truck Rest Stop Area Proj Calc'!HF46),Error)</f>
        <v>0</v>
      </c>
      <c r="AL48" s="413">
        <f>IF('User Input Data'!AG50=blank,IF(AND('User Input Data'!G50&gt;0,C48=TRUonly),'Distr-Intermod Proj Calc'!DS46,'Truck Rest Stop Area Proj Calc'!HG46),Error)</f>
        <v>0</v>
      </c>
      <c r="AM48" s="414">
        <f>IF(AND('User Input Data'!G50&gt;0,C48=TRUonly),'Distr-Intermod Proj Calc'!DT46,'Truck Rest Stop Area Proj Calc'!HH46)</f>
        <v>0</v>
      </c>
      <c r="AN48" s="73"/>
    </row>
    <row r="49" spans="1:40" x14ac:dyDescent="0.2">
      <c r="A49" s="405" t="str">
        <f>IF('User Input Data'!G51&gt;0,'User Input Data'!A51,blank)</f>
        <v/>
      </c>
      <c r="B49" s="406" t="str">
        <f>IF('User Input Data'!G51&gt;0,'User Input Data'!B51,blank)</f>
        <v/>
      </c>
      <c r="C49" s="407" t="str">
        <f>IF('User Input Data'!G51&gt;0,'User Input Data'!C51,blank)</f>
        <v/>
      </c>
      <c r="D49" s="406" t="str">
        <f>IF(AND('User Input Data'!G51&gt;0,'User Input Data'!D51&gt;=0),'User Input Data'!D51,blank)</f>
        <v/>
      </c>
      <c r="E49" s="407" t="str">
        <f>IF(AND('User Input Data'!G51&gt;0,'User Input Data'!E51&gt;0),'User Input Data'!E51,blank)</f>
        <v/>
      </c>
      <c r="F49" s="406" t="str">
        <f>IF(AND('User Input Data'!G51&gt;0,'User Input Data'!F51&gt;0),'User Input Data'!F51,blank)</f>
        <v/>
      </c>
      <c r="G49" s="406" t="str">
        <f>IF(AND('User Input Data'!G51&gt;0,'User Input Data'!G51&gt;0),'User Input Data'!G51,blank)</f>
        <v/>
      </c>
      <c r="H49" s="408" t="str">
        <f>IF(AND('User Input Data'!G51&gt;0,'User Input Data'!H51&gt;0),'User Input Data'!H51,blank)</f>
        <v/>
      </c>
      <c r="I49" s="408" t="str">
        <f>IF(AND('User Input Data'!G51&gt;0,'User Input Data'!H51&gt;0),'User Input Data'!I51,blank)</f>
        <v/>
      </c>
      <c r="J49" s="408" t="str">
        <f>IF(AND('User Input Data'!G51&gt;0,'User Input Data'!H51&gt;0),'User Input Data'!J51,blank)</f>
        <v/>
      </c>
      <c r="K49" s="408" t="str">
        <f>IF(AND('User Input Data'!G51&gt;0,'User Input Data'!H51&gt;0),'User Input Data'!K51,blank)</f>
        <v/>
      </c>
      <c r="L49" s="408" t="str">
        <f>IF(AND('User Input Data'!G51&gt;0,'User Input Data'!H51&gt;0),'User Input Data'!L51,blank)</f>
        <v/>
      </c>
      <c r="M49" s="408" t="str">
        <f>IF(AND('User Input Data'!G51&gt;0,'User Input Data'!H51&gt;0),'User Input Data'!M51,blank)</f>
        <v/>
      </c>
      <c r="N49" s="408" t="str">
        <f>IF(AND('User Input Data'!G51&gt;0,'User Input Data'!H51&gt;0),'User Input Data'!N51,blank)</f>
        <v/>
      </c>
      <c r="O49" s="408" t="str">
        <f>IF(AND('User Input Data'!G51&gt;0,'User Input Data'!H51&gt;0),'User Input Data'!O51,blank)</f>
        <v/>
      </c>
      <c r="P49" s="408" t="str">
        <f>IF(AND('User Input Data'!G51&gt;0,'User Input Data'!H51&gt;0),'User Input Data'!P51,blank)</f>
        <v/>
      </c>
      <c r="Q49" s="408" t="str">
        <f>IF(AND('User Input Data'!G51&gt;0,'User Input Data'!H51&gt;0),'User Input Data'!Q51,blank)</f>
        <v/>
      </c>
      <c r="R49" s="408" t="str">
        <f>IF(AND('User Input Data'!G51&gt;0,'User Input Data'!R51&gt;0),'User Input Data'!R51,blank)</f>
        <v/>
      </c>
      <c r="S49" s="408" t="str">
        <f>IF(AND('User Input Data'!G51&gt;0,'User Input Data'!S51&gt;0),'User Input Data'!S51,blank)</f>
        <v/>
      </c>
      <c r="T49" s="408" t="str">
        <f>IF(AND('User Input Data'!G51&gt;0,'User Input Data'!T51&gt;0),'User Input Data'!T51,blank)</f>
        <v/>
      </c>
      <c r="U49" s="408" t="str">
        <f>IF(AND('User Input Data'!G51&gt;0,'User Input Data'!U51&gt;0),'User Input Data'!U51,blank)</f>
        <v/>
      </c>
      <c r="V49" s="408" t="str">
        <f>IF(AND('User Input Data'!G51&gt;0,'User Input Data'!V51&gt;0),'User Input Data'!V51,blank)</f>
        <v/>
      </c>
      <c r="W49" s="408" t="str">
        <f>IF(AND('User Input Data'!G51&gt;0,'User Input Data'!W51&gt;0),'User Input Data'!W51,blank)</f>
        <v/>
      </c>
      <c r="X49" s="408" t="str">
        <f>IF(AND('User Input Data'!G51&gt;0,'User Input Data'!X51&gt;0),'User Input Data'!X51,blank)</f>
        <v/>
      </c>
      <c r="Y49" s="408" t="str">
        <f>IF(AND('User Input Data'!G51&gt;0,'User Input Data'!Y51&gt;0),'User Input Data'!Y51,blank)</f>
        <v/>
      </c>
      <c r="Z49" s="408" t="str">
        <f>IF(AND('User Input Data'!G51&gt;0,'User Input Data'!Z51&gt;0),'User Input Data'!Z51,blank)</f>
        <v/>
      </c>
      <c r="AA49" s="408" t="str">
        <f>IF(AND('User Input Data'!G51&gt;0,'User Input Data'!AA51&gt;0),'User Input Data'!AA51,blank)</f>
        <v/>
      </c>
      <c r="AB49" s="409" t="str">
        <f>IF('User Input Data'!G51&gt;0,'User Input Data'!AB51,blank)</f>
        <v/>
      </c>
      <c r="AC49" s="410" t="str">
        <f>IF('User Input Data'!G51&gt;0,'User Input Data'!AC51,blank)</f>
        <v/>
      </c>
      <c r="AD49" s="411" t="str">
        <f>IF(AND('User Input Data'!G51&gt;0,'User Input Data'!AD51&gt;0),'User Input Data'!AD51&gt;0,blank)</f>
        <v/>
      </c>
      <c r="AE49" s="412" t="str">
        <f>IF('User Input Data'!G51&gt;0,'User Input Data'!AE51,blank)</f>
        <v/>
      </c>
      <c r="AF49" s="413">
        <f>IF('User Input Data'!AG51=blank,IF(AND('User Input Data'!G51&gt;0,C49=TRUonly),'Distr-Intermod Proj Calc'!DK47,'Truck Rest Stop Area Proj Calc'!GU47),Error)</f>
        <v>0</v>
      </c>
      <c r="AG49" s="413">
        <f>IF('User Input Data'!AG51=blank,IF(AND('User Input Data'!G51&gt;0,C49=TRUonly),'Distr-Intermod Proj Calc'!DL47,'Truck Rest Stop Area Proj Calc'!GV47),Error)</f>
        <v>0</v>
      </c>
      <c r="AH49" s="413">
        <f>IF('User Input Data'!AG51=blank,IF(AND('User Input Data'!G51&gt;0,C49=TRUonly),'Distr-Intermod Proj Calc'!DN47,'Truck Rest Stop Area Proj Calc'!HB47),Error)</f>
        <v>0</v>
      </c>
      <c r="AI49" s="413">
        <f>IF('User Input Data'!AG51=blank,IF(AND('User Input Data'!G51&gt;0,C49=TRUonly),'Distr-Intermod Proj Calc'!DO47,'Truck Rest Stop Area Proj Calc'!HC47),Error)</f>
        <v>0</v>
      </c>
      <c r="AJ49" s="413">
        <f>IF('User Input Data'!AG51=blank,IF(AND('User Input Data'!G51&gt;0,C49=TRUonly),'Distr-Intermod Proj Calc'!DQ47,'Truck Rest Stop Area Proj Calc'!HE47),Error)</f>
        <v>0</v>
      </c>
      <c r="AK49" s="413">
        <f>IF('User Input Data'!AG51=blank,IF(AND('User Input Data'!G51&gt;0,C49=TRUonly),'Distr-Intermod Proj Calc'!DR47,'Truck Rest Stop Area Proj Calc'!HF47),Error)</f>
        <v>0</v>
      </c>
      <c r="AL49" s="413">
        <f>IF('User Input Data'!AG51=blank,IF(AND('User Input Data'!G51&gt;0,C49=TRUonly),'Distr-Intermod Proj Calc'!DS47,'Truck Rest Stop Area Proj Calc'!HG47),Error)</f>
        <v>0</v>
      </c>
      <c r="AM49" s="414">
        <f>IF(AND('User Input Data'!G51&gt;0,C49=TRUonly),'Distr-Intermod Proj Calc'!DT47,'Truck Rest Stop Area Proj Calc'!HH47)</f>
        <v>0</v>
      </c>
      <c r="AN49" s="73"/>
    </row>
    <row r="50" spans="1:40" x14ac:dyDescent="0.2">
      <c r="A50" s="405" t="str">
        <f>IF('User Input Data'!G52&gt;0,'User Input Data'!A52,blank)</f>
        <v/>
      </c>
      <c r="B50" s="406" t="str">
        <f>IF('User Input Data'!G52&gt;0,'User Input Data'!B52,blank)</f>
        <v/>
      </c>
      <c r="C50" s="407" t="str">
        <f>IF('User Input Data'!G52&gt;0,'User Input Data'!C52,blank)</f>
        <v/>
      </c>
      <c r="D50" s="406" t="str">
        <f>IF(AND('User Input Data'!G52&gt;0,'User Input Data'!D52&gt;=0),'User Input Data'!D52,blank)</f>
        <v/>
      </c>
      <c r="E50" s="407" t="str">
        <f>IF(AND('User Input Data'!G52&gt;0,'User Input Data'!E52&gt;0),'User Input Data'!E52,blank)</f>
        <v/>
      </c>
      <c r="F50" s="406" t="str">
        <f>IF(AND('User Input Data'!G52&gt;0,'User Input Data'!F52&gt;0),'User Input Data'!F52,blank)</f>
        <v/>
      </c>
      <c r="G50" s="406" t="str">
        <f>IF(AND('User Input Data'!G52&gt;0,'User Input Data'!G52&gt;0),'User Input Data'!G52,blank)</f>
        <v/>
      </c>
      <c r="H50" s="408" t="str">
        <f>IF(AND('User Input Data'!G52&gt;0,'User Input Data'!H52&gt;0),'User Input Data'!H52,blank)</f>
        <v/>
      </c>
      <c r="I50" s="408" t="str">
        <f>IF(AND('User Input Data'!G52&gt;0,'User Input Data'!H52&gt;0),'User Input Data'!I52,blank)</f>
        <v/>
      </c>
      <c r="J50" s="408" t="str">
        <f>IF(AND('User Input Data'!G52&gt;0,'User Input Data'!H52&gt;0),'User Input Data'!J52,blank)</f>
        <v/>
      </c>
      <c r="K50" s="408" t="str">
        <f>IF(AND('User Input Data'!G52&gt;0,'User Input Data'!H52&gt;0),'User Input Data'!K52,blank)</f>
        <v/>
      </c>
      <c r="L50" s="408" t="str">
        <f>IF(AND('User Input Data'!G52&gt;0,'User Input Data'!H52&gt;0),'User Input Data'!L52,blank)</f>
        <v/>
      </c>
      <c r="M50" s="408" t="str">
        <f>IF(AND('User Input Data'!G52&gt;0,'User Input Data'!H52&gt;0),'User Input Data'!M52,blank)</f>
        <v/>
      </c>
      <c r="N50" s="408" t="str">
        <f>IF(AND('User Input Data'!G52&gt;0,'User Input Data'!H52&gt;0),'User Input Data'!N52,blank)</f>
        <v/>
      </c>
      <c r="O50" s="408" t="str">
        <f>IF(AND('User Input Data'!G52&gt;0,'User Input Data'!H52&gt;0),'User Input Data'!O52,blank)</f>
        <v/>
      </c>
      <c r="P50" s="408" t="str">
        <f>IF(AND('User Input Data'!G52&gt;0,'User Input Data'!H52&gt;0),'User Input Data'!P52,blank)</f>
        <v/>
      </c>
      <c r="Q50" s="408" t="str">
        <f>IF(AND('User Input Data'!G52&gt;0,'User Input Data'!H52&gt;0),'User Input Data'!Q52,blank)</f>
        <v/>
      </c>
      <c r="R50" s="408" t="str">
        <f>IF(AND('User Input Data'!G52&gt;0,'User Input Data'!R52&gt;0),'User Input Data'!R52,blank)</f>
        <v/>
      </c>
      <c r="S50" s="408" t="str">
        <f>IF(AND('User Input Data'!G52&gt;0,'User Input Data'!S52&gt;0),'User Input Data'!S52,blank)</f>
        <v/>
      </c>
      <c r="T50" s="408" t="str">
        <f>IF(AND('User Input Data'!G52&gt;0,'User Input Data'!T52&gt;0),'User Input Data'!T52,blank)</f>
        <v/>
      </c>
      <c r="U50" s="408" t="str">
        <f>IF(AND('User Input Data'!G52&gt;0,'User Input Data'!U52&gt;0),'User Input Data'!U52,blank)</f>
        <v/>
      </c>
      <c r="V50" s="408" t="str">
        <f>IF(AND('User Input Data'!G52&gt;0,'User Input Data'!V52&gt;0),'User Input Data'!V52,blank)</f>
        <v/>
      </c>
      <c r="W50" s="408" t="str">
        <f>IF(AND('User Input Data'!G52&gt;0,'User Input Data'!W52&gt;0),'User Input Data'!W52,blank)</f>
        <v/>
      </c>
      <c r="X50" s="408" t="str">
        <f>IF(AND('User Input Data'!G52&gt;0,'User Input Data'!X52&gt;0),'User Input Data'!X52,blank)</f>
        <v/>
      </c>
      <c r="Y50" s="408" t="str">
        <f>IF(AND('User Input Data'!G52&gt;0,'User Input Data'!Y52&gt;0),'User Input Data'!Y52,blank)</f>
        <v/>
      </c>
      <c r="Z50" s="408" t="str">
        <f>IF(AND('User Input Data'!G52&gt;0,'User Input Data'!Z52&gt;0),'User Input Data'!Z52,blank)</f>
        <v/>
      </c>
      <c r="AA50" s="408" t="str">
        <f>IF(AND('User Input Data'!G52&gt;0,'User Input Data'!AA52&gt;0),'User Input Data'!AA52,blank)</f>
        <v/>
      </c>
      <c r="AB50" s="409" t="str">
        <f>IF('User Input Data'!G52&gt;0,'User Input Data'!AB52,blank)</f>
        <v/>
      </c>
      <c r="AC50" s="410" t="str">
        <f>IF('User Input Data'!G52&gt;0,'User Input Data'!AC52,blank)</f>
        <v/>
      </c>
      <c r="AD50" s="411" t="str">
        <f>IF(AND('User Input Data'!G52&gt;0,'User Input Data'!AD52&gt;0),'User Input Data'!AD52&gt;0,blank)</f>
        <v/>
      </c>
      <c r="AE50" s="412" t="str">
        <f>IF('User Input Data'!G52&gt;0,'User Input Data'!AE52,blank)</f>
        <v/>
      </c>
      <c r="AF50" s="413">
        <f>IF('User Input Data'!AG52=blank,IF(AND('User Input Data'!G52&gt;0,C50=TRUonly),'Distr-Intermod Proj Calc'!DK48,'Truck Rest Stop Area Proj Calc'!GU48),Error)</f>
        <v>0</v>
      </c>
      <c r="AG50" s="413">
        <f>IF('User Input Data'!AG52=blank,IF(AND('User Input Data'!G52&gt;0,C50=TRUonly),'Distr-Intermod Proj Calc'!DL48,'Truck Rest Stop Area Proj Calc'!GV48),Error)</f>
        <v>0</v>
      </c>
      <c r="AH50" s="413">
        <f>IF('User Input Data'!AG52=blank,IF(AND('User Input Data'!G52&gt;0,C50=TRUonly),'Distr-Intermod Proj Calc'!DN48,'Truck Rest Stop Area Proj Calc'!HB48),Error)</f>
        <v>0</v>
      </c>
      <c r="AI50" s="413">
        <f>IF('User Input Data'!AG52=blank,IF(AND('User Input Data'!G52&gt;0,C50=TRUonly),'Distr-Intermod Proj Calc'!DO48,'Truck Rest Stop Area Proj Calc'!HC48),Error)</f>
        <v>0</v>
      </c>
      <c r="AJ50" s="413">
        <f>IF('User Input Data'!AG52=blank,IF(AND('User Input Data'!G52&gt;0,C50=TRUonly),'Distr-Intermod Proj Calc'!DQ48,'Truck Rest Stop Area Proj Calc'!HE48),Error)</f>
        <v>0</v>
      </c>
      <c r="AK50" s="413">
        <f>IF('User Input Data'!AG52=blank,IF(AND('User Input Data'!G52&gt;0,C50=TRUonly),'Distr-Intermod Proj Calc'!DR48,'Truck Rest Stop Area Proj Calc'!HF48),Error)</f>
        <v>0</v>
      </c>
      <c r="AL50" s="413">
        <f>IF('User Input Data'!AG52=blank,IF(AND('User Input Data'!G52&gt;0,C50=TRUonly),'Distr-Intermod Proj Calc'!DS48,'Truck Rest Stop Area Proj Calc'!HG48),Error)</f>
        <v>0</v>
      </c>
      <c r="AM50" s="414">
        <f>IF(AND('User Input Data'!G52&gt;0,C50=TRUonly),'Distr-Intermod Proj Calc'!DT48,'Truck Rest Stop Area Proj Calc'!HH48)</f>
        <v>0</v>
      </c>
      <c r="AN50" s="73"/>
    </row>
    <row r="51" spans="1:40" x14ac:dyDescent="0.2">
      <c r="A51" s="405" t="str">
        <f>IF('User Input Data'!G53&gt;0,'User Input Data'!A53,blank)</f>
        <v/>
      </c>
      <c r="B51" s="406" t="str">
        <f>IF('User Input Data'!G53&gt;0,'User Input Data'!B53,blank)</f>
        <v/>
      </c>
      <c r="C51" s="407" t="str">
        <f>IF('User Input Data'!G53&gt;0,'User Input Data'!C53,blank)</f>
        <v/>
      </c>
      <c r="D51" s="406" t="str">
        <f>IF(AND('User Input Data'!G53&gt;0,'User Input Data'!D53&gt;=0),'User Input Data'!D53,blank)</f>
        <v/>
      </c>
      <c r="E51" s="407" t="str">
        <f>IF(AND('User Input Data'!G53&gt;0,'User Input Data'!E53&gt;0),'User Input Data'!E53,blank)</f>
        <v/>
      </c>
      <c r="F51" s="406" t="str">
        <f>IF(AND('User Input Data'!G53&gt;0,'User Input Data'!F53&gt;0),'User Input Data'!F53,blank)</f>
        <v/>
      </c>
      <c r="G51" s="406" t="str">
        <f>IF(AND('User Input Data'!G53&gt;0,'User Input Data'!G53&gt;0),'User Input Data'!G53,blank)</f>
        <v/>
      </c>
      <c r="H51" s="408" t="str">
        <f>IF(AND('User Input Data'!G53&gt;0,'User Input Data'!H53&gt;0),'User Input Data'!H53,blank)</f>
        <v/>
      </c>
      <c r="I51" s="408" t="str">
        <f>IF(AND('User Input Data'!G53&gt;0,'User Input Data'!H53&gt;0),'User Input Data'!I53,blank)</f>
        <v/>
      </c>
      <c r="J51" s="408" t="str">
        <f>IF(AND('User Input Data'!G53&gt;0,'User Input Data'!H53&gt;0),'User Input Data'!J53,blank)</f>
        <v/>
      </c>
      <c r="K51" s="408" t="str">
        <f>IF(AND('User Input Data'!G53&gt;0,'User Input Data'!H53&gt;0),'User Input Data'!K53,blank)</f>
        <v/>
      </c>
      <c r="L51" s="408" t="str">
        <f>IF(AND('User Input Data'!G53&gt;0,'User Input Data'!H53&gt;0),'User Input Data'!L53,blank)</f>
        <v/>
      </c>
      <c r="M51" s="408" t="str">
        <f>IF(AND('User Input Data'!G53&gt;0,'User Input Data'!H53&gt;0),'User Input Data'!M53,blank)</f>
        <v/>
      </c>
      <c r="N51" s="408" t="str">
        <f>IF(AND('User Input Data'!G53&gt;0,'User Input Data'!H53&gt;0),'User Input Data'!N53,blank)</f>
        <v/>
      </c>
      <c r="O51" s="408" t="str">
        <f>IF(AND('User Input Data'!G53&gt;0,'User Input Data'!H53&gt;0),'User Input Data'!O53,blank)</f>
        <v/>
      </c>
      <c r="P51" s="408" t="str">
        <f>IF(AND('User Input Data'!G53&gt;0,'User Input Data'!H53&gt;0),'User Input Data'!P53,blank)</f>
        <v/>
      </c>
      <c r="Q51" s="408" t="str">
        <f>IF(AND('User Input Data'!G53&gt;0,'User Input Data'!H53&gt;0),'User Input Data'!Q53,blank)</f>
        <v/>
      </c>
      <c r="R51" s="408" t="str">
        <f>IF(AND('User Input Data'!G53&gt;0,'User Input Data'!R53&gt;0),'User Input Data'!R53,blank)</f>
        <v/>
      </c>
      <c r="S51" s="408" t="str">
        <f>IF(AND('User Input Data'!G53&gt;0,'User Input Data'!S53&gt;0),'User Input Data'!S53,blank)</f>
        <v/>
      </c>
      <c r="T51" s="408" t="str">
        <f>IF(AND('User Input Data'!G53&gt;0,'User Input Data'!T53&gt;0),'User Input Data'!T53,blank)</f>
        <v/>
      </c>
      <c r="U51" s="408" t="str">
        <f>IF(AND('User Input Data'!G53&gt;0,'User Input Data'!U53&gt;0),'User Input Data'!U53,blank)</f>
        <v/>
      </c>
      <c r="V51" s="408" t="str">
        <f>IF(AND('User Input Data'!G53&gt;0,'User Input Data'!V53&gt;0),'User Input Data'!V53,blank)</f>
        <v/>
      </c>
      <c r="W51" s="408" t="str">
        <f>IF(AND('User Input Data'!G53&gt;0,'User Input Data'!W53&gt;0),'User Input Data'!W53,blank)</f>
        <v/>
      </c>
      <c r="X51" s="408" t="str">
        <f>IF(AND('User Input Data'!G53&gt;0,'User Input Data'!X53&gt;0),'User Input Data'!X53,blank)</f>
        <v/>
      </c>
      <c r="Y51" s="408" t="str">
        <f>IF(AND('User Input Data'!G53&gt;0,'User Input Data'!Y53&gt;0),'User Input Data'!Y53,blank)</f>
        <v/>
      </c>
      <c r="Z51" s="408" t="str">
        <f>IF(AND('User Input Data'!G53&gt;0,'User Input Data'!Z53&gt;0),'User Input Data'!Z53,blank)</f>
        <v/>
      </c>
      <c r="AA51" s="408" t="str">
        <f>IF(AND('User Input Data'!G53&gt;0,'User Input Data'!AA53&gt;0),'User Input Data'!AA53,blank)</f>
        <v/>
      </c>
      <c r="AB51" s="409" t="str">
        <f>IF('User Input Data'!G53&gt;0,'User Input Data'!AB53,blank)</f>
        <v/>
      </c>
      <c r="AC51" s="410" t="str">
        <f>IF('User Input Data'!G53&gt;0,'User Input Data'!AC53,blank)</f>
        <v/>
      </c>
      <c r="AD51" s="411" t="str">
        <f>IF(AND('User Input Data'!G53&gt;0,'User Input Data'!AD53&gt;0),'User Input Data'!AD53&gt;0,blank)</f>
        <v/>
      </c>
      <c r="AE51" s="412" t="str">
        <f>IF('User Input Data'!G53&gt;0,'User Input Data'!AE53,blank)</f>
        <v/>
      </c>
      <c r="AF51" s="413">
        <f>IF('User Input Data'!AG53=blank,IF(AND('User Input Data'!G53&gt;0,C51=TRUonly),'Distr-Intermod Proj Calc'!DK49,'Truck Rest Stop Area Proj Calc'!GU49),Error)</f>
        <v>0</v>
      </c>
      <c r="AG51" s="413">
        <f>IF('User Input Data'!AG53=blank,IF(AND('User Input Data'!G53&gt;0,C51=TRUonly),'Distr-Intermod Proj Calc'!DL49,'Truck Rest Stop Area Proj Calc'!GV49),Error)</f>
        <v>0</v>
      </c>
      <c r="AH51" s="413">
        <f>IF('User Input Data'!AG53=blank,IF(AND('User Input Data'!G53&gt;0,C51=TRUonly),'Distr-Intermod Proj Calc'!DN49,'Truck Rest Stop Area Proj Calc'!HB49),Error)</f>
        <v>0</v>
      </c>
      <c r="AI51" s="413">
        <f>IF('User Input Data'!AG53=blank,IF(AND('User Input Data'!G53&gt;0,C51=TRUonly),'Distr-Intermod Proj Calc'!DO49,'Truck Rest Stop Area Proj Calc'!HC49),Error)</f>
        <v>0</v>
      </c>
      <c r="AJ51" s="413">
        <f>IF('User Input Data'!AG53=blank,IF(AND('User Input Data'!G53&gt;0,C51=TRUonly),'Distr-Intermod Proj Calc'!DQ49,'Truck Rest Stop Area Proj Calc'!HE49),Error)</f>
        <v>0</v>
      </c>
      <c r="AK51" s="413">
        <f>IF('User Input Data'!AG53=blank,IF(AND('User Input Data'!G53&gt;0,C51=TRUonly),'Distr-Intermod Proj Calc'!DR49,'Truck Rest Stop Area Proj Calc'!HF49),Error)</f>
        <v>0</v>
      </c>
      <c r="AL51" s="413">
        <f>IF('User Input Data'!AG53=blank,IF(AND('User Input Data'!G53&gt;0,C51=TRUonly),'Distr-Intermod Proj Calc'!DS49,'Truck Rest Stop Area Proj Calc'!HG49),Error)</f>
        <v>0</v>
      </c>
      <c r="AM51" s="414">
        <f>IF(AND('User Input Data'!G53&gt;0,C51=TRUonly),'Distr-Intermod Proj Calc'!DT49,'Truck Rest Stop Area Proj Calc'!HH49)</f>
        <v>0</v>
      </c>
      <c r="AN51" s="73"/>
    </row>
    <row r="52" spans="1:40" x14ac:dyDescent="0.2">
      <c r="A52" s="405" t="str">
        <f>IF('User Input Data'!G54&gt;0,'User Input Data'!A54,blank)</f>
        <v/>
      </c>
      <c r="B52" s="406" t="str">
        <f>IF('User Input Data'!G54&gt;0,'User Input Data'!B54,blank)</f>
        <v/>
      </c>
      <c r="C52" s="407" t="str">
        <f>IF('User Input Data'!G54&gt;0,'User Input Data'!C54,blank)</f>
        <v/>
      </c>
      <c r="D52" s="406" t="str">
        <f>IF(AND('User Input Data'!G54&gt;0,'User Input Data'!D54&gt;=0),'User Input Data'!D54,blank)</f>
        <v/>
      </c>
      <c r="E52" s="407" t="str">
        <f>IF(AND('User Input Data'!G54&gt;0,'User Input Data'!E54&gt;0),'User Input Data'!E54,blank)</f>
        <v/>
      </c>
      <c r="F52" s="406" t="str">
        <f>IF(AND('User Input Data'!G54&gt;0,'User Input Data'!F54&gt;0),'User Input Data'!F54,blank)</f>
        <v/>
      </c>
      <c r="G52" s="406" t="str">
        <f>IF(AND('User Input Data'!G54&gt;0,'User Input Data'!G54&gt;0),'User Input Data'!G54,blank)</f>
        <v/>
      </c>
      <c r="H52" s="408" t="str">
        <f>IF(AND('User Input Data'!G54&gt;0,'User Input Data'!H54&gt;0),'User Input Data'!H54,blank)</f>
        <v/>
      </c>
      <c r="I52" s="408" t="str">
        <f>IF(AND('User Input Data'!G54&gt;0,'User Input Data'!H54&gt;0),'User Input Data'!I54,blank)</f>
        <v/>
      </c>
      <c r="J52" s="408" t="str">
        <f>IF(AND('User Input Data'!G54&gt;0,'User Input Data'!H54&gt;0),'User Input Data'!J54,blank)</f>
        <v/>
      </c>
      <c r="K52" s="408" t="str">
        <f>IF(AND('User Input Data'!G54&gt;0,'User Input Data'!H54&gt;0),'User Input Data'!K54,blank)</f>
        <v/>
      </c>
      <c r="L52" s="408" t="str">
        <f>IF(AND('User Input Data'!G54&gt;0,'User Input Data'!H54&gt;0),'User Input Data'!L54,blank)</f>
        <v/>
      </c>
      <c r="M52" s="408" t="str">
        <f>IF(AND('User Input Data'!G54&gt;0,'User Input Data'!H54&gt;0),'User Input Data'!M54,blank)</f>
        <v/>
      </c>
      <c r="N52" s="408" t="str">
        <f>IF(AND('User Input Data'!G54&gt;0,'User Input Data'!H54&gt;0),'User Input Data'!N54,blank)</f>
        <v/>
      </c>
      <c r="O52" s="408" t="str">
        <f>IF(AND('User Input Data'!G54&gt;0,'User Input Data'!H54&gt;0),'User Input Data'!O54,blank)</f>
        <v/>
      </c>
      <c r="P52" s="408" t="str">
        <f>IF(AND('User Input Data'!G54&gt;0,'User Input Data'!H54&gt;0),'User Input Data'!P54,blank)</f>
        <v/>
      </c>
      <c r="Q52" s="408" t="str">
        <f>IF(AND('User Input Data'!G54&gt;0,'User Input Data'!H54&gt;0),'User Input Data'!Q54,blank)</f>
        <v/>
      </c>
      <c r="R52" s="408" t="str">
        <f>IF(AND('User Input Data'!G54&gt;0,'User Input Data'!R54&gt;0),'User Input Data'!R54,blank)</f>
        <v/>
      </c>
      <c r="S52" s="408" t="str">
        <f>IF(AND('User Input Data'!G54&gt;0,'User Input Data'!S54&gt;0),'User Input Data'!S54,blank)</f>
        <v/>
      </c>
      <c r="T52" s="408" t="str">
        <f>IF(AND('User Input Data'!G54&gt;0,'User Input Data'!T54&gt;0),'User Input Data'!T54,blank)</f>
        <v/>
      </c>
      <c r="U52" s="408" t="str">
        <f>IF(AND('User Input Data'!G54&gt;0,'User Input Data'!U54&gt;0),'User Input Data'!U54,blank)</f>
        <v/>
      </c>
      <c r="V52" s="408" t="str">
        <f>IF(AND('User Input Data'!G54&gt;0,'User Input Data'!V54&gt;0),'User Input Data'!V54,blank)</f>
        <v/>
      </c>
      <c r="W52" s="408" t="str">
        <f>IF(AND('User Input Data'!G54&gt;0,'User Input Data'!W54&gt;0),'User Input Data'!W54,blank)</f>
        <v/>
      </c>
      <c r="X52" s="408" t="str">
        <f>IF(AND('User Input Data'!G54&gt;0,'User Input Data'!X54&gt;0),'User Input Data'!X54,blank)</f>
        <v/>
      </c>
      <c r="Y52" s="408" t="str">
        <f>IF(AND('User Input Data'!G54&gt;0,'User Input Data'!Y54&gt;0),'User Input Data'!Y54,blank)</f>
        <v/>
      </c>
      <c r="Z52" s="408" t="str">
        <f>IF(AND('User Input Data'!G54&gt;0,'User Input Data'!Z54&gt;0),'User Input Data'!Z54,blank)</f>
        <v/>
      </c>
      <c r="AA52" s="408" t="str">
        <f>IF(AND('User Input Data'!G54&gt;0,'User Input Data'!AA54&gt;0),'User Input Data'!AA54,blank)</f>
        <v/>
      </c>
      <c r="AB52" s="409" t="str">
        <f>IF('User Input Data'!G54&gt;0,'User Input Data'!AB54,blank)</f>
        <v/>
      </c>
      <c r="AC52" s="410" t="str">
        <f>IF('User Input Data'!G54&gt;0,'User Input Data'!AC54,blank)</f>
        <v/>
      </c>
      <c r="AD52" s="411" t="str">
        <f>IF(AND('User Input Data'!G54&gt;0,'User Input Data'!AD54&gt;0),'User Input Data'!AD54&gt;0,blank)</f>
        <v/>
      </c>
      <c r="AE52" s="412" t="str">
        <f>IF('User Input Data'!G54&gt;0,'User Input Data'!AE54,blank)</f>
        <v/>
      </c>
      <c r="AF52" s="413">
        <f>IF('User Input Data'!AG54=blank,IF(AND('User Input Data'!G54&gt;0,C52=TRUonly),'Distr-Intermod Proj Calc'!DK50,'Truck Rest Stop Area Proj Calc'!GU50),Error)</f>
        <v>0</v>
      </c>
      <c r="AG52" s="413">
        <f>IF('User Input Data'!AG54=blank,IF(AND('User Input Data'!G54&gt;0,C52=TRUonly),'Distr-Intermod Proj Calc'!DL50,'Truck Rest Stop Area Proj Calc'!GV50),Error)</f>
        <v>0</v>
      </c>
      <c r="AH52" s="413">
        <f>IF('User Input Data'!AG54=blank,IF(AND('User Input Data'!G54&gt;0,C52=TRUonly),'Distr-Intermod Proj Calc'!DN50,'Truck Rest Stop Area Proj Calc'!HB50),Error)</f>
        <v>0</v>
      </c>
      <c r="AI52" s="413">
        <f>IF('User Input Data'!AG54=blank,IF(AND('User Input Data'!G54&gt;0,C52=TRUonly),'Distr-Intermod Proj Calc'!DO50,'Truck Rest Stop Area Proj Calc'!HC50),Error)</f>
        <v>0</v>
      </c>
      <c r="AJ52" s="413">
        <f>IF('User Input Data'!AG54=blank,IF(AND('User Input Data'!G54&gt;0,C52=TRUonly),'Distr-Intermod Proj Calc'!DQ50,'Truck Rest Stop Area Proj Calc'!HE50),Error)</f>
        <v>0</v>
      </c>
      <c r="AK52" s="413">
        <f>IF('User Input Data'!AG54=blank,IF(AND('User Input Data'!G54&gt;0,C52=TRUonly),'Distr-Intermod Proj Calc'!DR50,'Truck Rest Stop Area Proj Calc'!HF50),Error)</f>
        <v>0</v>
      </c>
      <c r="AL52" s="413">
        <f>IF('User Input Data'!AG54=blank,IF(AND('User Input Data'!G54&gt;0,C52=TRUonly),'Distr-Intermod Proj Calc'!DS50,'Truck Rest Stop Area Proj Calc'!HG50),Error)</f>
        <v>0</v>
      </c>
      <c r="AM52" s="414">
        <f>IF(AND('User Input Data'!G54&gt;0,C52=TRUonly),'Distr-Intermod Proj Calc'!DT50,'Truck Rest Stop Area Proj Calc'!HH50)</f>
        <v>0</v>
      </c>
      <c r="AN52" s="73"/>
    </row>
    <row r="53" spans="1:40" x14ac:dyDescent="0.2">
      <c r="A53" s="405" t="str">
        <f>IF('User Input Data'!G55&gt;0,'User Input Data'!A55,blank)</f>
        <v/>
      </c>
      <c r="B53" s="406" t="str">
        <f>IF('User Input Data'!G55&gt;0,'User Input Data'!B55,blank)</f>
        <v/>
      </c>
      <c r="C53" s="407" t="str">
        <f>IF('User Input Data'!G55&gt;0,'User Input Data'!C55,blank)</f>
        <v/>
      </c>
      <c r="D53" s="406" t="str">
        <f>IF(AND('User Input Data'!G55&gt;0,'User Input Data'!D55&gt;=0),'User Input Data'!D55,blank)</f>
        <v/>
      </c>
      <c r="E53" s="407" t="str">
        <f>IF(AND('User Input Data'!G55&gt;0,'User Input Data'!E55&gt;0),'User Input Data'!E55,blank)</f>
        <v/>
      </c>
      <c r="F53" s="406" t="str">
        <f>IF(AND('User Input Data'!G55&gt;0,'User Input Data'!F55&gt;0),'User Input Data'!F55,blank)</f>
        <v/>
      </c>
      <c r="G53" s="406" t="str">
        <f>IF(AND('User Input Data'!G55&gt;0,'User Input Data'!G55&gt;0),'User Input Data'!G55,blank)</f>
        <v/>
      </c>
      <c r="H53" s="408" t="str">
        <f>IF(AND('User Input Data'!G55&gt;0,'User Input Data'!H55&gt;0),'User Input Data'!H55,blank)</f>
        <v/>
      </c>
      <c r="I53" s="408" t="str">
        <f>IF(AND('User Input Data'!G55&gt;0,'User Input Data'!H55&gt;0),'User Input Data'!I55,blank)</f>
        <v/>
      </c>
      <c r="J53" s="408" t="str">
        <f>IF(AND('User Input Data'!G55&gt;0,'User Input Data'!H55&gt;0),'User Input Data'!J55,blank)</f>
        <v/>
      </c>
      <c r="K53" s="408" t="str">
        <f>IF(AND('User Input Data'!G55&gt;0,'User Input Data'!H55&gt;0),'User Input Data'!K55,blank)</f>
        <v/>
      </c>
      <c r="L53" s="408" t="str">
        <f>IF(AND('User Input Data'!G55&gt;0,'User Input Data'!H55&gt;0),'User Input Data'!L55,blank)</f>
        <v/>
      </c>
      <c r="M53" s="408" t="str">
        <f>IF(AND('User Input Data'!G55&gt;0,'User Input Data'!H55&gt;0),'User Input Data'!M55,blank)</f>
        <v/>
      </c>
      <c r="N53" s="408" t="str">
        <f>IF(AND('User Input Data'!G55&gt;0,'User Input Data'!H55&gt;0),'User Input Data'!N55,blank)</f>
        <v/>
      </c>
      <c r="O53" s="408" t="str">
        <f>IF(AND('User Input Data'!G55&gt;0,'User Input Data'!H55&gt;0),'User Input Data'!O55,blank)</f>
        <v/>
      </c>
      <c r="P53" s="408" t="str">
        <f>IF(AND('User Input Data'!G55&gt;0,'User Input Data'!H55&gt;0),'User Input Data'!P55,blank)</f>
        <v/>
      </c>
      <c r="Q53" s="408" t="str">
        <f>IF(AND('User Input Data'!G55&gt;0,'User Input Data'!H55&gt;0),'User Input Data'!Q55,blank)</f>
        <v/>
      </c>
      <c r="R53" s="408" t="str">
        <f>IF(AND('User Input Data'!G55&gt;0,'User Input Data'!R55&gt;0),'User Input Data'!R55,blank)</f>
        <v/>
      </c>
      <c r="S53" s="408" t="str">
        <f>IF(AND('User Input Data'!G55&gt;0,'User Input Data'!S55&gt;0),'User Input Data'!S55,blank)</f>
        <v/>
      </c>
      <c r="T53" s="408" t="str">
        <f>IF(AND('User Input Data'!G55&gt;0,'User Input Data'!T55&gt;0),'User Input Data'!T55,blank)</f>
        <v/>
      </c>
      <c r="U53" s="408" t="str">
        <f>IF(AND('User Input Data'!G55&gt;0,'User Input Data'!U55&gt;0),'User Input Data'!U55,blank)</f>
        <v/>
      </c>
      <c r="V53" s="408" t="str">
        <f>IF(AND('User Input Data'!G55&gt;0,'User Input Data'!V55&gt;0),'User Input Data'!V55,blank)</f>
        <v/>
      </c>
      <c r="W53" s="408" t="str">
        <f>IF(AND('User Input Data'!G55&gt;0,'User Input Data'!W55&gt;0),'User Input Data'!W55,blank)</f>
        <v/>
      </c>
      <c r="X53" s="408" t="str">
        <f>IF(AND('User Input Data'!G55&gt;0,'User Input Data'!X55&gt;0),'User Input Data'!X55,blank)</f>
        <v/>
      </c>
      <c r="Y53" s="408" t="str">
        <f>IF(AND('User Input Data'!G55&gt;0,'User Input Data'!Y55&gt;0),'User Input Data'!Y55,blank)</f>
        <v/>
      </c>
      <c r="Z53" s="408" t="str">
        <f>IF(AND('User Input Data'!G55&gt;0,'User Input Data'!Z55&gt;0),'User Input Data'!Z55,blank)</f>
        <v/>
      </c>
      <c r="AA53" s="408" t="str">
        <f>IF(AND('User Input Data'!G55&gt;0,'User Input Data'!AA55&gt;0),'User Input Data'!AA55,blank)</f>
        <v/>
      </c>
      <c r="AB53" s="409" t="str">
        <f>IF('User Input Data'!G55&gt;0,'User Input Data'!AB55,blank)</f>
        <v/>
      </c>
      <c r="AC53" s="410" t="str">
        <f>IF('User Input Data'!G55&gt;0,'User Input Data'!AC55,blank)</f>
        <v/>
      </c>
      <c r="AD53" s="411" t="str">
        <f>IF(AND('User Input Data'!G55&gt;0,'User Input Data'!AD55&gt;0),'User Input Data'!AD55&gt;0,blank)</f>
        <v/>
      </c>
      <c r="AE53" s="412" t="str">
        <f>IF('User Input Data'!G55&gt;0,'User Input Data'!AE55,blank)</f>
        <v/>
      </c>
      <c r="AF53" s="413">
        <f>IF('User Input Data'!AG55=blank,IF(AND('User Input Data'!G55&gt;0,C53=TRUonly),'Distr-Intermod Proj Calc'!DK51,'Truck Rest Stop Area Proj Calc'!GU51),Error)</f>
        <v>0</v>
      </c>
      <c r="AG53" s="413">
        <f>IF('User Input Data'!AG55=blank,IF(AND('User Input Data'!G55&gt;0,C53=TRUonly),'Distr-Intermod Proj Calc'!DL51,'Truck Rest Stop Area Proj Calc'!GV51),Error)</f>
        <v>0</v>
      </c>
      <c r="AH53" s="413">
        <f>IF('User Input Data'!AG55=blank,IF(AND('User Input Data'!G55&gt;0,C53=TRUonly),'Distr-Intermod Proj Calc'!DN51,'Truck Rest Stop Area Proj Calc'!HB51),Error)</f>
        <v>0</v>
      </c>
      <c r="AI53" s="413">
        <f>IF('User Input Data'!AG55=blank,IF(AND('User Input Data'!G55&gt;0,C53=TRUonly),'Distr-Intermod Proj Calc'!DO51,'Truck Rest Stop Area Proj Calc'!HC51),Error)</f>
        <v>0</v>
      </c>
      <c r="AJ53" s="413">
        <f>IF('User Input Data'!AG55=blank,IF(AND('User Input Data'!G55&gt;0,C53=TRUonly),'Distr-Intermod Proj Calc'!DQ51,'Truck Rest Stop Area Proj Calc'!HE51),Error)</f>
        <v>0</v>
      </c>
      <c r="AK53" s="413">
        <f>IF('User Input Data'!AG55=blank,IF(AND('User Input Data'!G55&gt;0,C53=TRUonly),'Distr-Intermod Proj Calc'!DR51,'Truck Rest Stop Area Proj Calc'!HF51),Error)</f>
        <v>0</v>
      </c>
      <c r="AL53" s="413">
        <f>IF('User Input Data'!AG55=blank,IF(AND('User Input Data'!G55&gt;0,C53=TRUonly),'Distr-Intermod Proj Calc'!DS51,'Truck Rest Stop Area Proj Calc'!HG51),Error)</f>
        <v>0</v>
      </c>
      <c r="AM53" s="414">
        <f>IF(AND('User Input Data'!G55&gt;0,C53=TRUonly),'Distr-Intermod Proj Calc'!DT51,'Truck Rest Stop Area Proj Calc'!HH51)</f>
        <v>0</v>
      </c>
      <c r="AN53" s="73"/>
    </row>
    <row r="54" spans="1:40" x14ac:dyDescent="0.2">
      <c r="A54" s="405" t="str">
        <f>IF('User Input Data'!G56&gt;0,'User Input Data'!A56,blank)</f>
        <v/>
      </c>
      <c r="B54" s="406" t="str">
        <f>IF('User Input Data'!G56&gt;0,'User Input Data'!B56,blank)</f>
        <v/>
      </c>
      <c r="C54" s="407" t="str">
        <f>IF('User Input Data'!G56&gt;0,'User Input Data'!C56,blank)</f>
        <v/>
      </c>
      <c r="D54" s="406" t="str">
        <f>IF(AND('User Input Data'!G56&gt;0,'User Input Data'!D56&gt;=0),'User Input Data'!D56,blank)</f>
        <v/>
      </c>
      <c r="E54" s="407" t="str">
        <f>IF(AND('User Input Data'!G56&gt;0,'User Input Data'!E56&gt;0),'User Input Data'!E56,blank)</f>
        <v/>
      </c>
      <c r="F54" s="406" t="str">
        <f>IF(AND('User Input Data'!G56&gt;0,'User Input Data'!F56&gt;0),'User Input Data'!F56,blank)</f>
        <v/>
      </c>
      <c r="G54" s="406" t="str">
        <f>IF(AND('User Input Data'!G56&gt;0,'User Input Data'!G56&gt;0),'User Input Data'!G56,blank)</f>
        <v/>
      </c>
      <c r="H54" s="408" t="str">
        <f>IF(AND('User Input Data'!G56&gt;0,'User Input Data'!H56&gt;0),'User Input Data'!H56,blank)</f>
        <v/>
      </c>
      <c r="I54" s="408" t="str">
        <f>IF(AND('User Input Data'!G56&gt;0,'User Input Data'!H56&gt;0),'User Input Data'!I56,blank)</f>
        <v/>
      </c>
      <c r="J54" s="408" t="str">
        <f>IF(AND('User Input Data'!G56&gt;0,'User Input Data'!H56&gt;0),'User Input Data'!J56,blank)</f>
        <v/>
      </c>
      <c r="K54" s="408" t="str">
        <f>IF(AND('User Input Data'!G56&gt;0,'User Input Data'!H56&gt;0),'User Input Data'!K56,blank)</f>
        <v/>
      </c>
      <c r="L54" s="408" t="str">
        <f>IF(AND('User Input Data'!G56&gt;0,'User Input Data'!H56&gt;0),'User Input Data'!L56,blank)</f>
        <v/>
      </c>
      <c r="M54" s="408" t="str">
        <f>IF(AND('User Input Data'!G56&gt;0,'User Input Data'!H56&gt;0),'User Input Data'!M56,blank)</f>
        <v/>
      </c>
      <c r="N54" s="408" t="str">
        <f>IF(AND('User Input Data'!G56&gt;0,'User Input Data'!H56&gt;0),'User Input Data'!N56,blank)</f>
        <v/>
      </c>
      <c r="O54" s="408" t="str">
        <f>IF(AND('User Input Data'!G56&gt;0,'User Input Data'!H56&gt;0),'User Input Data'!O56,blank)</f>
        <v/>
      </c>
      <c r="P54" s="408" t="str">
        <f>IF(AND('User Input Data'!G56&gt;0,'User Input Data'!H56&gt;0),'User Input Data'!P56,blank)</f>
        <v/>
      </c>
      <c r="Q54" s="408" t="str">
        <f>IF(AND('User Input Data'!G56&gt;0,'User Input Data'!H56&gt;0),'User Input Data'!Q56,blank)</f>
        <v/>
      </c>
      <c r="R54" s="408" t="str">
        <f>IF(AND('User Input Data'!G56&gt;0,'User Input Data'!R56&gt;0),'User Input Data'!R56,blank)</f>
        <v/>
      </c>
      <c r="S54" s="408" t="str">
        <f>IF(AND('User Input Data'!G56&gt;0,'User Input Data'!S56&gt;0),'User Input Data'!S56,blank)</f>
        <v/>
      </c>
      <c r="T54" s="408" t="str">
        <f>IF(AND('User Input Data'!G56&gt;0,'User Input Data'!T56&gt;0),'User Input Data'!T56,blank)</f>
        <v/>
      </c>
      <c r="U54" s="408" t="str">
        <f>IF(AND('User Input Data'!G56&gt;0,'User Input Data'!U56&gt;0),'User Input Data'!U56,blank)</f>
        <v/>
      </c>
      <c r="V54" s="408" t="str">
        <f>IF(AND('User Input Data'!G56&gt;0,'User Input Data'!V56&gt;0),'User Input Data'!V56,blank)</f>
        <v/>
      </c>
      <c r="W54" s="408" t="str">
        <f>IF(AND('User Input Data'!G56&gt;0,'User Input Data'!W56&gt;0),'User Input Data'!W56,blank)</f>
        <v/>
      </c>
      <c r="X54" s="408" t="str">
        <f>IF(AND('User Input Data'!G56&gt;0,'User Input Data'!X56&gt;0),'User Input Data'!X56,blank)</f>
        <v/>
      </c>
      <c r="Y54" s="408" t="str">
        <f>IF(AND('User Input Data'!G56&gt;0,'User Input Data'!Y56&gt;0),'User Input Data'!Y56,blank)</f>
        <v/>
      </c>
      <c r="Z54" s="408" t="str">
        <f>IF(AND('User Input Data'!G56&gt;0,'User Input Data'!Z56&gt;0),'User Input Data'!Z56,blank)</f>
        <v/>
      </c>
      <c r="AA54" s="408" t="str">
        <f>IF(AND('User Input Data'!G56&gt;0,'User Input Data'!AA56&gt;0),'User Input Data'!AA56,blank)</f>
        <v/>
      </c>
      <c r="AB54" s="409" t="str">
        <f>IF('User Input Data'!G56&gt;0,'User Input Data'!AB56,blank)</f>
        <v/>
      </c>
      <c r="AC54" s="410" t="str">
        <f>IF('User Input Data'!G56&gt;0,'User Input Data'!AC56,blank)</f>
        <v/>
      </c>
      <c r="AD54" s="411" t="str">
        <f>IF(AND('User Input Data'!G56&gt;0,'User Input Data'!AD56&gt;0),'User Input Data'!AD56&gt;0,blank)</f>
        <v/>
      </c>
      <c r="AE54" s="412" t="str">
        <f>IF('User Input Data'!G56&gt;0,'User Input Data'!AE56,blank)</f>
        <v/>
      </c>
      <c r="AF54" s="413">
        <f>IF('User Input Data'!AG56=blank,IF(AND('User Input Data'!G56&gt;0,C54=TRUonly),'Distr-Intermod Proj Calc'!DK52,'Truck Rest Stop Area Proj Calc'!GU52),Error)</f>
        <v>0</v>
      </c>
      <c r="AG54" s="413">
        <f>IF('User Input Data'!AG56=blank,IF(AND('User Input Data'!G56&gt;0,C54=TRUonly),'Distr-Intermod Proj Calc'!DL52,'Truck Rest Stop Area Proj Calc'!GV52),Error)</f>
        <v>0</v>
      </c>
      <c r="AH54" s="413">
        <f>IF('User Input Data'!AG56=blank,IF(AND('User Input Data'!G56&gt;0,C54=TRUonly),'Distr-Intermod Proj Calc'!DN52,'Truck Rest Stop Area Proj Calc'!HB52),Error)</f>
        <v>0</v>
      </c>
      <c r="AI54" s="413">
        <f>IF('User Input Data'!AG56=blank,IF(AND('User Input Data'!G56&gt;0,C54=TRUonly),'Distr-Intermod Proj Calc'!DO52,'Truck Rest Stop Area Proj Calc'!HC52),Error)</f>
        <v>0</v>
      </c>
      <c r="AJ54" s="413">
        <f>IF('User Input Data'!AG56=blank,IF(AND('User Input Data'!G56&gt;0,C54=TRUonly),'Distr-Intermod Proj Calc'!DQ52,'Truck Rest Stop Area Proj Calc'!HE52),Error)</f>
        <v>0</v>
      </c>
      <c r="AK54" s="413">
        <f>IF('User Input Data'!AG56=blank,IF(AND('User Input Data'!G56&gt;0,C54=TRUonly),'Distr-Intermod Proj Calc'!DR52,'Truck Rest Stop Area Proj Calc'!HF52),Error)</f>
        <v>0</v>
      </c>
      <c r="AL54" s="413">
        <f>IF('User Input Data'!AG56=blank,IF(AND('User Input Data'!G56&gt;0,C54=TRUonly),'Distr-Intermod Proj Calc'!DS52,'Truck Rest Stop Area Proj Calc'!HG52),Error)</f>
        <v>0</v>
      </c>
      <c r="AM54" s="414">
        <f>IF(AND('User Input Data'!G56&gt;0,C54=TRUonly),'Distr-Intermod Proj Calc'!DT52,'Truck Rest Stop Area Proj Calc'!HH52)</f>
        <v>0</v>
      </c>
      <c r="AN54" s="73"/>
    </row>
    <row r="55" spans="1:40" x14ac:dyDescent="0.2">
      <c r="A55" s="405" t="str">
        <f>IF('User Input Data'!G57&gt;0,'User Input Data'!A57,blank)</f>
        <v/>
      </c>
      <c r="B55" s="406" t="str">
        <f>IF('User Input Data'!G57&gt;0,'User Input Data'!B57,blank)</f>
        <v/>
      </c>
      <c r="C55" s="407" t="str">
        <f>IF('User Input Data'!G57&gt;0,'User Input Data'!C57,blank)</f>
        <v/>
      </c>
      <c r="D55" s="406" t="str">
        <f>IF(AND('User Input Data'!G57&gt;0,'User Input Data'!D57&gt;=0),'User Input Data'!D57,blank)</f>
        <v/>
      </c>
      <c r="E55" s="407" t="str">
        <f>IF(AND('User Input Data'!G57&gt;0,'User Input Data'!E57&gt;0),'User Input Data'!E57,blank)</f>
        <v/>
      </c>
      <c r="F55" s="406" t="str">
        <f>IF(AND('User Input Data'!G57&gt;0,'User Input Data'!F57&gt;0),'User Input Data'!F57,blank)</f>
        <v/>
      </c>
      <c r="G55" s="406" t="str">
        <f>IF(AND('User Input Data'!G57&gt;0,'User Input Data'!G57&gt;0),'User Input Data'!G57,blank)</f>
        <v/>
      </c>
      <c r="H55" s="408" t="str">
        <f>IF(AND('User Input Data'!G57&gt;0,'User Input Data'!H57&gt;0),'User Input Data'!H57,blank)</f>
        <v/>
      </c>
      <c r="I55" s="408" t="str">
        <f>IF(AND('User Input Data'!G57&gt;0,'User Input Data'!H57&gt;0),'User Input Data'!I57,blank)</f>
        <v/>
      </c>
      <c r="J55" s="408" t="str">
        <f>IF(AND('User Input Data'!G57&gt;0,'User Input Data'!H57&gt;0),'User Input Data'!J57,blank)</f>
        <v/>
      </c>
      <c r="K55" s="408" t="str">
        <f>IF(AND('User Input Data'!G57&gt;0,'User Input Data'!H57&gt;0),'User Input Data'!K57,blank)</f>
        <v/>
      </c>
      <c r="L55" s="408" t="str">
        <f>IF(AND('User Input Data'!G57&gt;0,'User Input Data'!H57&gt;0),'User Input Data'!L57,blank)</f>
        <v/>
      </c>
      <c r="M55" s="408" t="str">
        <f>IF(AND('User Input Data'!G57&gt;0,'User Input Data'!H57&gt;0),'User Input Data'!M57,blank)</f>
        <v/>
      </c>
      <c r="N55" s="408" t="str">
        <f>IF(AND('User Input Data'!G57&gt;0,'User Input Data'!H57&gt;0),'User Input Data'!N57,blank)</f>
        <v/>
      </c>
      <c r="O55" s="408" t="str">
        <f>IF(AND('User Input Data'!G57&gt;0,'User Input Data'!H57&gt;0),'User Input Data'!O57,blank)</f>
        <v/>
      </c>
      <c r="P55" s="408" t="str">
        <f>IF(AND('User Input Data'!G57&gt;0,'User Input Data'!H57&gt;0),'User Input Data'!P57,blank)</f>
        <v/>
      </c>
      <c r="Q55" s="408" t="str">
        <f>IF(AND('User Input Data'!G57&gt;0,'User Input Data'!H57&gt;0),'User Input Data'!Q57,blank)</f>
        <v/>
      </c>
      <c r="R55" s="408" t="str">
        <f>IF(AND('User Input Data'!G57&gt;0,'User Input Data'!R57&gt;0),'User Input Data'!R57,blank)</f>
        <v/>
      </c>
      <c r="S55" s="408" t="str">
        <f>IF(AND('User Input Data'!G57&gt;0,'User Input Data'!S57&gt;0),'User Input Data'!S57,blank)</f>
        <v/>
      </c>
      <c r="T55" s="408" t="str">
        <f>IF(AND('User Input Data'!G57&gt;0,'User Input Data'!T57&gt;0),'User Input Data'!T57,blank)</f>
        <v/>
      </c>
      <c r="U55" s="408" t="str">
        <f>IF(AND('User Input Data'!G57&gt;0,'User Input Data'!U57&gt;0),'User Input Data'!U57,blank)</f>
        <v/>
      </c>
      <c r="V55" s="408" t="str">
        <f>IF(AND('User Input Data'!G57&gt;0,'User Input Data'!V57&gt;0),'User Input Data'!V57,blank)</f>
        <v/>
      </c>
      <c r="W55" s="408" t="str">
        <f>IF(AND('User Input Data'!G57&gt;0,'User Input Data'!W57&gt;0),'User Input Data'!W57,blank)</f>
        <v/>
      </c>
      <c r="X55" s="408" t="str">
        <f>IF(AND('User Input Data'!G57&gt;0,'User Input Data'!X57&gt;0),'User Input Data'!X57,blank)</f>
        <v/>
      </c>
      <c r="Y55" s="408" t="str">
        <f>IF(AND('User Input Data'!G57&gt;0,'User Input Data'!Y57&gt;0),'User Input Data'!Y57,blank)</f>
        <v/>
      </c>
      <c r="Z55" s="408" t="str">
        <f>IF(AND('User Input Data'!G57&gt;0,'User Input Data'!Z57&gt;0),'User Input Data'!Z57,blank)</f>
        <v/>
      </c>
      <c r="AA55" s="408" t="str">
        <f>IF(AND('User Input Data'!G57&gt;0,'User Input Data'!AA57&gt;0),'User Input Data'!AA57,blank)</f>
        <v/>
      </c>
      <c r="AB55" s="409" t="str">
        <f>IF('User Input Data'!G57&gt;0,'User Input Data'!AB57,blank)</f>
        <v/>
      </c>
      <c r="AC55" s="410" t="str">
        <f>IF('User Input Data'!G57&gt;0,'User Input Data'!AC57,blank)</f>
        <v/>
      </c>
      <c r="AD55" s="411" t="str">
        <f>IF(AND('User Input Data'!G57&gt;0,'User Input Data'!AD57&gt;0),'User Input Data'!AD57&gt;0,blank)</f>
        <v/>
      </c>
      <c r="AE55" s="412" t="str">
        <f>IF('User Input Data'!G57&gt;0,'User Input Data'!AE57,blank)</f>
        <v/>
      </c>
      <c r="AF55" s="413">
        <f>IF('User Input Data'!AG57=blank,IF(AND('User Input Data'!G57&gt;0,C55=TRUonly),'Distr-Intermod Proj Calc'!DK53,'Truck Rest Stop Area Proj Calc'!GU53),Error)</f>
        <v>0</v>
      </c>
      <c r="AG55" s="413">
        <f>IF('User Input Data'!AG57=blank,IF(AND('User Input Data'!G57&gt;0,C55=TRUonly),'Distr-Intermod Proj Calc'!DL53,'Truck Rest Stop Area Proj Calc'!GV53),Error)</f>
        <v>0</v>
      </c>
      <c r="AH55" s="413">
        <f>IF('User Input Data'!AG57=blank,IF(AND('User Input Data'!G57&gt;0,C55=TRUonly),'Distr-Intermod Proj Calc'!DN53,'Truck Rest Stop Area Proj Calc'!HB53),Error)</f>
        <v>0</v>
      </c>
      <c r="AI55" s="413">
        <f>IF('User Input Data'!AG57=blank,IF(AND('User Input Data'!G57&gt;0,C55=TRUonly),'Distr-Intermod Proj Calc'!DO53,'Truck Rest Stop Area Proj Calc'!HC53),Error)</f>
        <v>0</v>
      </c>
      <c r="AJ55" s="413">
        <f>IF('User Input Data'!AG57=blank,IF(AND('User Input Data'!G57&gt;0,C55=TRUonly),'Distr-Intermod Proj Calc'!DQ53,'Truck Rest Stop Area Proj Calc'!HE53),Error)</f>
        <v>0</v>
      </c>
      <c r="AK55" s="413">
        <f>IF('User Input Data'!AG57=blank,IF(AND('User Input Data'!G57&gt;0,C55=TRUonly),'Distr-Intermod Proj Calc'!DR53,'Truck Rest Stop Area Proj Calc'!HF53),Error)</f>
        <v>0</v>
      </c>
      <c r="AL55" s="413">
        <f>IF('User Input Data'!AG57=blank,IF(AND('User Input Data'!G57&gt;0,C55=TRUonly),'Distr-Intermod Proj Calc'!DS53,'Truck Rest Stop Area Proj Calc'!HG53),Error)</f>
        <v>0</v>
      </c>
      <c r="AM55" s="414">
        <f>IF(AND('User Input Data'!G57&gt;0,C55=TRUonly),'Distr-Intermod Proj Calc'!DT53,'Truck Rest Stop Area Proj Calc'!HH53)</f>
        <v>0</v>
      </c>
      <c r="AN55" s="73"/>
    </row>
    <row r="56" spans="1:40" x14ac:dyDescent="0.2">
      <c r="A56" s="405" t="str">
        <f>IF('User Input Data'!G58&gt;0,'User Input Data'!A58,blank)</f>
        <v/>
      </c>
      <c r="B56" s="406" t="str">
        <f>IF('User Input Data'!G58&gt;0,'User Input Data'!B58,blank)</f>
        <v/>
      </c>
      <c r="C56" s="407" t="str">
        <f>IF('User Input Data'!G58&gt;0,'User Input Data'!C58,blank)</f>
        <v/>
      </c>
      <c r="D56" s="406" t="str">
        <f>IF(AND('User Input Data'!G58&gt;0,'User Input Data'!D58&gt;=0),'User Input Data'!D58,blank)</f>
        <v/>
      </c>
      <c r="E56" s="407" t="str">
        <f>IF(AND('User Input Data'!G58&gt;0,'User Input Data'!E58&gt;0),'User Input Data'!E58,blank)</f>
        <v/>
      </c>
      <c r="F56" s="406" t="str">
        <f>IF(AND('User Input Data'!G58&gt;0,'User Input Data'!F58&gt;0),'User Input Data'!F58,blank)</f>
        <v/>
      </c>
      <c r="G56" s="406" t="str">
        <f>IF(AND('User Input Data'!G58&gt;0,'User Input Data'!G58&gt;0),'User Input Data'!G58,blank)</f>
        <v/>
      </c>
      <c r="H56" s="408" t="str">
        <f>IF(AND('User Input Data'!G58&gt;0,'User Input Data'!H58&gt;0),'User Input Data'!H58,blank)</f>
        <v/>
      </c>
      <c r="I56" s="408" t="str">
        <f>IF(AND('User Input Data'!G58&gt;0,'User Input Data'!H58&gt;0),'User Input Data'!I58,blank)</f>
        <v/>
      </c>
      <c r="J56" s="408" t="str">
        <f>IF(AND('User Input Data'!G58&gt;0,'User Input Data'!H58&gt;0),'User Input Data'!J58,blank)</f>
        <v/>
      </c>
      <c r="K56" s="408" t="str">
        <f>IF(AND('User Input Data'!G58&gt;0,'User Input Data'!H58&gt;0),'User Input Data'!K58,blank)</f>
        <v/>
      </c>
      <c r="L56" s="408" t="str">
        <f>IF(AND('User Input Data'!G58&gt;0,'User Input Data'!H58&gt;0),'User Input Data'!L58,blank)</f>
        <v/>
      </c>
      <c r="M56" s="408" t="str">
        <f>IF(AND('User Input Data'!G58&gt;0,'User Input Data'!H58&gt;0),'User Input Data'!M58,blank)</f>
        <v/>
      </c>
      <c r="N56" s="408" t="str">
        <f>IF(AND('User Input Data'!G58&gt;0,'User Input Data'!H58&gt;0),'User Input Data'!N58,blank)</f>
        <v/>
      </c>
      <c r="O56" s="408" t="str">
        <f>IF(AND('User Input Data'!G58&gt;0,'User Input Data'!H58&gt;0),'User Input Data'!O58,blank)</f>
        <v/>
      </c>
      <c r="P56" s="408" t="str">
        <f>IF(AND('User Input Data'!G58&gt;0,'User Input Data'!H58&gt;0),'User Input Data'!P58,blank)</f>
        <v/>
      </c>
      <c r="Q56" s="408" t="str">
        <f>IF(AND('User Input Data'!G58&gt;0,'User Input Data'!H58&gt;0),'User Input Data'!Q58,blank)</f>
        <v/>
      </c>
      <c r="R56" s="408" t="str">
        <f>IF(AND('User Input Data'!G58&gt;0,'User Input Data'!R58&gt;0),'User Input Data'!R58,blank)</f>
        <v/>
      </c>
      <c r="S56" s="408" t="str">
        <f>IF(AND('User Input Data'!G58&gt;0,'User Input Data'!S58&gt;0),'User Input Data'!S58,blank)</f>
        <v/>
      </c>
      <c r="T56" s="408" t="str">
        <f>IF(AND('User Input Data'!G58&gt;0,'User Input Data'!T58&gt;0),'User Input Data'!T58,blank)</f>
        <v/>
      </c>
      <c r="U56" s="408" t="str">
        <f>IF(AND('User Input Data'!G58&gt;0,'User Input Data'!U58&gt;0),'User Input Data'!U58,blank)</f>
        <v/>
      </c>
      <c r="V56" s="408" t="str">
        <f>IF(AND('User Input Data'!G58&gt;0,'User Input Data'!V58&gt;0),'User Input Data'!V58,blank)</f>
        <v/>
      </c>
      <c r="W56" s="408" t="str">
        <f>IF(AND('User Input Data'!G58&gt;0,'User Input Data'!W58&gt;0),'User Input Data'!W58,blank)</f>
        <v/>
      </c>
      <c r="X56" s="408" t="str">
        <f>IF(AND('User Input Data'!G58&gt;0,'User Input Data'!X58&gt;0),'User Input Data'!X58,blank)</f>
        <v/>
      </c>
      <c r="Y56" s="408" t="str">
        <f>IF(AND('User Input Data'!G58&gt;0,'User Input Data'!Y58&gt;0),'User Input Data'!Y58,blank)</f>
        <v/>
      </c>
      <c r="Z56" s="408" t="str">
        <f>IF(AND('User Input Data'!G58&gt;0,'User Input Data'!Z58&gt;0),'User Input Data'!Z58,blank)</f>
        <v/>
      </c>
      <c r="AA56" s="408" t="str">
        <f>IF(AND('User Input Data'!G58&gt;0,'User Input Data'!AA58&gt;0),'User Input Data'!AA58,blank)</f>
        <v/>
      </c>
      <c r="AB56" s="409" t="str">
        <f>IF('User Input Data'!G58&gt;0,'User Input Data'!AB58,blank)</f>
        <v/>
      </c>
      <c r="AC56" s="410" t="str">
        <f>IF('User Input Data'!G58&gt;0,'User Input Data'!AC58,blank)</f>
        <v/>
      </c>
      <c r="AD56" s="411" t="str">
        <f>IF(AND('User Input Data'!G58&gt;0,'User Input Data'!AD58&gt;0),'User Input Data'!AD58&gt;0,blank)</f>
        <v/>
      </c>
      <c r="AE56" s="412" t="str">
        <f>IF('User Input Data'!G58&gt;0,'User Input Data'!AE58,blank)</f>
        <v/>
      </c>
      <c r="AF56" s="413">
        <f>IF('User Input Data'!AG58=blank,IF(AND('User Input Data'!G58&gt;0,C56=TRUonly),'Distr-Intermod Proj Calc'!DK54,'Truck Rest Stop Area Proj Calc'!GU54),Error)</f>
        <v>0</v>
      </c>
      <c r="AG56" s="413">
        <f>IF('User Input Data'!AG58=blank,IF(AND('User Input Data'!G58&gt;0,C56=TRUonly),'Distr-Intermod Proj Calc'!DL54,'Truck Rest Stop Area Proj Calc'!GV54),Error)</f>
        <v>0</v>
      </c>
      <c r="AH56" s="413">
        <f>IF('User Input Data'!AG58=blank,IF(AND('User Input Data'!G58&gt;0,C56=TRUonly),'Distr-Intermod Proj Calc'!DN54,'Truck Rest Stop Area Proj Calc'!HB54),Error)</f>
        <v>0</v>
      </c>
      <c r="AI56" s="413">
        <f>IF('User Input Data'!AG58=blank,IF(AND('User Input Data'!G58&gt;0,C56=TRUonly),'Distr-Intermod Proj Calc'!DO54,'Truck Rest Stop Area Proj Calc'!HC54),Error)</f>
        <v>0</v>
      </c>
      <c r="AJ56" s="413">
        <f>IF('User Input Data'!AG58=blank,IF(AND('User Input Data'!G58&gt;0,C56=TRUonly),'Distr-Intermod Proj Calc'!DQ54,'Truck Rest Stop Area Proj Calc'!HE54),Error)</f>
        <v>0</v>
      </c>
      <c r="AK56" s="413">
        <f>IF('User Input Data'!AG58=blank,IF(AND('User Input Data'!G58&gt;0,C56=TRUonly),'Distr-Intermod Proj Calc'!DR54,'Truck Rest Stop Area Proj Calc'!HF54),Error)</f>
        <v>0</v>
      </c>
      <c r="AL56" s="413">
        <f>IF('User Input Data'!AG58=blank,IF(AND('User Input Data'!G58&gt;0,C56=TRUonly),'Distr-Intermod Proj Calc'!DS54,'Truck Rest Stop Area Proj Calc'!HG54),Error)</f>
        <v>0</v>
      </c>
      <c r="AM56" s="414">
        <f>IF(AND('User Input Data'!G58&gt;0,C56=TRUonly),'Distr-Intermod Proj Calc'!DT54,'Truck Rest Stop Area Proj Calc'!HH54)</f>
        <v>0</v>
      </c>
      <c r="AN56" s="73"/>
    </row>
    <row r="57" spans="1:40" x14ac:dyDescent="0.2">
      <c r="A57" s="405" t="str">
        <f>IF('User Input Data'!G59&gt;0,'User Input Data'!A59,blank)</f>
        <v/>
      </c>
      <c r="B57" s="406" t="str">
        <f>IF('User Input Data'!G59&gt;0,'User Input Data'!B59,blank)</f>
        <v/>
      </c>
      <c r="C57" s="407" t="str">
        <f>IF('User Input Data'!G59&gt;0,'User Input Data'!C59,blank)</f>
        <v/>
      </c>
      <c r="D57" s="406" t="str">
        <f>IF(AND('User Input Data'!G59&gt;0,'User Input Data'!D59&gt;=0),'User Input Data'!D59,blank)</f>
        <v/>
      </c>
      <c r="E57" s="407" t="str">
        <f>IF(AND('User Input Data'!G59&gt;0,'User Input Data'!E59&gt;0),'User Input Data'!E59,blank)</f>
        <v/>
      </c>
      <c r="F57" s="406" t="str">
        <f>IF(AND('User Input Data'!G59&gt;0,'User Input Data'!F59&gt;0),'User Input Data'!F59,blank)</f>
        <v/>
      </c>
      <c r="G57" s="406" t="str">
        <f>IF(AND('User Input Data'!G59&gt;0,'User Input Data'!G59&gt;0),'User Input Data'!G59,blank)</f>
        <v/>
      </c>
      <c r="H57" s="408" t="str">
        <f>IF(AND('User Input Data'!G59&gt;0,'User Input Data'!H59&gt;0),'User Input Data'!H59,blank)</f>
        <v/>
      </c>
      <c r="I57" s="408" t="str">
        <f>IF(AND('User Input Data'!G59&gt;0,'User Input Data'!H59&gt;0),'User Input Data'!I59,blank)</f>
        <v/>
      </c>
      <c r="J57" s="408" t="str">
        <f>IF(AND('User Input Data'!G59&gt;0,'User Input Data'!H59&gt;0),'User Input Data'!J59,blank)</f>
        <v/>
      </c>
      <c r="K57" s="408" t="str">
        <f>IF(AND('User Input Data'!G59&gt;0,'User Input Data'!H59&gt;0),'User Input Data'!K59,blank)</f>
        <v/>
      </c>
      <c r="L57" s="408" t="str">
        <f>IF(AND('User Input Data'!G59&gt;0,'User Input Data'!H59&gt;0),'User Input Data'!L59,blank)</f>
        <v/>
      </c>
      <c r="M57" s="408" t="str">
        <f>IF(AND('User Input Data'!G59&gt;0,'User Input Data'!H59&gt;0),'User Input Data'!M59,blank)</f>
        <v/>
      </c>
      <c r="N57" s="408" t="str">
        <f>IF(AND('User Input Data'!G59&gt;0,'User Input Data'!H59&gt;0),'User Input Data'!N59,blank)</f>
        <v/>
      </c>
      <c r="O57" s="408" t="str">
        <f>IF(AND('User Input Data'!G59&gt;0,'User Input Data'!H59&gt;0),'User Input Data'!O59,blank)</f>
        <v/>
      </c>
      <c r="P57" s="408" t="str">
        <f>IF(AND('User Input Data'!G59&gt;0,'User Input Data'!H59&gt;0),'User Input Data'!P59,blank)</f>
        <v/>
      </c>
      <c r="Q57" s="408" t="str">
        <f>IF(AND('User Input Data'!G59&gt;0,'User Input Data'!H59&gt;0),'User Input Data'!Q59,blank)</f>
        <v/>
      </c>
      <c r="R57" s="408" t="str">
        <f>IF(AND('User Input Data'!G59&gt;0,'User Input Data'!R59&gt;0),'User Input Data'!R59,blank)</f>
        <v/>
      </c>
      <c r="S57" s="408" t="str">
        <f>IF(AND('User Input Data'!G59&gt;0,'User Input Data'!S59&gt;0),'User Input Data'!S59,blank)</f>
        <v/>
      </c>
      <c r="T57" s="408" t="str">
        <f>IF(AND('User Input Data'!G59&gt;0,'User Input Data'!T59&gt;0),'User Input Data'!T59,blank)</f>
        <v/>
      </c>
      <c r="U57" s="408" t="str">
        <f>IF(AND('User Input Data'!G59&gt;0,'User Input Data'!U59&gt;0),'User Input Data'!U59,blank)</f>
        <v/>
      </c>
      <c r="V57" s="408" t="str">
        <f>IF(AND('User Input Data'!G59&gt;0,'User Input Data'!V59&gt;0),'User Input Data'!V59,blank)</f>
        <v/>
      </c>
      <c r="W57" s="408" t="str">
        <f>IF(AND('User Input Data'!G59&gt;0,'User Input Data'!W59&gt;0),'User Input Data'!W59,blank)</f>
        <v/>
      </c>
      <c r="X57" s="408" t="str">
        <f>IF(AND('User Input Data'!G59&gt;0,'User Input Data'!X59&gt;0),'User Input Data'!X59,blank)</f>
        <v/>
      </c>
      <c r="Y57" s="408" t="str">
        <f>IF(AND('User Input Data'!G59&gt;0,'User Input Data'!Y59&gt;0),'User Input Data'!Y59,blank)</f>
        <v/>
      </c>
      <c r="Z57" s="408" t="str">
        <f>IF(AND('User Input Data'!G59&gt;0,'User Input Data'!Z59&gt;0),'User Input Data'!Z59,blank)</f>
        <v/>
      </c>
      <c r="AA57" s="408" t="str">
        <f>IF(AND('User Input Data'!G59&gt;0,'User Input Data'!AA59&gt;0),'User Input Data'!AA59,blank)</f>
        <v/>
      </c>
      <c r="AB57" s="409" t="str">
        <f>IF('User Input Data'!G59&gt;0,'User Input Data'!AB59,blank)</f>
        <v/>
      </c>
      <c r="AC57" s="410" t="str">
        <f>IF('User Input Data'!G59&gt;0,'User Input Data'!AC59,blank)</f>
        <v/>
      </c>
      <c r="AD57" s="411" t="str">
        <f>IF(AND('User Input Data'!G59&gt;0,'User Input Data'!AD59&gt;0),'User Input Data'!AD59&gt;0,blank)</f>
        <v/>
      </c>
      <c r="AE57" s="412" t="str">
        <f>IF('User Input Data'!G59&gt;0,'User Input Data'!AE59,blank)</f>
        <v/>
      </c>
      <c r="AF57" s="413">
        <f>IF('User Input Data'!AG59=blank,IF(AND('User Input Data'!G59&gt;0,C57=TRUonly),'Distr-Intermod Proj Calc'!DK55,'Truck Rest Stop Area Proj Calc'!GU55),Error)</f>
        <v>0</v>
      </c>
      <c r="AG57" s="413">
        <f>IF('User Input Data'!AG59=blank,IF(AND('User Input Data'!G59&gt;0,C57=TRUonly),'Distr-Intermod Proj Calc'!DL55,'Truck Rest Stop Area Proj Calc'!GV55),Error)</f>
        <v>0</v>
      </c>
      <c r="AH57" s="413">
        <f>IF('User Input Data'!AG59=blank,IF(AND('User Input Data'!G59&gt;0,C57=TRUonly),'Distr-Intermod Proj Calc'!DN55,'Truck Rest Stop Area Proj Calc'!HB55),Error)</f>
        <v>0</v>
      </c>
      <c r="AI57" s="413">
        <f>IF('User Input Data'!AG59=blank,IF(AND('User Input Data'!G59&gt;0,C57=TRUonly),'Distr-Intermod Proj Calc'!DO55,'Truck Rest Stop Area Proj Calc'!HC55),Error)</f>
        <v>0</v>
      </c>
      <c r="AJ57" s="413">
        <f>IF('User Input Data'!AG59=blank,IF(AND('User Input Data'!G59&gt;0,C57=TRUonly),'Distr-Intermod Proj Calc'!DQ55,'Truck Rest Stop Area Proj Calc'!HE55),Error)</f>
        <v>0</v>
      </c>
      <c r="AK57" s="413">
        <f>IF('User Input Data'!AG59=blank,IF(AND('User Input Data'!G59&gt;0,C57=TRUonly),'Distr-Intermod Proj Calc'!DR55,'Truck Rest Stop Area Proj Calc'!HF55),Error)</f>
        <v>0</v>
      </c>
      <c r="AL57" s="413">
        <f>IF('User Input Data'!AG59=blank,IF(AND('User Input Data'!G59&gt;0,C57=TRUonly),'Distr-Intermod Proj Calc'!DS55,'Truck Rest Stop Area Proj Calc'!HG55),Error)</f>
        <v>0</v>
      </c>
      <c r="AM57" s="414">
        <f>IF(AND('User Input Data'!G59&gt;0,C57=TRUonly),'Distr-Intermod Proj Calc'!DT55,'Truck Rest Stop Area Proj Calc'!HH55)</f>
        <v>0</v>
      </c>
      <c r="AN57" s="73"/>
    </row>
    <row r="58" spans="1:40" x14ac:dyDescent="0.2">
      <c r="A58" s="405" t="str">
        <f>IF('User Input Data'!G60&gt;0,'User Input Data'!A60,blank)</f>
        <v/>
      </c>
      <c r="B58" s="406" t="str">
        <f>IF('User Input Data'!G60&gt;0,'User Input Data'!B60,blank)</f>
        <v/>
      </c>
      <c r="C58" s="407" t="str">
        <f>IF('User Input Data'!G60&gt;0,'User Input Data'!C60,blank)</f>
        <v/>
      </c>
      <c r="D58" s="406" t="str">
        <f>IF(AND('User Input Data'!G60&gt;0,'User Input Data'!D60&gt;=0),'User Input Data'!D60,blank)</f>
        <v/>
      </c>
      <c r="E58" s="407" t="str">
        <f>IF(AND('User Input Data'!G60&gt;0,'User Input Data'!E60&gt;0),'User Input Data'!E60,blank)</f>
        <v/>
      </c>
      <c r="F58" s="406" t="str">
        <f>IF(AND('User Input Data'!G60&gt;0,'User Input Data'!F60&gt;0),'User Input Data'!F60,blank)</f>
        <v/>
      </c>
      <c r="G58" s="406" t="str">
        <f>IF(AND('User Input Data'!G60&gt;0,'User Input Data'!G60&gt;0),'User Input Data'!G60,blank)</f>
        <v/>
      </c>
      <c r="H58" s="408" t="str">
        <f>IF(AND('User Input Data'!G60&gt;0,'User Input Data'!H60&gt;0),'User Input Data'!H60,blank)</f>
        <v/>
      </c>
      <c r="I58" s="408" t="str">
        <f>IF(AND('User Input Data'!G60&gt;0,'User Input Data'!H60&gt;0),'User Input Data'!I60,blank)</f>
        <v/>
      </c>
      <c r="J58" s="408" t="str">
        <f>IF(AND('User Input Data'!G60&gt;0,'User Input Data'!H60&gt;0),'User Input Data'!J60,blank)</f>
        <v/>
      </c>
      <c r="K58" s="408" t="str">
        <f>IF(AND('User Input Data'!G60&gt;0,'User Input Data'!H60&gt;0),'User Input Data'!K60,blank)</f>
        <v/>
      </c>
      <c r="L58" s="408" t="str">
        <f>IF(AND('User Input Data'!G60&gt;0,'User Input Data'!H60&gt;0),'User Input Data'!L60,blank)</f>
        <v/>
      </c>
      <c r="M58" s="408" t="str">
        <f>IF(AND('User Input Data'!G60&gt;0,'User Input Data'!H60&gt;0),'User Input Data'!M60,blank)</f>
        <v/>
      </c>
      <c r="N58" s="408" t="str">
        <f>IF(AND('User Input Data'!G60&gt;0,'User Input Data'!H60&gt;0),'User Input Data'!N60,blank)</f>
        <v/>
      </c>
      <c r="O58" s="408" t="str">
        <f>IF(AND('User Input Data'!G60&gt;0,'User Input Data'!H60&gt;0),'User Input Data'!O60,blank)</f>
        <v/>
      </c>
      <c r="P58" s="408" t="str">
        <f>IF(AND('User Input Data'!G60&gt;0,'User Input Data'!H60&gt;0),'User Input Data'!P60,blank)</f>
        <v/>
      </c>
      <c r="Q58" s="408" t="str">
        <f>IF(AND('User Input Data'!G60&gt;0,'User Input Data'!H60&gt;0),'User Input Data'!Q60,blank)</f>
        <v/>
      </c>
      <c r="R58" s="408" t="str">
        <f>IF(AND('User Input Data'!G60&gt;0,'User Input Data'!R60&gt;0),'User Input Data'!R60,blank)</f>
        <v/>
      </c>
      <c r="S58" s="408" t="str">
        <f>IF(AND('User Input Data'!G60&gt;0,'User Input Data'!S60&gt;0),'User Input Data'!S60,blank)</f>
        <v/>
      </c>
      <c r="T58" s="408" t="str">
        <f>IF(AND('User Input Data'!G60&gt;0,'User Input Data'!T60&gt;0),'User Input Data'!T60,blank)</f>
        <v/>
      </c>
      <c r="U58" s="408" t="str">
        <f>IF(AND('User Input Data'!G60&gt;0,'User Input Data'!U60&gt;0),'User Input Data'!U60,blank)</f>
        <v/>
      </c>
      <c r="V58" s="408" t="str">
        <f>IF(AND('User Input Data'!G60&gt;0,'User Input Data'!V60&gt;0),'User Input Data'!V60,blank)</f>
        <v/>
      </c>
      <c r="W58" s="408" t="str">
        <f>IF(AND('User Input Data'!G60&gt;0,'User Input Data'!W60&gt;0),'User Input Data'!W60,blank)</f>
        <v/>
      </c>
      <c r="X58" s="408" t="str">
        <f>IF(AND('User Input Data'!G60&gt;0,'User Input Data'!X60&gt;0),'User Input Data'!X60,blank)</f>
        <v/>
      </c>
      <c r="Y58" s="408" t="str">
        <f>IF(AND('User Input Data'!G60&gt;0,'User Input Data'!Y60&gt;0),'User Input Data'!Y60,blank)</f>
        <v/>
      </c>
      <c r="Z58" s="408" t="str">
        <f>IF(AND('User Input Data'!G60&gt;0,'User Input Data'!Z60&gt;0),'User Input Data'!Z60,blank)</f>
        <v/>
      </c>
      <c r="AA58" s="408" t="str">
        <f>IF(AND('User Input Data'!G60&gt;0,'User Input Data'!AA60&gt;0),'User Input Data'!AA60,blank)</f>
        <v/>
      </c>
      <c r="AB58" s="409" t="str">
        <f>IF('User Input Data'!G60&gt;0,'User Input Data'!AB60,blank)</f>
        <v/>
      </c>
      <c r="AC58" s="410" t="str">
        <f>IF('User Input Data'!G60&gt;0,'User Input Data'!AC60,blank)</f>
        <v/>
      </c>
      <c r="AD58" s="411" t="str">
        <f>IF(AND('User Input Data'!G60&gt;0,'User Input Data'!AD60&gt;0),'User Input Data'!AD60&gt;0,blank)</f>
        <v/>
      </c>
      <c r="AE58" s="412" t="str">
        <f>IF('User Input Data'!G60&gt;0,'User Input Data'!AE60,blank)</f>
        <v/>
      </c>
      <c r="AF58" s="413">
        <f>IF('User Input Data'!AG60=blank,IF(AND('User Input Data'!G60&gt;0,C58=TRUonly),'Distr-Intermod Proj Calc'!DK56,'Truck Rest Stop Area Proj Calc'!GU56),Error)</f>
        <v>0</v>
      </c>
      <c r="AG58" s="413">
        <f>IF('User Input Data'!AG60=blank,IF(AND('User Input Data'!G60&gt;0,C58=TRUonly),'Distr-Intermod Proj Calc'!DL56,'Truck Rest Stop Area Proj Calc'!GV56),Error)</f>
        <v>0</v>
      </c>
      <c r="AH58" s="413">
        <f>IF('User Input Data'!AG60=blank,IF(AND('User Input Data'!G60&gt;0,C58=TRUonly),'Distr-Intermod Proj Calc'!DN56,'Truck Rest Stop Area Proj Calc'!HB56),Error)</f>
        <v>0</v>
      </c>
      <c r="AI58" s="413">
        <f>IF('User Input Data'!AG60=blank,IF(AND('User Input Data'!G60&gt;0,C58=TRUonly),'Distr-Intermod Proj Calc'!DO56,'Truck Rest Stop Area Proj Calc'!HC56),Error)</f>
        <v>0</v>
      </c>
      <c r="AJ58" s="413">
        <f>IF('User Input Data'!AG60=blank,IF(AND('User Input Data'!G60&gt;0,C58=TRUonly),'Distr-Intermod Proj Calc'!DQ56,'Truck Rest Stop Area Proj Calc'!HE56),Error)</f>
        <v>0</v>
      </c>
      <c r="AK58" s="413">
        <f>IF('User Input Data'!AG60=blank,IF(AND('User Input Data'!G60&gt;0,C58=TRUonly),'Distr-Intermod Proj Calc'!DR56,'Truck Rest Stop Area Proj Calc'!HF56),Error)</f>
        <v>0</v>
      </c>
      <c r="AL58" s="413">
        <f>IF('User Input Data'!AG60=blank,IF(AND('User Input Data'!G60&gt;0,C58=TRUonly),'Distr-Intermod Proj Calc'!DS56,'Truck Rest Stop Area Proj Calc'!HG56),Error)</f>
        <v>0</v>
      </c>
      <c r="AM58" s="414">
        <f>IF(AND('User Input Data'!G60&gt;0,C58=TRUonly),'Distr-Intermod Proj Calc'!DT56,'Truck Rest Stop Area Proj Calc'!HH56)</f>
        <v>0</v>
      </c>
      <c r="AN58" s="73"/>
    </row>
    <row r="59" spans="1:40" x14ac:dyDescent="0.2">
      <c r="A59" s="405" t="str">
        <f>IF('User Input Data'!G61&gt;0,'User Input Data'!A61,blank)</f>
        <v/>
      </c>
      <c r="B59" s="406" t="str">
        <f>IF('User Input Data'!G61&gt;0,'User Input Data'!B61,blank)</f>
        <v/>
      </c>
      <c r="C59" s="407" t="str">
        <f>IF('User Input Data'!G61&gt;0,'User Input Data'!C61,blank)</f>
        <v/>
      </c>
      <c r="D59" s="406" t="str">
        <f>IF(AND('User Input Data'!G61&gt;0,'User Input Data'!D61&gt;=0),'User Input Data'!D61,blank)</f>
        <v/>
      </c>
      <c r="E59" s="407" t="str">
        <f>IF(AND('User Input Data'!G61&gt;0,'User Input Data'!E61&gt;0),'User Input Data'!E61,blank)</f>
        <v/>
      </c>
      <c r="F59" s="406" t="str">
        <f>IF(AND('User Input Data'!G61&gt;0,'User Input Data'!F61&gt;0),'User Input Data'!F61,blank)</f>
        <v/>
      </c>
      <c r="G59" s="406" t="str">
        <f>IF(AND('User Input Data'!G61&gt;0,'User Input Data'!G61&gt;0),'User Input Data'!G61,blank)</f>
        <v/>
      </c>
      <c r="H59" s="408" t="str">
        <f>IF(AND('User Input Data'!G61&gt;0,'User Input Data'!H61&gt;0),'User Input Data'!H61,blank)</f>
        <v/>
      </c>
      <c r="I59" s="408" t="str">
        <f>IF(AND('User Input Data'!G61&gt;0,'User Input Data'!H61&gt;0),'User Input Data'!I61,blank)</f>
        <v/>
      </c>
      <c r="J59" s="408" t="str">
        <f>IF(AND('User Input Data'!G61&gt;0,'User Input Data'!H61&gt;0),'User Input Data'!J61,blank)</f>
        <v/>
      </c>
      <c r="K59" s="408" t="str">
        <f>IF(AND('User Input Data'!G61&gt;0,'User Input Data'!H61&gt;0),'User Input Data'!K61,blank)</f>
        <v/>
      </c>
      <c r="L59" s="408" t="str">
        <f>IF(AND('User Input Data'!G61&gt;0,'User Input Data'!H61&gt;0),'User Input Data'!L61,blank)</f>
        <v/>
      </c>
      <c r="M59" s="408" t="str">
        <f>IF(AND('User Input Data'!G61&gt;0,'User Input Data'!H61&gt;0),'User Input Data'!M61,blank)</f>
        <v/>
      </c>
      <c r="N59" s="408" t="str">
        <f>IF(AND('User Input Data'!G61&gt;0,'User Input Data'!H61&gt;0),'User Input Data'!N61,blank)</f>
        <v/>
      </c>
      <c r="O59" s="408" t="str">
        <f>IF(AND('User Input Data'!G61&gt;0,'User Input Data'!H61&gt;0),'User Input Data'!O61,blank)</f>
        <v/>
      </c>
      <c r="P59" s="408" t="str">
        <f>IF(AND('User Input Data'!G61&gt;0,'User Input Data'!H61&gt;0),'User Input Data'!P61,blank)</f>
        <v/>
      </c>
      <c r="Q59" s="408" t="str">
        <f>IF(AND('User Input Data'!G61&gt;0,'User Input Data'!H61&gt;0),'User Input Data'!Q61,blank)</f>
        <v/>
      </c>
      <c r="R59" s="408" t="str">
        <f>IF(AND('User Input Data'!G61&gt;0,'User Input Data'!R61&gt;0),'User Input Data'!R61,blank)</f>
        <v/>
      </c>
      <c r="S59" s="408" t="str">
        <f>IF(AND('User Input Data'!G61&gt;0,'User Input Data'!S61&gt;0),'User Input Data'!S61,blank)</f>
        <v/>
      </c>
      <c r="T59" s="408" t="str">
        <f>IF(AND('User Input Data'!G61&gt;0,'User Input Data'!T61&gt;0),'User Input Data'!T61,blank)</f>
        <v/>
      </c>
      <c r="U59" s="408" t="str">
        <f>IF(AND('User Input Data'!G61&gt;0,'User Input Data'!U61&gt;0),'User Input Data'!U61,blank)</f>
        <v/>
      </c>
      <c r="V59" s="408" t="str">
        <f>IF(AND('User Input Data'!G61&gt;0,'User Input Data'!V61&gt;0),'User Input Data'!V61,blank)</f>
        <v/>
      </c>
      <c r="W59" s="408" t="str">
        <f>IF(AND('User Input Data'!G61&gt;0,'User Input Data'!W61&gt;0),'User Input Data'!W61,blank)</f>
        <v/>
      </c>
      <c r="X59" s="408" t="str">
        <f>IF(AND('User Input Data'!G61&gt;0,'User Input Data'!X61&gt;0),'User Input Data'!X61,blank)</f>
        <v/>
      </c>
      <c r="Y59" s="408" t="str">
        <f>IF(AND('User Input Data'!G61&gt;0,'User Input Data'!Y61&gt;0),'User Input Data'!Y61,blank)</f>
        <v/>
      </c>
      <c r="Z59" s="408" t="str">
        <f>IF(AND('User Input Data'!G61&gt;0,'User Input Data'!Z61&gt;0),'User Input Data'!Z61,blank)</f>
        <v/>
      </c>
      <c r="AA59" s="408" t="str">
        <f>IF(AND('User Input Data'!G61&gt;0,'User Input Data'!AA61&gt;0),'User Input Data'!AA61,blank)</f>
        <v/>
      </c>
      <c r="AB59" s="409" t="str">
        <f>IF('User Input Data'!G61&gt;0,'User Input Data'!AB61,blank)</f>
        <v/>
      </c>
      <c r="AC59" s="410" t="str">
        <f>IF('User Input Data'!G61&gt;0,'User Input Data'!AC61,blank)</f>
        <v/>
      </c>
      <c r="AD59" s="411" t="str">
        <f>IF(AND('User Input Data'!G61&gt;0,'User Input Data'!AD61&gt;0),'User Input Data'!AD61&gt;0,blank)</f>
        <v/>
      </c>
      <c r="AE59" s="412" t="str">
        <f>IF('User Input Data'!G61&gt;0,'User Input Data'!AE61,blank)</f>
        <v/>
      </c>
      <c r="AF59" s="413">
        <f>IF('User Input Data'!AG61=blank,IF(AND('User Input Data'!G61&gt;0,C59=TRUonly),'Distr-Intermod Proj Calc'!DK57,'Truck Rest Stop Area Proj Calc'!GU57),Error)</f>
        <v>0</v>
      </c>
      <c r="AG59" s="413">
        <f>IF('User Input Data'!AG61=blank,IF(AND('User Input Data'!G61&gt;0,C59=TRUonly),'Distr-Intermod Proj Calc'!DL57,'Truck Rest Stop Area Proj Calc'!GV57),Error)</f>
        <v>0</v>
      </c>
      <c r="AH59" s="413">
        <f>IF('User Input Data'!AG61=blank,IF(AND('User Input Data'!G61&gt;0,C59=TRUonly),'Distr-Intermod Proj Calc'!DN57,'Truck Rest Stop Area Proj Calc'!HB57),Error)</f>
        <v>0</v>
      </c>
      <c r="AI59" s="413">
        <f>IF('User Input Data'!AG61=blank,IF(AND('User Input Data'!G61&gt;0,C59=TRUonly),'Distr-Intermod Proj Calc'!DO57,'Truck Rest Stop Area Proj Calc'!HC57),Error)</f>
        <v>0</v>
      </c>
      <c r="AJ59" s="413">
        <f>IF('User Input Data'!AG61=blank,IF(AND('User Input Data'!G61&gt;0,C59=TRUonly),'Distr-Intermod Proj Calc'!DQ57,'Truck Rest Stop Area Proj Calc'!HE57),Error)</f>
        <v>0</v>
      </c>
      <c r="AK59" s="413">
        <f>IF('User Input Data'!AG61=blank,IF(AND('User Input Data'!G61&gt;0,C59=TRUonly),'Distr-Intermod Proj Calc'!DR57,'Truck Rest Stop Area Proj Calc'!HF57),Error)</f>
        <v>0</v>
      </c>
      <c r="AL59" s="413">
        <f>IF('User Input Data'!AG61=blank,IF(AND('User Input Data'!G61&gt;0,C59=TRUonly),'Distr-Intermod Proj Calc'!DS57,'Truck Rest Stop Area Proj Calc'!HG57),Error)</f>
        <v>0</v>
      </c>
      <c r="AM59" s="414">
        <f>IF(AND('User Input Data'!G61&gt;0,C59=TRUonly),'Distr-Intermod Proj Calc'!DT57,'Truck Rest Stop Area Proj Calc'!HH57)</f>
        <v>0</v>
      </c>
      <c r="AN59" s="73"/>
    </row>
    <row r="60" spans="1:40" x14ac:dyDescent="0.2">
      <c r="A60" s="405" t="str">
        <f>IF('User Input Data'!G62&gt;0,'User Input Data'!A62,blank)</f>
        <v/>
      </c>
      <c r="B60" s="406" t="str">
        <f>IF('User Input Data'!G62&gt;0,'User Input Data'!B62,blank)</f>
        <v/>
      </c>
      <c r="C60" s="407" t="str">
        <f>IF('User Input Data'!G62&gt;0,'User Input Data'!C62,blank)</f>
        <v/>
      </c>
      <c r="D60" s="406" t="str">
        <f>IF(AND('User Input Data'!G62&gt;0,'User Input Data'!D62&gt;=0),'User Input Data'!D62,blank)</f>
        <v/>
      </c>
      <c r="E60" s="407" t="str">
        <f>IF(AND('User Input Data'!G62&gt;0,'User Input Data'!E62&gt;0),'User Input Data'!E62,blank)</f>
        <v/>
      </c>
      <c r="F60" s="406" t="str">
        <f>IF(AND('User Input Data'!G62&gt;0,'User Input Data'!F62&gt;0),'User Input Data'!F62,blank)</f>
        <v/>
      </c>
      <c r="G60" s="406" t="str">
        <f>IF(AND('User Input Data'!G62&gt;0,'User Input Data'!G62&gt;0),'User Input Data'!G62,blank)</f>
        <v/>
      </c>
      <c r="H60" s="408" t="str">
        <f>IF(AND('User Input Data'!G62&gt;0,'User Input Data'!H62&gt;0),'User Input Data'!H62,blank)</f>
        <v/>
      </c>
      <c r="I60" s="408" t="str">
        <f>IF(AND('User Input Data'!G62&gt;0,'User Input Data'!H62&gt;0),'User Input Data'!I62,blank)</f>
        <v/>
      </c>
      <c r="J60" s="408" t="str">
        <f>IF(AND('User Input Data'!G62&gt;0,'User Input Data'!H62&gt;0),'User Input Data'!J62,blank)</f>
        <v/>
      </c>
      <c r="K60" s="408" t="str">
        <f>IF(AND('User Input Data'!G62&gt;0,'User Input Data'!H62&gt;0),'User Input Data'!K62,blank)</f>
        <v/>
      </c>
      <c r="L60" s="408" t="str">
        <f>IF(AND('User Input Data'!G62&gt;0,'User Input Data'!H62&gt;0),'User Input Data'!L62,blank)</f>
        <v/>
      </c>
      <c r="M60" s="408" t="str">
        <f>IF(AND('User Input Data'!G62&gt;0,'User Input Data'!H62&gt;0),'User Input Data'!M62,blank)</f>
        <v/>
      </c>
      <c r="N60" s="408" t="str">
        <f>IF(AND('User Input Data'!G62&gt;0,'User Input Data'!H62&gt;0),'User Input Data'!N62,blank)</f>
        <v/>
      </c>
      <c r="O60" s="408" t="str">
        <f>IF(AND('User Input Data'!G62&gt;0,'User Input Data'!H62&gt;0),'User Input Data'!O62,blank)</f>
        <v/>
      </c>
      <c r="P60" s="408" t="str">
        <f>IF(AND('User Input Data'!G62&gt;0,'User Input Data'!H62&gt;0),'User Input Data'!P62,blank)</f>
        <v/>
      </c>
      <c r="Q60" s="408" t="str">
        <f>IF(AND('User Input Data'!G62&gt;0,'User Input Data'!H62&gt;0),'User Input Data'!Q62,blank)</f>
        <v/>
      </c>
      <c r="R60" s="408" t="str">
        <f>IF(AND('User Input Data'!G62&gt;0,'User Input Data'!R62&gt;0),'User Input Data'!R62,blank)</f>
        <v/>
      </c>
      <c r="S60" s="408" t="str">
        <f>IF(AND('User Input Data'!G62&gt;0,'User Input Data'!S62&gt;0),'User Input Data'!S62,blank)</f>
        <v/>
      </c>
      <c r="T60" s="408" t="str">
        <f>IF(AND('User Input Data'!G62&gt;0,'User Input Data'!T62&gt;0),'User Input Data'!T62,blank)</f>
        <v/>
      </c>
      <c r="U60" s="408" t="str">
        <f>IF(AND('User Input Data'!G62&gt;0,'User Input Data'!U62&gt;0),'User Input Data'!U62,blank)</f>
        <v/>
      </c>
      <c r="V60" s="408" t="str">
        <f>IF(AND('User Input Data'!G62&gt;0,'User Input Data'!V62&gt;0),'User Input Data'!V62,blank)</f>
        <v/>
      </c>
      <c r="W60" s="408" t="str">
        <f>IF(AND('User Input Data'!G62&gt;0,'User Input Data'!W62&gt;0),'User Input Data'!W62,blank)</f>
        <v/>
      </c>
      <c r="X60" s="408" t="str">
        <f>IF(AND('User Input Data'!G62&gt;0,'User Input Data'!X62&gt;0),'User Input Data'!X62,blank)</f>
        <v/>
      </c>
      <c r="Y60" s="408" t="str">
        <f>IF(AND('User Input Data'!G62&gt;0,'User Input Data'!Y62&gt;0),'User Input Data'!Y62,blank)</f>
        <v/>
      </c>
      <c r="Z60" s="408" t="str">
        <f>IF(AND('User Input Data'!G62&gt;0,'User Input Data'!Z62&gt;0),'User Input Data'!Z62,blank)</f>
        <v/>
      </c>
      <c r="AA60" s="408" t="str">
        <f>IF(AND('User Input Data'!G62&gt;0,'User Input Data'!AA62&gt;0),'User Input Data'!AA62,blank)</f>
        <v/>
      </c>
      <c r="AB60" s="409" t="str">
        <f>IF('User Input Data'!G62&gt;0,'User Input Data'!AB62,blank)</f>
        <v/>
      </c>
      <c r="AC60" s="410" t="str">
        <f>IF('User Input Data'!G62&gt;0,'User Input Data'!AC62,blank)</f>
        <v/>
      </c>
      <c r="AD60" s="411" t="str">
        <f>IF(AND('User Input Data'!G62&gt;0,'User Input Data'!AD62&gt;0),'User Input Data'!AD62&gt;0,blank)</f>
        <v/>
      </c>
      <c r="AE60" s="412" t="str">
        <f>IF('User Input Data'!G62&gt;0,'User Input Data'!AE62,blank)</f>
        <v/>
      </c>
      <c r="AF60" s="413">
        <f>IF('User Input Data'!AG62=blank,IF(AND('User Input Data'!G62&gt;0,C60=TRUonly),'Distr-Intermod Proj Calc'!DK58,'Truck Rest Stop Area Proj Calc'!GU58),Error)</f>
        <v>0</v>
      </c>
      <c r="AG60" s="413">
        <f>IF('User Input Data'!AG62=blank,IF(AND('User Input Data'!G62&gt;0,C60=TRUonly),'Distr-Intermod Proj Calc'!DL58,'Truck Rest Stop Area Proj Calc'!GV58),Error)</f>
        <v>0</v>
      </c>
      <c r="AH60" s="413">
        <f>IF('User Input Data'!AG62=blank,IF(AND('User Input Data'!G62&gt;0,C60=TRUonly),'Distr-Intermod Proj Calc'!DN58,'Truck Rest Stop Area Proj Calc'!HB58),Error)</f>
        <v>0</v>
      </c>
      <c r="AI60" s="413">
        <f>IF('User Input Data'!AG62=blank,IF(AND('User Input Data'!G62&gt;0,C60=TRUonly),'Distr-Intermod Proj Calc'!DO58,'Truck Rest Stop Area Proj Calc'!HC58),Error)</f>
        <v>0</v>
      </c>
      <c r="AJ60" s="413">
        <f>IF('User Input Data'!AG62=blank,IF(AND('User Input Data'!G62&gt;0,C60=TRUonly),'Distr-Intermod Proj Calc'!DQ58,'Truck Rest Stop Area Proj Calc'!HE58),Error)</f>
        <v>0</v>
      </c>
      <c r="AK60" s="413">
        <f>IF('User Input Data'!AG62=blank,IF(AND('User Input Data'!G62&gt;0,C60=TRUonly),'Distr-Intermod Proj Calc'!DR58,'Truck Rest Stop Area Proj Calc'!HF58),Error)</f>
        <v>0</v>
      </c>
      <c r="AL60" s="413">
        <f>IF('User Input Data'!AG62=blank,IF(AND('User Input Data'!G62&gt;0,C60=TRUonly),'Distr-Intermod Proj Calc'!DS58,'Truck Rest Stop Area Proj Calc'!HG58),Error)</f>
        <v>0</v>
      </c>
      <c r="AM60" s="414">
        <f>IF(AND('User Input Data'!G62&gt;0,C60=TRUonly),'Distr-Intermod Proj Calc'!DT58,'Truck Rest Stop Area Proj Calc'!HH58)</f>
        <v>0</v>
      </c>
      <c r="AN60" s="73"/>
    </row>
    <row r="61" spans="1:40" ht="7.5" customHeight="1" x14ac:dyDescent="0.2">
      <c r="A61" s="217"/>
      <c r="B61" s="218"/>
      <c r="C61" s="219"/>
      <c r="D61" s="218"/>
      <c r="E61" s="219"/>
      <c r="F61" s="218"/>
      <c r="G61" s="218"/>
      <c r="H61" s="220"/>
      <c r="I61" s="220"/>
      <c r="J61" s="220"/>
      <c r="K61" s="220"/>
      <c r="L61" s="220"/>
      <c r="M61" s="220"/>
      <c r="N61" s="220"/>
      <c r="O61" s="220"/>
      <c r="P61" s="220"/>
      <c r="Q61" s="220"/>
      <c r="R61" s="220"/>
      <c r="S61" s="220"/>
      <c r="T61" s="220"/>
      <c r="U61" s="220"/>
      <c r="V61" s="220"/>
      <c r="W61" s="220"/>
      <c r="X61" s="220"/>
      <c r="Y61" s="220"/>
      <c r="Z61" s="220"/>
      <c r="AA61" s="220"/>
      <c r="AB61" s="221"/>
      <c r="AC61" s="222"/>
      <c r="AD61" s="223"/>
      <c r="AE61" s="331"/>
      <c r="AF61" s="224"/>
      <c r="AG61" s="224"/>
      <c r="AH61" s="224"/>
      <c r="AI61" s="224"/>
      <c r="AJ61" s="224"/>
      <c r="AK61" s="224"/>
      <c r="AL61" s="224"/>
      <c r="AM61" s="225"/>
      <c r="AN61" s="73"/>
    </row>
    <row r="62" spans="1:40" x14ac:dyDescent="0.2">
      <c r="A62" s="13"/>
      <c r="B62" s="99"/>
      <c r="C62" s="260"/>
      <c r="D62" s="99"/>
      <c r="E62" s="260"/>
      <c r="F62" s="99"/>
      <c r="G62" s="99"/>
      <c r="H62" s="261"/>
      <c r="I62" s="261"/>
      <c r="J62" s="261"/>
      <c r="K62" s="261"/>
      <c r="L62" s="261"/>
      <c r="M62" s="261"/>
      <c r="N62" s="261"/>
      <c r="O62" s="261"/>
      <c r="P62" s="261"/>
      <c r="Q62" s="261"/>
      <c r="R62" s="261"/>
      <c r="S62" s="261"/>
      <c r="T62" s="261"/>
      <c r="U62" s="261"/>
      <c r="V62" s="261"/>
      <c r="W62" s="261"/>
      <c r="X62" s="261"/>
      <c r="Y62" s="261"/>
      <c r="Z62" s="261"/>
      <c r="AA62" s="261"/>
      <c r="AB62" s="262"/>
      <c r="AC62" s="263"/>
      <c r="AD62" s="264"/>
      <c r="AE62" s="332"/>
      <c r="AF62" s="265"/>
      <c r="AG62" s="265"/>
      <c r="AH62" s="265"/>
      <c r="AI62" s="265"/>
      <c r="AJ62" s="265"/>
      <c r="AK62" s="265"/>
      <c r="AL62" s="265"/>
      <c r="AM62" s="266"/>
      <c r="AN62" s="13"/>
    </row>
    <row r="63" spans="1:40" x14ac:dyDescent="0.2">
      <c r="A63" s="13"/>
      <c r="B63" s="99"/>
      <c r="C63" s="260"/>
      <c r="D63" s="99"/>
      <c r="E63" s="260"/>
      <c r="F63" s="99"/>
      <c r="G63" s="99"/>
      <c r="H63" s="261"/>
      <c r="I63" s="261"/>
      <c r="J63" s="261"/>
      <c r="K63" s="261"/>
      <c r="L63" s="261"/>
      <c r="M63" s="261"/>
      <c r="N63" s="261"/>
      <c r="O63" s="261"/>
      <c r="P63" s="261"/>
      <c r="Q63" s="261"/>
      <c r="R63" s="261"/>
      <c r="S63" s="261"/>
      <c r="T63" s="261"/>
      <c r="U63" s="261"/>
      <c r="V63" s="261"/>
      <c r="W63" s="261"/>
      <c r="X63" s="261"/>
      <c r="Y63" s="261"/>
      <c r="Z63" s="261"/>
      <c r="AA63" s="261"/>
      <c r="AB63" s="262"/>
      <c r="AC63" s="263"/>
      <c r="AD63" s="264"/>
      <c r="AE63" s="332"/>
      <c r="AF63" s="265"/>
      <c r="AG63" s="265"/>
      <c r="AH63" s="265"/>
      <c r="AI63" s="265"/>
      <c r="AJ63" s="265"/>
      <c r="AK63" s="265"/>
      <c r="AL63" s="265"/>
      <c r="AM63" s="266"/>
      <c r="AN63" s="13"/>
    </row>
    <row r="64" spans="1:40" x14ac:dyDescent="0.2">
      <c r="A64" s="13"/>
      <c r="B64" s="99"/>
      <c r="C64" s="260"/>
      <c r="D64" s="99"/>
      <c r="E64" s="260"/>
      <c r="F64" s="99"/>
      <c r="G64" s="99"/>
      <c r="H64" s="261"/>
      <c r="I64" s="261"/>
      <c r="J64" s="261"/>
      <c r="K64" s="261"/>
      <c r="L64" s="261"/>
      <c r="M64" s="261"/>
      <c r="N64" s="261"/>
      <c r="O64" s="261"/>
      <c r="P64" s="261"/>
      <c r="Q64" s="261"/>
      <c r="R64" s="261"/>
      <c r="S64" s="261"/>
      <c r="T64" s="261"/>
      <c r="U64" s="261"/>
      <c r="V64" s="261"/>
      <c r="W64" s="261"/>
      <c r="X64" s="261"/>
      <c r="Y64" s="261"/>
      <c r="Z64" s="261"/>
      <c r="AA64" s="261"/>
      <c r="AB64" s="262"/>
      <c r="AC64" s="263"/>
      <c r="AD64" s="264"/>
      <c r="AE64" s="332"/>
      <c r="AF64" s="265"/>
      <c r="AG64" s="265"/>
      <c r="AH64" s="265"/>
      <c r="AI64" s="265"/>
      <c r="AJ64" s="265"/>
      <c r="AK64" s="265"/>
      <c r="AL64" s="265"/>
      <c r="AM64" s="266"/>
      <c r="AN64" s="13"/>
    </row>
    <row r="65" spans="1:40" x14ac:dyDescent="0.2">
      <c r="A65" s="13"/>
      <c r="B65" s="99"/>
      <c r="C65" s="260"/>
      <c r="D65" s="99"/>
      <c r="E65" s="260"/>
      <c r="F65" s="99"/>
      <c r="G65" s="99"/>
      <c r="H65" s="261"/>
      <c r="I65" s="261"/>
      <c r="J65" s="261"/>
      <c r="K65" s="261"/>
      <c r="L65" s="261"/>
      <c r="M65" s="261"/>
      <c r="N65" s="261"/>
      <c r="O65" s="261"/>
      <c r="P65" s="261"/>
      <c r="Q65" s="261"/>
      <c r="R65" s="261"/>
      <c r="S65" s="261"/>
      <c r="T65" s="261"/>
      <c r="U65" s="261"/>
      <c r="V65" s="261"/>
      <c r="W65" s="261"/>
      <c r="X65" s="261"/>
      <c r="Y65" s="261"/>
      <c r="Z65" s="261"/>
      <c r="AA65" s="261"/>
      <c r="AB65" s="262"/>
      <c r="AC65" s="263"/>
      <c r="AD65" s="264"/>
      <c r="AE65" s="332"/>
      <c r="AF65" s="265"/>
      <c r="AG65" s="265"/>
      <c r="AH65" s="265"/>
      <c r="AI65" s="265"/>
      <c r="AJ65" s="265"/>
      <c r="AK65" s="265"/>
      <c r="AL65" s="265"/>
      <c r="AM65" s="266"/>
      <c r="AN65" s="13"/>
    </row>
    <row r="66" spans="1:40" x14ac:dyDescent="0.2">
      <c r="A66" s="13"/>
      <c r="B66" s="99"/>
      <c r="C66" s="260"/>
      <c r="D66" s="99"/>
      <c r="E66" s="260"/>
      <c r="F66" s="99"/>
      <c r="G66" s="99"/>
      <c r="H66" s="261"/>
      <c r="I66" s="261"/>
      <c r="J66" s="261"/>
      <c r="K66" s="261"/>
      <c r="L66" s="261"/>
      <c r="M66" s="261"/>
      <c r="N66" s="261"/>
      <c r="O66" s="261"/>
      <c r="P66" s="261"/>
      <c r="Q66" s="261"/>
      <c r="R66" s="261"/>
      <c r="S66" s="261"/>
      <c r="T66" s="261"/>
      <c r="U66" s="261"/>
      <c r="V66" s="261"/>
      <c r="W66" s="261"/>
      <c r="X66" s="261"/>
      <c r="Y66" s="261"/>
      <c r="Z66" s="261"/>
      <c r="AA66" s="261"/>
      <c r="AB66" s="262"/>
      <c r="AC66" s="263"/>
      <c r="AD66" s="264"/>
      <c r="AE66" s="332"/>
      <c r="AF66" s="265"/>
      <c r="AG66" s="265"/>
      <c r="AH66" s="265"/>
      <c r="AI66" s="265"/>
      <c r="AJ66" s="265"/>
      <c r="AK66" s="265"/>
      <c r="AL66" s="265"/>
      <c r="AM66" s="266"/>
      <c r="AN66" s="13"/>
    </row>
    <row r="67" spans="1:40" x14ac:dyDescent="0.2">
      <c r="A67" s="13"/>
      <c r="B67" s="99"/>
      <c r="C67" s="260"/>
      <c r="D67" s="99"/>
      <c r="E67" s="260"/>
      <c r="F67" s="99"/>
      <c r="G67" s="99"/>
      <c r="H67" s="261"/>
      <c r="I67" s="261"/>
      <c r="J67" s="261"/>
      <c r="K67" s="261"/>
      <c r="L67" s="261"/>
      <c r="M67" s="261"/>
      <c r="N67" s="261"/>
      <c r="O67" s="261"/>
      <c r="P67" s="261"/>
      <c r="Q67" s="261"/>
      <c r="R67" s="261"/>
      <c r="S67" s="261"/>
      <c r="T67" s="261"/>
      <c r="U67" s="261"/>
      <c r="V67" s="261"/>
      <c r="W67" s="261"/>
      <c r="X67" s="261"/>
      <c r="Y67" s="261"/>
      <c r="Z67" s="261"/>
      <c r="AA67" s="261"/>
      <c r="AB67" s="262"/>
      <c r="AC67" s="263"/>
      <c r="AD67" s="264"/>
      <c r="AE67" s="332"/>
      <c r="AF67" s="265"/>
      <c r="AG67" s="265"/>
      <c r="AH67" s="265"/>
      <c r="AI67" s="265"/>
      <c r="AJ67" s="265"/>
      <c r="AK67" s="265"/>
      <c r="AL67" s="265"/>
      <c r="AM67" s="266"/>
      <c r="AN67" s="13"/>
    </row>
    <row r="68" spans="1:40" x14ac:dyDescent="0.2">
      <c r="A68" s="13"/>
      <c r="B68" s="99"/>
      <c r="C68" s="260"/>
      <c r="D68" s="99"/>
      <c r="E68" s="260"/>
      <c r="F68" s="99"/>
      <c r="G68" s="99"/>
      <c r="H68" s="261"/>
      <c r="I68" s="261"/>
      <c r="J68" s="261"/>
      <c r="K68" s="261"/>
      <c r="L68" s="261"/>
      <c r="M68" s="261"/>
      <c r="N68" s="261"/>
      <c r="O68" s="261"/>
      <c r="P68" s="261"/>
      <c r="Q68" s="261"/>
      <c r="R68" s="261"/>
      <c r="S68" s="261"/>
      <c r="T68" s="261"/>
      <c r="U68" s="261"/>
      <c r="V68" s="261"/>
      <c r="W68" s="261"/>
      <c r="X68" s="261"/>
      <c r="Y68" s="261"/>
      <c r="Z68" s="261"/>
      <c r="AA68" s="261"/>
      <c r="AB68" s="262"/>
      <c r="AC68" s="263"/>
      <c r="AD68" s="264"/>
      <c r="AE68" s="332"/>
      <c r="AF68" s="265"/>
      <c r="AG68" s="265"/>
      <c r="AH68" s="265"/>
      <c r="AI68" s="265"/>
      <c r="AJ68" s="265"/>
      <c r="AK68" s="265"/>
      <c r="AL68" s="265"/>
      <c r="AM68" s="266"/>
      <c r="AN68" s="13"/>
    </row>
    <row r="69" spans="1:40" x14ac:dyDescent="0.2">
      <c r="A69" s="13"/>
      <c r="B69" s="99"/>
      <c r="C69" s="260"/>
      <c r="D69" s="99"/>
      <c r="E69" s="260"/>
      <c r="F69" s="99"/>
      <c r="G69" s="99"/>
      <c r="H69" s="261"/>
      <c r="I69" s="261"/>
      <c r="J69" s="261"/>
      <c r="K69" s="261"/>
      <c r="L69" s="261"/>
      <c r="M69" s="261"/>
      <c r="N69" s="261"/>
      <c r="O69" s="261"/>
      <c r="P69" s="261"/>
      <c r="Q69" s="261"/>
      <c r="R69" s="261"/>
      <c r="S69" s="261"/>
      <c r="T69" s="261"/>
      <c r="U69" s="261"/>
      <c r="V69" s="261"/>
      <c r="W69" s="261"/>
      <c r="X69" s="261"/>
      <c r="Y69" s="261"/>
      <c r="Z69" s="261"/>
      <c r="AA69" s="261"/>
      <c r="AB69" s="262"/>
      <c r="AC69" s="263"/>
      <c r="AD69" s="264"/>
      <c r="AE69" s="332"/>
      <c r="AF69" s="265"/>
      <c r="AG69" s="265"/>
      <c r="AH69" s="265"/>
      <c r="AI69" s="265"/>
      <c r="AJ69" s="265"/>
      <c r="AK69" s="265"/>
      <c r="AL69" s="265"/>
      <c r="AM69" s="266"/>
      <c r="AN69" s="13"/>
    </row>
    <row r="70" spans="1:40" x14ac:dyDescent="0.2">
      <c r="A70" s="13"/>
      <c r="B70" s="99"/>
      <c r="C70" s="260"/>
      <c r="D70" s="99"/>
      <c r="E70" s="260"/>
      <c r="F70" s="99"/>
      <c r="G70" s="99"/>
      <c r="H70" s="261"/>
      <c r="I70" s="261"/>
      <c r="J70" s="261"/>
      <c r="K70" s="261"/>
      <c r="L70" s="261"/>
      <c r="M70" s="261"/>
      <c r="N70" s="261"/>
      <c r="O70" s="261"/>
      <c r="P70" s="261"/>
      <c r="Q70" s="261"/>
      <c r="R70" s="261"/>
      <c r="S70" s="261"/>
      <c r="T70" s="261"/>
      <c r="U70" s="261"/>
      <c r="V70" s="261"/>
      <c r="W70" s="261"/>
      <c r="X70" s="261"/>
      <c r="Y70" s="261"/>
      <c r="Z70" s="261"/>
      <c r="AA70" s="261"/>
      <c r="AB70" s="262"/>
      <c r="AC70" s="263"/>
      <c r="AD70" s="264"/>
      <c r="AE70" s="332"/>
      <c r="AF70" s="265"/>
      <c r="AG70" s="265"/>
      <c r="AH70" s="265"/>
      <c r="AI70" s="265"/>
      <c r="AJ70" s="265"/>
      <c r="AK70" s="265"/>
      <c r="AL70" s="265"/>
      <c r="AM70" s="266"/>
      <c r="AN70" s="13"/>
    </row>
    <row r="71" spans="1:40" x14ac:dyDescent="0.2">
      <c r="A71" s="13"/>
      <c r="B71" s="99"/>
      <c r="C71" s="260"/>
      <c r="D71" s="99"/>
      <c r="E71" s="260"/>
      <c r="F71" s="99"/>
      <c r="G71" s="99"/>
      <c r="H71" s="261"/>
      <c r="I71" s="261"/>
      <c r="J71" s="261"/>
      <c r="K71" s="261"/>
      <c r="L71" s="261"/>
      <c r="M71" s="261"/>
      <c r="N71" s="261"/>
      <c r="O71" s="261"/>
      <c r="P71" s="261"/>
      <c r="Q71" s="261"/>
      <c r="R71" s="261"/>
      <c r="S71" s="261"/>
      <c r="T71" s="261"/>
      <c r="U71" s="261"/>
      <c r="V71" s="261"/>
      <c r="W71" s="261"/>
      <c r="X71" s="261"/>
      <c r="Y71" s="261"/>
      <c r="Z71" s="261"/>
      <c r="AA71" s="261"/>
      <c r="AB71" s="262"/>
      <c r="AC71" s="263"/>
      <c r="AD71" s="264"/>
      <c r="AE71" s="332"/>
      <c r="AF71" s="265"/>
      <c r="AG71" s="265"/>
      <c r="AH71" s="265"/>
      <c r="AI71" s="265"/>
      <c r="AJ71" s="265"/>
      <c r="AK71" s="265"/>
      <c r="AL71" s="265"/>
      <c r="AM71" s="266"/>
      <c r="AN71" s="13"/>
    </row>
    <row r="72" spans="1:40" x14ac:dyDescent="0.2">
      <c r="A72" s="13"/>
      <c r="B72" s="99"/>
      <c r="C72" s="260"/>
      <c r="D72" s="99"/>
      <c r="E72" s="260"/>
      <c r="F72" s="99"/>
      <c r="G72" s="99"/>
      <c r="H72" s="261"/>
      <c r="I72" s="261"/>
      <c r="J72" s="261"/>
      <c r="K72" s="261"/>
      <c r="L72" s="261"/>
      <c r="M72" s="261"/>
      <c r="N72" s="261"/>
      <c r="O72" s="261"/>
      <c r="P72" s="261"/>
      <c r="Q72" s="261"/>
      <c r="R72" s="261"/>
      <c r="S72" s="261"/>
      <c r="T72" s="261"/>
      <c r="U72" s="261"/>
      <c r="V72" s="261"/>
      <c r="W72" s="261"/>
      <c r="X72" s="261"/>
      <c r="Y72" s="261"/>
      <c r="Z72" s="261"/>
      <c r="AA72" s="261"/>
      <c r="AB72" s="262"/>
      <c r="AC72" s="263"/>
      <c r="AD72" s="264"/>
      <c r="AE72" s="332"/>
      <c r="AF72" s="265"/>
      <c r="AG72" s="265"/>
      <c r="AH72" s="265"/>
      <c r="AI72" s="265"/>
      <c r="AJ72" s="265"/>
      <c r="AK72" s="265"/>
      <c r="AL72" s="265"/>
      <c r="AM72" s="266"/>
      <c r="AN72" s="13"/>
    </row>
    <row r="73" spans="1:40" x14ac:dyDescent="0.2">
      <c r="A73" s="13"/>
      <c r="B73" s="99"/>
      <c r="C73" s="260"/>
      <c r="D73" s="99"/>
      <c r="E73" s="260"/>
      <c r="F73" s="99"/>
      <c r="G73" s="99"/>
      <c r="H73" s="261"/>
      <c r="I73" s="261"/>
      <c r="J73" s="261"/>
      <c r="K73" s="261"/>
      <c r="L73" s="261"/>
      <c r="M73" s="261"/>
      <c r="N73" s="261"/>
      <c r="O73" s="261"/>
      <c r="P73" s="261"/>
      <c r="Q73" s="261"/>
      <c r="R73" s="261"/>
      <c r="S73" s="261"/>
      <c r="T73" s="261"/>
      <c r="U73" s="261"/>
      <c r="V73" s="261"/>
      <c r="W73" s="261"/>
      <c r="X73" s="261"/>
      <c r="Y73" s="261"/>
      <c r="Z73" s="261"/>
      <c r="AA73" s="261"/>
      <c r="AB73" s="262"/>
      <c r="AC73" s="263"/>
      <c r="AD73" s="264"/>
      <c r="AE73" s="332"/>
      <c r="AF73" s="265"/>
      <c r="AG73" s="265"/>
      <c r="AH73" s="265"/>
      <c r="AI73" s="265"/>
      <c r="AJ73" s="265"/>
      <c r="AK73" s="265"/>
      <c r="AL73" s="265"/>
      <c r="AM73" s="266"/>
      <c r="AN73" s="13"/>
    </row>
    <row r="74" spans="1:40" x14ac:dyDescent="0.2">
      <c r="A74" s="13"/>
      <c r="B74" s="99"/>
      <c r="C74" s="260"/>
      <c r="D74" s="99"/>
      <c r="E74" s="260"/>
      <c r="F74" s="99"/>
      <c r="G74" s="99"/>
      <c r="H74" s="261"/>
      <c r="I74" s="261"/>
      <c r="J74" s="261"/>
      <c r="K74" s="261"/>
      <c r="L74" s="261"/>
      <c r="M74" s="261"/>
      <c r="N74" s="261"/>
      <c r="O74" s="261"/>
      <c r="P74" s="261"/>
      <c r="Q74" s="261"/>
      <c r="R74" s="261"/>
      <c r="S74" s="261"/>
      <c r="T74" s="261"/>
      <c r="U74" s="261"/>
      <c r="V74" s="261"/>
      <c r="W74" s="261"/>
      <c r="X74" s="261"/>
      <c r="Y74" s="261"/>
      <c r="Z74" s="261"/>
      <c r="AA74" s="261"/>
      <c r="AB74" s="262"/>
      <c r="AC74" s="263"/>
      <c r="AD74" s="264"/>
      <c r="AE74" s="332"/>
      <c r="AF74" s="265"/>
      <c r="AG74" s="265"/>
      <c r="AH74" s="265"/>
      <c r="AI74" s="265"/>
      <c r="AJ74" s="265"/>
      <c r="AK74" s="265"/>
      <c r="AL74" s="265"/>
      <c r="AM74" s="266"/>
      <c r="AN74" s="13"/>
    </row>
    <row r="75" spans="1:40" x14ac:dyDescent="0.2">
      <c r="A75" s="13"/>
      <c r="B75" s="99"/>
      <c r="C75" s="260"/>
      <c r="D75" s="99"/>
      <c r="E75" s="260"/>
      <c r="F75" s="99"/>
      <c r="G75" s="99"/>
      <c r="H75" s="261"/>
      <c r="I75" s="261"/>
      <c r="J75" s="261"/>
      <c r="K75" s="261"/>
      <c r="L75" s="261"/>
      <c r="M75" s="261"/>
      <c r="N75" s="261"/>
      <c r="O75" s="261"/>
      <c r="P75" s="261"/>
      <c r="Q75" s="261"/>
      <c r="R75" s="261"/>
      <c r="S75" s="261"/>
      <c r="T75" s="261"/>
      <c r="U75" s="261"/>
      <c r="V75" s="261"/>
      <c r="W75" s="261"/>
      <c r="X75" s="261"/>
      <c r="Y75" s="261"/>
      <c r="Z75" s="261"/>
      <c r="AA75" s="261"/>
      <c r="AB75" s="262"/>
      <c r="AC75" s="263"/>
      <c r="AD75" s="264"/>
      <c r="AE75" s="332"/>
      <c r="AF75" s="265"/>
      <c r="AG75" s="265"/>
      <c r="AH75" s="265"/>
      <c r="AI75" s="265"/>
      <c r="AJ75" s="265"/>
      <c r="AK75" s="265"/>
      <c r="AL75" s="265"/>
      <c r="AM75" s="266"/>
      <c r="AN75" s="13"/>
    </row>
    <row r="76" spans="1:40" x14ac:dyDescent="0.2">
      <c r="A76" s="13"/>
      <c r="B76" s="99"/>
      <c r="C76" s="260"/>
      <c r="D76" s="99"/>
      <c r="E76" s="260"/>
      <c r="F76" s="99"/>
      <c r="G76" s="99"/>
      <c r="H76" s="261"/>
      <c r="I76" s="261"/>
      <c r="J76" s="261"/>
      <c r="K76" s="261"/>
      <c r="L76" s="261"/>
      <c r="M76" s="261"/>
      <c r="N76" s="261"/>
      <c r="O76" s="261"/>
      <c r="P76" s="261"/>
      <c r="Q76" s="261"/>
      <c r="R76" s="261"/>
      <c r="S76" s="261"/>
      <c r="T76" s="261"/>
      <c r="U76" s="261"/>
      <c r="V76" s="261"/>
      <c r="W76" s="261"/>
      <c r="X76" s="261"/>
      <c r="Y76" s="261"/>
      <c r="Z76" s="261"/>
      <c r="AA76" s="261"/>
      <c r="AB76" s="262"/>
      <c r="AC76" s="263"/>
      <c r="AD76" s="264"/>
      <c r="AE76" s="332"/>
      <c r="AF76" s="265"/>
      <c r="AG76" s="265"/>
      <c r="AH76" s="265"/>
      <c r="AI76" s="265"/>
      <c r="AJ76" s="265"/>
      <c r="AK76" s="265"/>
      <c r="AL76" s="265"/>
      <c r="AM76" s="266"/>
      <c r="AN76" s="13"/>
    </row>
    <row r="77" spans="1:40" x14ac:dyDescent="0.2">
      <c r="A77" s="13"/>
      <c r="B77" s="99"/>
      <c r="C77" s="260"/>
      <c r="D77" s="99"/>
      <c r="E77" s="260"/>
      <c r="F77" s="99"/>
      <c r="G77" s="99"/>
      <c r="H77" s="261"/>
      <c r="I77" s="261"/>
      <c r="J77" s="261"/>
      <c r="K77" s="261"/>
      <c r="L77" s="261"/>
      <c r="M77" s="261"/>
      <c r="N77" s="261"/>
      <c r="O77" s="261"/>
      <c r="P77" s="261"/>
      <c r="Q77" s="261"/>
      <c r="R77" s="261"/>
      <c r="S77" s="261"/>
      <c r="T77" s="261"/>
      <c r="U77" s="261"/>
      <c r="V77" s="261"/>
      <c r="W77" s="261"/>
      <c r="X77" s="261"/>
      <c r="Y77" s="261"/>
      <c r="Z77" s="261"/>
      <c r="AA77" s="261"/>
      <c r="AB77" s="262"/>
      <c r="AC77" s="263"/>
      <c r="AD77" s="264"/>
      <c r="AE77" s="332"/>
      <c r="AF77" s="265"/>
      <c r="AG77" s="265"/>
      <c r="AH77" s="265"/>
      <c r="AI77" s="265"/>
      <c r="AJ77" s="265"/>
      <c r="AK77" s="265"/>
      <c r="AL77" s="265"/>
      <c r="AM77" s="266"/>
      <c r="AN77" s="13"/>
    </row>
    <row r="78" spans="1:40" x14ac:dyDescent="0.2">
      <c r="A78" s="13"/>
      <c r="B78" s="99"/>
      <c r="C78" s="260"/>
      <c r="D78" s="99"/>
      <c r="E78" s="260"/>
      <c r="F78" s="99"/>
      <c r="G78" s="99"/>
      <c r="H78" s="261"/>
      <c r="I78" s="261"/>
      <c r="J78" s="261"/>
      <c r="K78" s="261"/>
      <c r="L78" s="261"/>
      <c r="M78" s="261"/>
      <c r="N78" s="261"/>
      <c r="O78" s="261"/>
      <c r="P78" s="261"/>
      <c r="Q78" s="261"/>
      <c r="R78" s="261"/>
      <c r="S78" s="261"/>
      <c r="T78" s="261"/>
      <c r="U78" s="261"/>
      <c r="V78" s="261"/>
      <c r="W78" s="261"/>
      <c r="X78" s="261"/>
      <c r="Y78" s="261"/>
      <c r="Z78" s="261"/>
      <c r="AA78" s="261"/>
      <c r="AB78" s="262"/>
      <c r="AC78" s="263"/>
      <c r="AD78" s="264"/>
      <c r="AE78" s="332"/>
      <c r="AF78" s="265"/>
      <c r="AG78" s="265"/>
      <c r="AH78" s="265"/>
      <c r="AI78" s="265"/>
      <c r="AJ78" s="265"/>
      <c r="AK78" s="265"/>
      <c r="AL78" s="265"/>
      <c r="AM78" s="266"/>
      <c r="AN78" s="13"/>
    </row>
    <row r="79" spans="1:40" x14ac:dyDescent="0.2">
      <c r="A79" s="13"/>
      <c r="B79" s="99"/>
      <c r="C79" s="260"/>
      <c r="D79" s="99"/>
      <c r="E79" s="260"/>
      <c r="F79" s="99"/>
      <c r="G79" s="99"/>
      <c r="H79" s="261"/>
      <c r="I79" s="261"/>
      <c r="J79" s="261"/>
      <c r="K79" s="261"/>
      <c r="L79" s="261"/>
      <c r="M79" s="261"/>
      <c r="N79" s="261"/>
      <c r="O79" s="261"/>
      <c r="P79" s="261"/>
      <c r="Q79" s="261"/>
      <c r="R79" s="261"/>
      <c r="S79" s="261"/>
      <c r="T79" s="261"/>
      <c r="U79" s="261"/>
      <c r="V79" s="261"/>
      <c r="W79" s="261"/>
      <c r="X79" s="261"/>
      <c r="Y79" s="261"/>
      <c r="Z79" s="261"/>
      <c r="AA79" s="261"/>
      <c r="AB79" s="262"/>
      <c r="AC79" s="263"/>
      <c r="AD79" s="264"/>
      <c r="AE79" s="332"/>
      <c r="AF79" s="265"/>
      <c r="AG79" s="265"/>
      <c r="AH79" s="265"/>
      <c r="AI79" s="265"/>
      <c r="AJ79" s="265"/>
      <c r="AK79" s="265"/>
      <c r="AL79" s="265"/>
      <c r="AM79" s="266"/>
      <c r="AN79" s="13"/>
    </row>
    <row r="80" spans="1:40" x14ac:dyDescent="0.2">
      <c r="A80" s="13"/>
      <c r="B80" s="99"/>
      <c r="C80" s="260"/>
      <c r="D80" s="99"/>
      <c r="E80" s="260"/>
      <c r="F80" s="99"/>
      <c r="G80" s="99"/>
      <c r="H80" s="261"/>
      <c r="I80" s="261"/>
      <c r="J80" s="261"/>
      <c r="K80" s="261"/>
      <c r="L80" s="261"/>
      <c r="M80" s="261"/>
      <c r="N80" s="261"/>
      <c r="O80" s="261"/>
      <c r="P80" s="261"/>
      <c r="Q80" s="261"/>
      <c r="R80" s="261"/>
      <c r="S80" s="261"/>
      <c r="T80" s="261"/>
      <c r="U80" s="261"/>
      <c r="V80" s="261"/>
      <c r="W80" s="261"/>
      <c r="X80" s="261"/>
      <c r="Y80" s="261"/>
      <c r="Z80" s="261"/>
      <c r="AA80" s="261"/>
      <c r="AB80" s="262"/>
      <c r="AC80" s="263"/>
      <c r="AD80" s="264"/>
      <c r="AE80" s="332"/>
      <c r="AF80" s="265"/>
      <c r="AG80" s="265"/>
      <c r="AH80" s="265"/>
      <c r="AI80" s="265"/>
      <c r="AJ80" s="265"/>
      <c r="AK80" s="265"/>
      <c r="AL80" s="265"/>
      <c r="AM80" s="266"/>
      <c r="AN80" s="13"/>
    </row>
    <row r="81" spans="1:40" x14ac:dyDescent="0.2">
      <c r="A81" s="13"/>
      <c r="B81" s="99"/>
      <c r="C81" s="260"/>
      <c r="D81" s="99"/>
      <c r="E81" s="260"/>
      <c r="F81" s="99"/>
      <c r="G81" s="99"/>
      <c r="H81" s="261"/>
      <c r="I81" s="261"/>
      <c r="J81" s="261"/>
      <c r="K81" s="261"/>
      <c r="L81" s="261"/>
      <c r="M81" s="261"/>
      <c r="N81" s="261"/>
      <c r="O81" s="261"/>
      <c r="P81" s="261"/>
      <c r="Q81" s="261"/>
      <c r="R81" s="261"/>
      <c r="S81" s="261"/>
      <c r="T81" s="261"/>
      <c r="U81" s="261"/>
      <c r="V81" s="261"/>
      <c r="W81" s="261"/>
      <c r="X81" s="261"/>
      <c r="Y81" s="261"/>
      <c r="Z81" s="261"/>
      <c r="AA81" s="261"/>
      <c r="AB81" s="262"/>
      <c r="AC81" s="263"/>
      <c r="AD81" s="264"/>
      <c r="AE81" s="332"/>
      <c r="AF81" s="265"/>
      <c r="AG81" s="265"/>
      <c r="AH81" s="265"/>
      <c r="AI81" s="265"/>
      <c r="AJ81" s="265"/>
      <c r="AK81" s="265"/>
      <c r="AL81" s="265"/>
      <c r="AM81" s="266"/>
      <c r="AN81" s="13"/>
    </row>
    <row r="82" spans="1:40" x14ac:dyDescent="0.2">
      <c r="A82" s="13"/>
      <c r="B82" s="99"/>
      <c r="C82" s="260"/>
      <c r="D82" s="99"/>
      <c r="E82" s="260"/>
      <c r="F82" s="99"/>
      <c r="G82" s="99"/>
      <c r="H82" s="261"/>
      <c r="I82" s="261"/>
      <c r="J82" s="261"/>
      <c r="K82" s="261"/>
      <c r="L82" s="261"/>
      <c r="M82" s="261"/>
      <c r="N82" s="261"/>
      <c r="O82" s="261"/>
      <c r="P82" s="261"/>
      <c r="Q82" s="261"/>
      <c r="R82" s="261"/>
      <c r="S82" s="261"/>
      <c r="T82" s="261"/>
      <c r="U82" s="261"/>
      <c r="V82" s="261"/>
      <c r="W82" s="261"/>
      <c r="X82" s="261"/>
      <c r="Y82" s="261"/>
      <c r="Z82" s="261"/>
      <c r="AA82" s="261"/>
      <c r="AB82" s="262"/>
      <c r="AC82" s="263"/>
      <c r="AD82" s="264"/>
      <c r="AE82" s="332"/>
      <c r="AF82" s="265"/>
      <c r="AG82" s="265"/>
      <c r="AH82" s="265"/>
      <c r="AI82" s="265"/>
      <c r="AJ82" s="265"/>
      <c r="AK82" s="265"/>
      <c r="AL82" s="265"/>
      <c r="AM82" s="266"/>
      <c r="AN82" s="13"/>
    </row>
    <row r="83" spans="1:40" x14ac:dyDescent="0.2">
      <c r="A83" s="13"/>
      <c r="B83" s="99"/>
      <c r="C83" s="260"/>
      <c r="D83" s="99"/>
      <c r="E83" s="260"/>
      <c r="F83" s="99"/>
      <c r="G83" s="99"/>
      <c r="H83" s="261"/>
      <c r="I83" s="261"/>
      <c r="J83" s="261"/>
      <c r="K83" s="261"/>
      <c r="L83" s="261"/>
      <c r="M83" s="261"/>
      <c r="N83" s="261"/>
      <c r="O83" s="261"/>
      <c r="P83" s="261"/>
      <c r="Q83" s="261"/>
      <c r="R83" s="261"/>
      <c r="S83" s="261"/>
      <c r="T83" s="261"/>
      <c r="U83" s="261"/>
      <c r="V83" s="261"/>
      <c r="W83" s="261"/>
      <c r="X83" s="261"/>
      <c r="Y83" s="261"/>
      <c r="Z83" s="261"/>
      <c r="AA83" s="261"/>
      <c r="AB83" s="262"/>
      <c r="AC83" s="263"/>
      <c r="AD83" s="264"/>
      <c r="AE83" s="332"/>
      <c r="AF83" s="265"/>
      <c r="AG83" s="265"/>
      <c r="AH83" s="265"/>
      <c r="AI83" s="265"/>
      <c r="AJ83" s="265"/>
      <c r="AK83" s="265"/>
      <c r="AL83" s="265"/>
      <c r="AM83" s="266"/>
      <c r="AN83" s="13"/>
    </row>
    <row r="84" spans="1:40" x14ac:dyDescent="0.2">
      <c r="A84" s="13"/>
      <c r="B84" s="99"/>
      <c r="C84" s="260"/>
      <c r="D84" s="99"/>
      <c r="E84" s="260"/>
      <c r="F84" s="99"/>
      <c r="G84" s="99"/>
      <c r="H84" s="261"/>
      <c r="I84" s="261"/>
      <c r="J84" s="261"/>
      <c r="K84" s="261"/>
      <c r="L84" s="261"/>
      <c r="M84" s="261"/>
      <c r="N84" s="261"/>
      <c r="O84" s="261"/>
      <c r="P84" s="261"/>
      <c r="Q84" s="261"/>
      <c r="R84" s="261"/>
      <c r="S84" s="261"/>
      <c r="T84" s="261"/>
      <c r="U84" s="261"/>
      <c r="V84" s="261"/>
      <c r="W84" s="261"/>
      <c r="X84" s="261"/>
      <c r="Y84" s="261"/>
      <c r="Z84" s="261"/>
      <c r="AA84" s="261"/>
      <c r="AB84" s="262"/>
      <c r="AC84" s="263"/>
      <c r="AD84" s="264"/>
      <c r="AE84" s="332"/>
      <c r="AF84" s="265"/>
      <c r="AG84" s="265"/>
      <c r="AH84" s="265"/>
      <c r="AI84" s="265"/>
      <c r="AJ84" s="265"/>
      <c r="AK84" s="265"/>
      <c r="AL84" s="265"/>
      <c r="AM84" s="266"/>
      <c r="AN84" s="13"/>
    </row>
    <row r="85" spans="1:40" x14ac:dyDescent="0.2">
      <c r="A85" s="13"/>
      <c r="B85" s="99"/>
      <c r="C85" s="260"/>
      <c r="D85" s="99"/>
      <c r="E85" s="260"/>
      <c r="F85" s="99"/>
      <c r="G85" s="99"/>
      <c r="H85" s="261"/>
      <c r="I85" s="261"/>
      <c r="J85" s="261"/>
      <c r="K85" s="261"/>
      <c r="L85" s="261"/>
      <c r="M85" s="261"/>
      <c r="N85" s="261"/>
      <c r="O85" s="261"/>
      <c r="P85" s="261"/>
      <c r="Q85" s="261"/>
      <c r="R85" s="261"/>
      <c r="S85" s="261"/>
      <c r="T85" s="261"/>
      <c r="U85" s="261"/>
      <c r="V85" s="261"/>
      <c r="W85" s="261"/>
      <c r="X85" s="261"/>
      <c r="Y85" s="261"/>
      <c r="Z85" s="261"/>
      <c r="AA85" s="261"/>
      <c r="AB85" s="262"/>
      <c r="AC85" s="263"/>
      <c r="AD85" s="264"/>
      <c r="AE85" s="332"/>
      <c r="AF85" s="265"/>
      <c r="AG85" s="265"/>
      <c r="AH85" s="265"/>
      <c r="AI85" s="265"/>
      <c r="AJ85" s="265"/>
      <c r="AK85" s="265"/>
      <c r="AL85" s="265"/>
      <c r="AM85" s="266"/>
      <c r="AN85" s="13"/>
    </row>
    <row r="86" spans="1:40" x14ac:dyDescent="0.2">
      <c r="A86" s="13"/>
      <c r="B86" s="99"/>
      <c r="C86" s="260"/>
      <c r="D86" s="99"/>
      <c r="E86" s="260"/>
      <c r="F86" s="99"/>
      <c r="G86" s="99"/>
      <c r="H86" s="261"/>
      <c r="I86" s="261"/>
      <c r="J86" s="261"/>
      <c r="K86" s="261"/>
      <c r="L86" s="261"/>
      <c r="M86" s="261"/>
      <c r="N86" s="261"/>
      <c r="O86" s="261"/>
      <c r="P86" s="261"/>
      <c r="Q86" s="261"/>
      <c r="R86" s="261"/>
      <c r="S86" s="261"/>
      <c r="T86" s="261"/>
      <c r="U86" s="261"/>
      <c r="V86" s="261"/>
      <c r="W86" s="261"/>
      <c r="X86" s="261"/>
      <c r="Y86" s="261"/>
      <c r="Z86" s="261"/>
      <c r="AA86" s="261"/>
      <c r="AB86" s="262"/>
      <c r="AC86" s="263"/>
      <c r="AD86" s="264"/>
      <c r="AE86" s="332"/>
      <c r="AF86" s="265"/>
      <c r="AG86" s="265"/>
      <c r="AH86" s="265"/>
      <c r="AI86" s="265"/>
      <c r="AJ86" s="265"/>
      <c r="AK86" s="265"/>
      <c r="AL86" s="265"/>
      <c r="AM86" s="266"/>
      <c r="AN86" s="13"/>
    </row>
    <row r="87" spans="1:40" x14ac:dyDescent="0.2">
      <c r="A87" s="13"/>
      <c r="B87" s="99"/>
      <c r="C87" s="260"/>
      <c r="D87" s="99"/>
      <c r="E87" s="260"/>
      <c r="F87" s="99"/>
      <c r="G87" s="99"/>
      <c r="H87" s="261"/>
      <c r="I87" s="261"/>
      <c r="J87" s="261"/>
      <c r="K87" s="261"/>
      <c r="L87" s="261"/>
      <c r="M87" s="261"/>
      <c r="N87" s="261"/>
      <c r="O87" s="261"/>
      <c r="P87" s="261"/>
      <c r="Q87" s="261"/>
      <c r="R87" s="261"/>
      <c r="S87" s="261"/>
      <c r="T87" s="261"/>
      <c r="U87" s="261"/>
      <c r="V87" s="261"/>
      <c r="W87" s="261"/>
      <c r="X87" s="261"/>
      <c r="Y87" s="261"/>
      <c r="Z87" s="261"/>
      <c r="AA87" s="261"/>
      <c r="AB87" s="262"/>
      <c r="AC87" s="263"/>
      <c r="AD87" s="264"/>
      <c r="AE87" s="332"/>
      <c r="AF87" s="265"/>
      <c r="AG87" s="265"/>
      <c r="AH87" s="265"/>
      <c r="AI87" s="265"/>
      <c r="AJ87" s="265"/>
      <c r="AK87" s="265"/>
      <c r="AL87" s="265"/>
      <c r="AM87" s="266"/>
      <c r="AN87" s="13"/>
    </row>
    <row r="88" spans="1:40" x14ac:dyDescent="0.2">
      <c r="A88" s="13"/>
      <c r="B88" s="99"/>
      <c r="C88" s="260"/>
      <c r="D88" s="99"/>
      <c r="E88" s="260"/>
      <c r="F88" s="99"/>
      <c r="G88" s="99"/>
      <c r="H88" s="261"/>
      <c r="I88" s="261"/>
      <c r="J88" s="261"/>
      <c r="K88" s="261"/>
      <c r="L88" s="261"/>
      <c r="M88" s="261"/>
      <c r="N88" s="261"/>
      <c r="O88" s="261"/>
      <c r="P88" s="261"/>
      <c r="Q88" s="261"/>
      <c r="R88" s="261"/>
      <c r="S88" s="261"/>
      <c r="T88" s="261"/>
      <c r="U88" s="261"/>
      <c r="V88" s="261"/>
      <c r="W88" s="261"/>
      <c r="X88" s="261"/>
      <c r="Y88" s="261"/>
      <c r="Z88" s="261"/>
      <c r="AA88" s="261"/>
      <c r="AB88" s="262"/>
      <c r="AC88" s="263"/>
      <c r="AD88" s="264"/>
      <c r="AE88" s="332"/>
      <c r="AF88" s="265"/>
      <c r="AG88" s="265"/>
      <c r="AH88" s="265"/>
      <c r="AI88" s="265"/>
      <c r="AJ88" s="265"/>
      <c r="AK88" s="265"/>
      <c r="AL88" s="265"/>
      <c r="AM88" s="266"/>
      <c r="AN88" s="13"/>
    </row>
    <row r="89" spans="1:40" x14ac:dyDescent="0.2">
      <c r="A89" s="13"/>
      <c r="B89" s="99"/>
      <c r="C89" s="260"/>
      <c r="D89" s="99"/>
      <c r="E89" s="260"/>
      <c r="F89" s="99"/>
      <c r="G89" s="99"/>
      <c r="H89" s="261"/>
      <c r="I89" s="261"/>
      <c r="J89" s="261"/>
      <c r="K89" s="261"/>
      <c r="L89" s="261"/>
      <c r="M89" s="261"/>
      <c r="N89" s="261"/>
      <c r="O89" s="261"/>
      <c r="P89" s="261"/>
      <c r="Q89" s="261"/>
      <c r="R89" s="261"/>
      <c r="S89" s="261"/>
      <c r="T89" s="261"/>
      <c r="U89" s="261"/>
      <c r="V89" s="261"/>
      <c r="W89" s="261"/>
      <c r="X89" s="261"/>
      <c r="Y89" s="261"/>
      <c r="Z89" s="261"/>
      <c r="AA89" s="261"/>
      <c r="AB89" s="262"/>
      <c r="AC89" s="263"/>
      <c r="AD89" s="264"/>
      <c r="AE89" s="332"/>
      <c r="AF89" s="265"/>
      <c r="AG89" s="265"/>
      <c r="AH89" s="265"/>
      <c r="AI89" s="265"/>
      <c r="AJ89" s="265"/>
      <c r="AK89" s="265"/>
      <c r="AL89" s="265"/>
      <c r="AM89" s="266"/>
      <c r="AN89" s="13"/>
    </row>
    <row r="90" spans="1:40" x14ac:dyDescent="0.2">
      <c r="A90" s="13"/>
      <c r="B90" s="99"/>
      <c r="C90" s="260"/>
      <c r="D90" s="99"/>
      <c r="E90" s="260"/>
      <c r="F90" s="99"/>
      <c r="G90" s="99"/>
      <c r="H90" s="261"/>
      <c r="I90" s="261"/>
      <c r="J90" s="261"/>
      <c r="K90" s="261"/>
      <c r="L90" s="261"/>
      <c r="M90" s="261"/>
      <c r="N90" s="261"/>
      <c r="O90" s="261"/>
      <c r="P90" s="261"/>
      <c r="Q90" s="261"/>
      <c r="R90" s="261"/>
      <c r="S90" s="261"/>
      <c r="T90" s="261"/>
      <c r="U90" s="261"/>
      <c r="V90" s="261"/>
      <c r="W90" s="261"/>
      <c r="X90" s="261"/>
      <c r="Y90" s="261"/>
      <c r="Z90" s="261"/>
      <c r="AA90" s="261"/>
      <c r="AB90" s="262"/>
      <c r="AC90" s="263"/>
      <c r="AD90" s="264"/>
      <c r="AE90" s="332"/>
      <c r="AF90" s="265"/>
      <c r="AG90" s="265"/>
      <c r="AH90" s="265"/>
      <c r="AI90" s="265"/>
      <c r="AJ90" s="265"/>
      <c r="AK90" s="265"/>
      <c r="AL90" s="265"/>
      <c r="AM90" s="266"/>
      <c r="AN90" s="13"/>
    </row>
    <row r="91" spans="1:40" x14ac:dyDescent="0.2">
      <c r="A91" s="13"/>
      <c r="B91" s="99"/>
      <c r="C91" s="260"/>
      <c r="D91" s="99"/>
      <c r="E91" s="260"/>
      <c r="F91" s="99"/>
      <c r="G91" s="99"/>
      <c r="H91" s="261"/>
      <c r="I91" s="261"/>
      <c r="J91" s="261"/>
      <c r="K91" s="261"/>
      <c r="L91" s="261"/>
      <c r="M91" s="261"/>
      <c r="N91" s="261"/>
      <c r="O91" s="261"/>
      <c r="P91" s="261"/>
      <c r="Q91" s="261"/>
      <c r="R91" s="261"/>
      <c r="S91" s="261"/>
      <c r="T91" s="261"/>
      <c r="U91" s="261"/>
      <c r="V91" s="261"/>
      <c r="W91" s="261"/>
      <c r="X91" s="261"/>
      <c r="Y91" s="261"/>
      <c r="Z91" s="261"/>
      <c r="AA91" s="261"/>
      <c r="AB91" s="262"/>
      <c r="AC91" s="263"/>
      <c r="AD91" s="264"/>
      <c r="AE91" s="332"/>
      <c r="AF91" s="265"/>
      <c r="AG91" s="265"/>
      <c r="AH91" s="265"/>
      <c r="AI91" s="265"/>
      <c r="AJ91" s="265"/>
      <c r="AK91" s="265"/>
      <c r="AL91" s="265"/>
      <c r="AM91" s="266"/>
      <c r="AN91" s="13"/>
    </row>
    <row r="92" spans="1:40" x14ac:dyDescent="0.2">
      <c r="A92" s="13"/>
      <c r="B92" s="99"/>
      <c r="C92" s="260"/>
      <c r="D92" s="99"/>
      <c r="E92" s="260"/>
      <c r="F92" s="99"/>
      <c r="G92" s="99"/>
      <c r="H92" s="261"/>
      <c r="I92" s="261"/>
      <c r="J92" s="261"/>
      <c r="K92" s="261"/>
      <c r="L92" s="261"/>
      <c r="M92" s="261"/>
      <c r="N92" s="261"/>
      <c r="O92" s="261"/>
      <c r="P92" s="261"/>
      <c r="Q92" s="261"/>
      <c r="R92" s="261"/>
      <c r="S92" s="261"/>
      <c r="T92" s="261"/>
      <c r="U92" s="261"/>
      <c r="V92" s="261"/>
      <c r="W92" s="261"/>
      <c r="X92" s="261"/>
      <c r="Y92" s="261"/>
      <c r="Z92" s="261"/>
      <c r="AA92" s="261"/>
      <c r="AB92" s="262"/>
      <c r="AC92" s="263"/>
      <c r="AD92" s="264"/>
      <c r="AE92" s="332"/>
      <c r="AF92" s="265"/>
      <c r="AG92" s="265"/>
      <c r="AH92" s="265"/>
      <c r="AI92" s="265"/>
      <c r="AJ92" s="265"/>
      <c r="AK92" s="265"/>
      <c r="AL92" s="265"/>
      <c r="AM92" s="266"/>
      <c r="AN92" s="13"/>
    </row>
    <row r="93" spans="1:40" x14ac:dyDescent="0.2">
      <c r="A93" s="13"/>
      <c r="B93" s="99"/>
      <c r="C93" s="260"/>
      <c r="D93" s="99"/>
      <c r="E93" s="260"/>
      <c r="F93" s="99"/>
      <c r="G93" s="99"/>
      <c r="H93" s="261"/>
      <c r="I93" s="261"/>
      <c r="J93" s="261"/>
      <c r="K93" s="261"/>
      <c r="L93" s="261"/>
      <c r="M93" s="261"/>
      <c r="N93" s="261"/>
      <c r="O93" s="261"/>
      <c r="P93" s="261"/>
      <c r="Q93" s="261"/>
      <c r="R93" s="261"/>
      <c r="S93" s="261"/>
      <c r="T93" s="261"/>
      <c r="U93" s="261"/>
      <c r="V93" s="261"/>
      <c r="W93" s="261"/>
      <c r="X93" s="261"/>
      <c r="Y93" s="261"/>
      <c r="Z93" s="261"/>
      <c r="AA93" s="261"/>
      <c r="AB93" s="262"/>
      <c r="AC93" s="263"/>
      <c r="AD93" s="264"/>
      <c r="AE93" s="332"/>
      <c r="AF93" s="265"/>
      <c r="AG93" s="265"/>
      <c r="AH93" s="265"/>
      <c r="AI93" s="265"/>
      <c r="AJ93" s="265"/>
      <c r="AK93" s="265"/>
      <c r="AL93" s="265"/>
      <c r="AM93" s="266"/>
      <c r="AN93" s="13"/>
    </row>
    <row r="94" spans="1:40" x14ac:dyDescent="0.2">
      <c r="A94" s="13"/>
      <c r="B94" s="99"/>
      <c r="C94" s="260"/>
      <c r="D94" s="99"/>
      <c r="E94" s="260"/>
      <c r="F94" s="99"/>
      <c r="G94" s="99"/>
      <c r="H94" s="261"/>
      <c r="I94" s="261"/>
      <c r="J94" s="261"/>
      <c r="K94" s="261"/>
      <c r="L94" s="261"/>
      <c r="M94" s="261"/>
      <c r="N94" s="261"/>
      <c r="O94" s="261"/>
      <c r="P94" s="261"/>
      <c r="Q94" s="261"/>
      <c r="R94" s="261"/>
      <c r="S94" s="261"/>
      <c r="T94" s="261"/>
      <c r="U94" s="261"/>
      <c r="V94" s="261"/>
      <c r="W94" s="261"/>
      <c r="X94" s="261"/>
      <c r="Y94" s="261"/>
      <c r="Z94" s="261"/>
      <c r="AA94" s="261"/>
      <c r="AB94" s="262"/>
      <c r="AC94" s="263"/>
      <c r="AD94" s="264"/>
      <c r="AE94" s="332"/>
      <c r="AF94" s="265"/>
      <c r="AG94" s="265"/>
      <c r="AH94" s="265"/>
      <c r="AI94" s="265"/>
      <c r="AJ94" s="265"/>
      <c r="AK94" s="265"/>
      <c r="AL94" s="265"/>
      <c r="AM94" s="266"/>
      <c r="AN94" s="13"/>
    </row>
    <row r="95" spans="1:40" x14ac:dyDescent="0.2">
      <c r="A95" s="13"/>
      <c r="B95" s="99"/>
      <c r="C95" s="260"/>
      <c r="D95" s="99"/>
      <c r="E95" s="260"/>
      <c r="F95" s="99"/>
      <c r="G95" s="99"/>
      <c r="H95" s="261"/>
      <c r="I95" s="261"/>
      <c r="J95" s="261"/>
      <c r="K95" s="261"/>
      <c r="L95" s="261"/>
      <c r="M95" s="261"/>
      <c r="N95" s="261"/>
      <c r="O95" s="261"/>
      <c r="P95" s="261"/>
      <c r="Q95" s="261"/>
      <c r="R95" s="261"/>
      <c r="S95" s="261"/>
      <c r="T95" s="261"/>
      <c r="U95" s="261"/>
      <c r="V95" s="261"/>
      <c r="W95" s="261"/>
      <c r="X95" s="261"/>
      <c r="Y95" s="261"/>
      <c r="Z95" s="261"/>
      <c r="AA95" s="261"/>
      <c r="AB95" s="262"/>
      <c r="AC95" s="263"/>
      <c r="AD95" s="264"/>
      <c r="AE95" s="332"/>
      <c r="AF95" s="265"/>
      <c r="AG95" s="265"/>
      <c r="AH95" s="265"/>
      <c r="AI95" s="265"/>
      <c r="AJ95" s="265"/>
      <c r="AK95" s="265"/>
      <c r="AL95" s="265"/>
      <c r="AM95" s="266"/>
      <c r="AN95" s="13"/>
    </row>
    <row r="96" spans="1:40" x14ac:dyDescent="0.2">
      <c r="A96" s="13"/>
      <c r="B96" s="99"/>
      <c r="C96" s="260"/>
      <c r="D96" s="99"/>
      <c r="E96" s="260"/>
      <c r="F96" s="99"/>
      <c r="G96" s="99"/>
      <c r="H96" s="261"/>
      <c r="I96" s="261"/>
      <c r="J96" s="261"/>
      <c r="K96" s="261"/>
      <c r="L96" s="261"/>
      <c r="M96" s="261"/>
      <c r="N96" s="261"/>
      <c r="O96" s="261"/>
      <c r="P96" s="261"/>
      <c r="Q96" s="261"/>
      <c r="R96" s="261"/>
      <c r="S96" s="261"/>
      <c r="T96" s="261"/>
      <c r="U96" s="261"/>
      <c r="V96" s="261"/>
      <c r="W96" s="261"/>
      <c r="X96" s="261"/>
      <c r="Y96" s="261"/>
      <c r="Z96" s="261"/>
      <c r="AA96" s="261"/>
      <c r="AB96" s="262"/>
      <c r="AC96" s="263"/>
      <c r="AD96" s="264"/>
      <c r="AE96" s="332"/>
      <c r="AF96" s="265"/>
      <c r="AG96" s="265"/>
      <c r="AH96" s="265"/>
      <c r="AI96" s="265"/>
      <c r="AJ96" s="265"/>
      <c r="AK96" s="265"/>
      <c r="AL96" s="265"/>
      <c r="AM96" s="266"/>
      <c r="AN96" s="13"/>
    </row>
    <row r="97" spans="1:40" x14ac:dyDescent="0.2">
      <c r="A97" s="13"/>
      <c r="B97" s="99"/>
      <c r="C97" s="260"/>
      <c r="D97" s="99"/>
      <c r="E97" s="260"/>
      <c r="F97" s="99"/>
      <c r="G97" s="99"/>
      <c r="H97" s="261"/>
      <c r="I97" s="261"/>
      <c r="J97" s="261"/>
      <c r="K97" s="261"/>
      <c r="L97" s="261"/>
      <c r="M97" s="261"/>
      <c r="N97" s="261"/>
      <c r="O97" s="261"/>
      <c r="P97" s="261"/>
      <c r="Q97" s="261"/>
      <c r="R97" s="261"/>
      <c r="S97" s="261"/>
      <c r="T97" s="261"/>
      <c r="U97" s="261"/>
      <c r="V97" s="261"/>
      <c r="W97" s="261"/>
      <c r="X97" s="261"/>
      <c r="Y97" s="261"/>
      <c r="Z97" s="261"/>
      <c r="AA97" s="261"/>
      <c r="AB97" s="262"/>
      <c r="AC97" s="263"/>
      <c r="AD97" s="264"/>
      <c r="AE97" s="332"/>
      <c r="AF97" s="265"/>
      <c r="AG97" s="265"/>
      <c r="AH97" s="265"/>
      <c r="AI97" s="265"/>
      <c r="AJ97" s="265"/>
      <c r="AK97" s="265"/>
      <c r="AL97" s="265"/>
      <c r="AM97" s="266"/>
      <c r="AN97" s="13"/>
    </row>
    <row r="98" spans="1:40" x14ac:dyDescent="0.2">
      <c r="A98" s="13"/>
      <c r="B98" s="99"/>
      <c r="C98" s="260"/>
      <c r="D98" s="99"/>
      <c r="E98" s="260"/>
      <c r="F98" s="99"/>
      <c r="G98" s="99"/>
      <c r="H98" s="261"/>
      <c r="I98" s="261"/>
      <c r="J98" s="261"/>
      <c r="K98" s="261"/>
      <c r="L98" s="261"/>
      <c r="M98" s="261"/>
      <c r="N98" s="261"/>
      <c r="O98" s="261"/>
      <c r="P98" s="261"/>
      <c r="Q98" s="261"/>
      <c r="R98" s="261"/>
      <c r="S98" s="261"/>
      <c r="T98" s="261"/>
      <c r="U98" s="261"/>
      <c r="V98" s="261"/>
      <c r="W98" s="261"/>
      <c r="X98" s="261"/>
      <c r="Y98" s="261"/>
      <c r="Z98" s="261"/>
      <c r="AA98" s="261"/>
      <c r="AB98" s="262"/>
      <c r="AC98" s="263"/>
      <c r="AD98" s="264"/>
      <c r="AE98" s="332"/>
      <c r="AF98" s="265"/>
      <c r="AG98" s="265"/>
      <c r="AH98" s="265"/>
      <c r="AI98" s="265"/>
      <c r="AJ98" s="265"/>
      <c r="AK98" s="265"/>
      <c r="AL98" s="265"/>
      <c r="AM98" s="266"/>
      <c r="AN98" s="13"/>
    </row>
    <row r="99" spans="1:40" x14ac:dyDescent="0.2">
      <c r="A99" s="13"/>
      <c r="B99" s="99"/>
      <c r="C99" s="260"/>
      <c r="D99" s="99"/>
      <c r="E99" s="260"/>
      <c r="F99" s="99"/>
      <c r="G99" s="99"/>
      <c r="H99" s="261"/>
      <c r="I99" s="261"/>
      <c r="J99" s="261"/>
      <c r="K99" s="261"/>
      <c r="L99" s="261"/>
      <c r="M99" s="261"/>
      <c r="N99" s="261"/>
      <c r="O99" s="261"/>
      <c r="P99" s="261"/>
      <c r="Q99" s="261"/>
      <c r="R99" s="261"/>
      <c r="S99" s="261"/>
      <c r="T99" s="261"/>
      <c r="U99" s="261"/>
      <c r="V99" s="261"/>
      <c r="W99" s="261"/>
      <c r="X99" s="261"/>
      <c r="Y99" s="261"/>
      <c r="Z99" s="261"/>
      <c r="AA99" s="261"/>
      <c r="AB99" s="262"/>
      <c r="AC99" s="263"/>
      <c r="AD99" s="264"/>
      <c r="AE99" s="332"/>
      <c r="AF99" s="265"/>
      <c r="AG99" s="265"/>
      <c r="AH99" s="265"/>
      <c r="AI99" s="265"/>
      <c r="AJ99" s="265"/>
      <c r="AK99" s="265"/>
      <c r="AL99" s="265"/>
      <c r="AM99" s="266"/>
      <c r="AN99" s="13"/>
    </row>
    <row r="100" spans="1:40" x14ac:dyDescent="0.2">
      <c r="A100" s="13"/>
      <c r="B100" s="99"/>
      <c r="C100" s="260"/>
      <c r="D100" s="99"/>
      <c r="E100" s="260"/>
      <c r="F100" s="99"/>
      <c r="G100" s="99"/>
      <c r="H100" s="261"/>
      <c r="I100" s="261"/>
      <c r="J100" s="261"/>
      <c r="K100" s="261"/>
      <c r="L100" s="261"/>
      <c r="M100" s="261"/>
      <c r="N100" s="261"/>
      <c r="O100" s="261"/>
      <c r="P100" s="261"/>
      <c r="Q100" s="261"/>
      <c r="R100" s="261"/>
      <c r="S100" s="261"/>
      <c r="T100" s="261"/>
      <c r="U100" s="261"/>
      <c r="V100" s="261"/>
      <c r="W100" s="261"/>
      <c r="X100" s="261"/>
      <c r="Y100" s="261"/>
      <c r="Z100" s="261"/>
      <c r="AA100" s="261"/>
      <c r="AB100" s="262"/>
      <c r="AC100" s="263"/>
      <c r="AD100" s="264"/>
      <c r="AE100" s="332"/>
      <c r="AF100" s="265"/>
      <c r="AG100" s="265"/>
      <c r="AH100" s="265"/>
      <c r="AI100" s="265"/>
      <c r="AJ100" s="265"/>
      <c r="AK100" s="265"/>
      <c r="AL100" s="265"/>
      <c r="AM100" s="266"/>
      <c r="AN100" s="13"/>
    </row>
    <row r="101" spans="1:40" x14ac:dyDescent="0.2">
      <c r="A101" s="13"/>
      <c r="B101" s="99"/>
      <c r="C101" s="260"/>
      <c r="D101" s="99"/>
      <c r="E101" s="260"/>
      <c r="F101" s="99"/>
      <c r="G101" s="99"/>
      <c r="H101" s="261"/>
      <c r="I101" s="261"/>
      <c r="J101" s="261"/>
      <c r="K101" s="261"/>
      <c r="L101" s="261"/>
      <c r="M101" s="261"/>
      <c r="N101" s="261"/>
      <c r="O101" s="261"/>
      <c r="P101" s="261"/>
      <c r="Q101" s="261"/>
      <c r="R101" s="261"/>
      <c r="S101" s="261"/>
      <c r="T101" s="261"/>
      <c r="U101" s="261"/>
      <c r="V101" s="261"/>
      <c r="W101" s="261"/>
      <c r="X101" s="261"/>
      <c r="Y101" s="261"/>
      <c r="Z101" s="261"/>
      <c r="AA101" s="261"/>
      <c r="AB101" s="262"/>
      <c r="AC101" s="263"/>
      <c r="AD101" s="264"/>
      <c r="AE101" s="332"/>
      <c r="AF101" s="265"/>
      <c r="AG101" s="265"/>
      <c r="AH101" s="265"/>
      <c r="AI101" s="265"/>
      <c r="AJ101" s="265"/>
      <c r="AK101" s="265"/>
      <c r="AL101" s="265"/>
      <c r="AM101" s="266"/>
      <c r="AN101" s="13"/>
    </row>
    <row r="102" spans="1:40" x14ac:dyDescent="0.2">
      <c r="A102" s="13"/>
      <c r="B102" s="99"/>
      <c r="C102" s="260"/>
      <c r="D102" s="99"/>
      <c r="E102" s="260"/>
      <c r="F102" s="99"/>
      <c r="G102" s="99"/>
      <c r="H102" s="261"/>
      <c r="I102" s="261"/>
      <c r="J102" s="261"/>
      <c r="K102" s="261"/>
      <c r="L102" s="261"/>
      <c r="M102" s="261"/>
      <c r="N102" s="261"/>
      <c r="O102" s="261"/>
      <c r="P102" s="261"/>
      <c r="Q102" s="261"/>
      <c r="R102" s="261"/>
      <c r="S102" s="261"/>
      <c r="T102" s="261"/>
      <c r="U102" s="261"/>
      <c r="V102" s="261"/>
      <c r="W102" s="261"/>
      <c r="X102" s="261"/>
      <c r="Y102" s="261"/>
      <c r="Z102" s="261"/>
      <c r="AA102" s="261"/>
      <c r="AB102" s="262"/>
      <c r="AC102" s="263"/>
      <c r="AD102" s="264"/>
      <c r="AE102" s="332"/>
      <c r="AF102" s="265"/>
      <c r="AG102" s="265"/>
      <c r="AH102" s="265"/>
      <c r="AI102" s="265"/>
      <c r="AJ102" s="265"/>
      <c r="AK102" s="265"/>
      <c r="AL102" s="265"/>
      <c r="AM102" s="266"/>
      <c r="AN102" s="13"/>
    </row>
    <row r="103" spans="1:40" x14ac:dyDescent="0.2">
      <c r="A103" s="13"/>
      <c r="B103" s="99"/>
      <c r="C103" s="260"/>
      <c r="D103" s="99"/>
      <c r="E103" s="260"/>
      <c r="F103" s="99"/>
      <c r="G103" s="99"/>
      <c r="H103" s="261"/>
      <c r="I103" s="261"/>
      <c r="J103" s="261"/>
      <c r="K103" s="261"/>
      <c r="L103" s="261"/>
      <c r="M103" s="261"/>
      <c r="N103" s="261"/>
      <c r="O103" s="261"/>
      <c r="P103" s="261"/>
      <c r="Q103" s="261"/>
      <c r="R103" s="261"/>
      <c r="S103" s="261"/>
      <c r="T103" s="261"/>
      <c r="U103" s="261"/>
      <c r="V103" s="261"/>
      <c r="W103" s="261"/>
      <c r="X103" s="261"/>
      <c r="Y103" s="261"/>
      <c r="Z103" s="261"/>
      <c r="AA103" s="261"/>
      <c r="AB103" s="262"/>
      <c r="AC103" s="263"/>
      <c r="AD103" s="264"/>
      <c r="AE103" s="332"/>
      <c r="AF103" s="265"/>
      <c r="AG103" s="265"/>
      <c r="AH103" s="265"/>
      <c r="AI103" s="265"/>
      <c r="AJ103" s="265"/>
      <c r="AK103" s="265"/>
      <c r="AL103" s="265"/>
      <c r="AM103" s="266"/>
      <c r="AN103" s="13"/>
    </row>
    <row r="104" spans="1:40" x14ac:dyDescent="0.2">
      <c r="A104" s="13"/>
      <c r="B104" s="99"/>
      <c r="C104" s="260"/>
      <c r="D104" s="99"/>
      <c r="E104" s="260"/>
      <c r="F104" s="99"/>
      <c r="G104" s="99"/>
      <c r="H104" s="261"/>
      <c r="I104" s="261"/>
      <c r="J104" s="261"/>
      <c r="K104" s="261"/>
      <c r="L104" s="261"/>
      <c r="M104" s="261"/>
      <c r="N104" s="261"/>
      <c r="O104" s="261"/>
      <c r="P104" s="261"/>
      <c r="Q104" s="261"/>
      <c r="R104" s="261"/>
      <c r="S104" s="261"/>
      <c r="T104" s="261"/>
      <c r="U104" s="261"/>
      <c r="V104" s="261"/>
      <c r="W104" s="261"/>
      <c r="X104" s="261"/>
      <c r="Y104" s="261"/>
      <c r="Z104" s="261"/>
      <c r="AA104" s="261"/>
      <c r="AB104" s="262"/>
      <c r="AC104" s="263"/>
      <c r="AD104" s="264"/>
      <c r="AE104" s="332"/>
      <c r="AF104" s="265"/>
      <c r="AG104" s="265"/>
      <c r="AH104" s="265"/>
      <c r="AI104" s="265"/>
      <c r="AJ104" s="265"/>
      <c r="AK104" s="265"/>
      <c r="AL104" s="265"/>
      <c r="AM104" s="266"/>
      <c r="AN104" s="13"/>
    </row>
    <row r="105" spans="1:40" x14ac:dyDescent="0.2">
      <c r="A105" s="13"/>
      <c r="B105" s="99"/>
      <c r="C105" s="260"/>
      <c r="D105" s="99"/>
      <c r="E105" s="260"/>
      <c r="F105" s="99"/>
      <c r="G105" s="99"/>
      <c r="H105" s="261"/>
      <c r="I105" s="261"/>
      <c r="J105" s="261"/>
      <c r="K105" s="261"/>
      <c r="L105" s="261"/>
      <c r="M105" s="261"/>
      <c r="N105" s="261"/>
      <c r="O105" s="261"/>
      <c r="P105" s="261"/>
      <c r="Q105" s="261"/>
      <c r="R105" s="261"/>
      <c r="S105" s="261"/>
      <c r="T105" s="261"/>
      <c r="U105" s="261"/>
      <c r="V105" s="261"/>
      <c r="W105" s="261"/>
      <c r="X105" s="261"/>
      <c r="Y105" s="261"/>
      <c r="Z105" s="261"/>
      <c r="AA105" s="261"/>
      <c r="AB105" s="262"/>
      <c r="AC105" s="263"/>
      <c r="AD105" s="264"/>
      <c r="AE105" s="332"/>
      <c r="AF105" s="265"/>
      <c r="AG105" s="265"/>
      <c r="AH105" s="265"/>
      <c r="AI105" s="265"/>
      <c r="AJ105" s="265"/>
      <c r="AK105" s="265"/>
      <c r="AL105" s="265"/>
      <c r="AM105" s="266"/>
      <c r="AN105" s="13"/>
    </row>
    <row r="106" spans="1:40" x14ac:dyDescent="0.2">
      <c r="A106" s="13"/>
      <c r="B106" s="99"/>
      <c r="C106" s="260"/>
      <c r="D106" s="99"/>
      <c r="E106" s="260"/>
      <c r="F106" s="99"/>
      <c r="G106" s="99"/>
      <c r="H106" s="261"/>
      <c r="I106" s="261"/>
      <c r="J106" s="261"/>
      <c r="K106" s="261"/>
      <c r="L106" s="261"/>
      <c r="M106" s="261"/>
      <c r="N106" s="261"/>
      <c r="O106" s="261"/>
      <c r="P106" s="261"/>
      <c r="Q106" s="261"/>
      <c r="R106" s="261"/>
      <c r="S106" s="261"/>
      <c r="T106" s="261"/>
      <c r="U106" s="261"/>
      <c r="V106" s="261"/>
      <c r="W106" s="261"/>
      <c r="X106" s="261"/>
      <c r="Y106" s="261"/>
      <c r="Z106" s="261"/>
      <c r="AA106" s="261"/>
      <c r="AB106" s="262"/>
      <c r="AC106" s="263"/>
      <c r="AD106" s="264"/>
      <c r="AE106" s="332"/>
      <c r="AF106" s="265"/>
      <c r="AG106" s="265"/>
      <c r="AH106" s="265"/>
      <c r="AI106" s="265"/>
      <c r="AJ106" s="265"/>
      <c r="AK106" s="265"/>
      <c r="AL106" s="265"/>
      <c r="AM106" s="266"/>
      <c r="AN106" s="13"/>
    </row>
    <row r="107" spans="1:40" x14ac:dyDescent="0.2">
      <c r="A107" s="13"/>
      <c r="B107" s="99"/>
      <c r="C107" s="260"/>
      <c r="D107" s="99"/>
      <c r="E107" s="260"/>
      <c r="F107" s="99"/>
      <c r="G107" s="99"/>
      <c r="H107" s="261"/>
      <c r="I107" s="261"/>
      <c r="J107" s="261"/>
      <c r="K107" s="261"/>
      <c r="L107" s="261"/>
      <c r="M107" s="261"/>
      <c r="N107" s="261"/>
      <c r="O107" s="261"/>
      <c r="P107" s="261"/>
      <c r="Q107" s="261"/>
      <c r="R107" s="261"/>
      <c r="S107" s="261"/>
      <c r="T107" s="261"/>
      <c r="U107" s="261"/>
      <c r="V107" s="261"/>
      <c r="W107" s="261"/>
      <c r="X107" s="261"/>
      <c r="Y107" s="261"/>
      <c r="Z107" s="261"/>
      <c r="AA107" s="261"/>
      <c r="AB107" s="262"/>
      <c r="AC107" s="263"/>
      <c r="AD107" s="264"/>
      <c r="AE107" s="332"/>
      <c r="AF107" s="265"/>
      <c r="AG107" s="265"/>
      <c r="AH107" s="265"/>
      <c r="AI107" s="265"/>
      <c r="AJ107" s="265"/>
      <c r="AK107" s="265"/>
      <c r="AL107" s="265"/>
      <c r="AM107" s="266"/>
      <c r="AN107" s="13"/>
    </row>
    <row r="108" spans="1:40" x14ac:dyDescent="0.2">
      <c r="A108" s="13"/>
      <c r="B108" s="99"/>
      <c r="C108" s="260"/>
      <c r="D108" s="99"/>
      <c r="E108" s="260"/>
      <c r="F108" s="99"/>
      <c r="G108" s="99"/>
      <c r="H108" s="261"/>
      <c r="I108" s="261"/>
      <c r="J108" s="261"/>
      <c r="K108" s="261"/>
      <c r="L108" s="261"/>
      <c r="M108" s="261"/>
      <c r="N108" s="261"/>
      <c r="O108" s="261"/>
      <c r="P108" s="261"/>
      <c r="Q108" s="261"/>
      <c r="R108" s="261"/>
      <c r="S108" s="261"/>
      <c r="T108" s="261"/>
      <c r="U108" s="261"/>
      <c r="V108" s="261"/>
      <c r="W108" s="261"/>
      <c r="X108" s="261"/>
      <c r="Y108" s="261"/>
      <c r="Z108" s="261"/>
      <c r="AA108" s="261"/>
      <c r="AB108" s="262"/>
      <c r="AC108" s="263"/>
      <c r="AD108" s="264"/>
      <c r="AE108" s="332"/>
      <c r="AF108" s="265"/>
      <c r="AG108" s="265"/>
      <c r="AH108" s="265"/>
      <c r="AI108" s="265"/>
      <c r="AJ108" s="265"/>
      <c r="AK108" s="265"/>
      <c r="AL108" s="265"/>
      <c r="AM108" s="266"/>
      <c r="AN108" s="13"/>
    </row>
    <row r="109" spans="1:40" x14ac:dyDescent="0.2">
      <c r="A109" s="13"/>
      <c r="B109" s="99"/>
      <c r="C109" s="260"/>
      <c r="D109" s="99"/>
      <c r="E109" s="260"/>
      <c r="F109" s="99"/>
      <c r="G109" s="99"/>
      <c r="H109" s="261"/>
      <c r="I109" s="261"/>
      <c r="J109" s="261"/>
      <c r="K109" s="261"/>
      <c r="L109" s="261"/>
      <c r="M109" s="261"/>
      <c r="N109" s="261"/>
      <c r="O109" s="261"/>
      <c r="P109" s="261"/>
      <c r="Q109" s="261"/>
      <c r="R109" s="261"/>
      <c r="S109" s="261"/>
      <c r="T109" s="261"/>
      <c r="U109" s="261"/>
      <c r="V109" s="261"/>
      <c r="W109" s="261"/>
      <c r="X109" s="261"/>
      <c r="Y109" s="261"/>
      <c r="Z109" s="261"/>
      <c r="AA109" s="261"/>
      <c r="AB109" s="262"/>
      <c r="AC109" s="263"/>
      <c r="AD109" s="264"/>
      <c r="AE109" s="332"/>
      <c r="AF109" s="265"/>
      <c r="AG109" s="265"/>
      <c r="AH109" s="265"/>
      <c r="AI109" s="265"/>
      <c r="AJ109" s="265"/>
      <c r="AK109" s="265"/>
      <c r="AL109" s="265"/>
      <c r="AM109" s="266"/>
      <c r="AN109" s="13"/>
    </row>
    <row r="110" spans="1:40" x14ac:dyDescent="0.2">
      <c r="A110" s="13"/>
      <c r="B110" s="99"/>
      <c r="C110" s="260"/>
      <c r="D110" s="99"/>
      <c r="E110" s="260"/>
      <c r="F110" s="99"/>
      <c r="G110" s="99"/>
      <c r="H110" s="261"/>
      <c r="I110" s="261"/>
      <c r="J110" s="261"/>
      <c r="K110" s="261"/>
      <c r="L110" s="261"/>
      <c r="M110" s="261"/>
      <c r="N110" s="261"/>
      <c r="O110" s="261"/>
      <c r="P110" s="261"/>
      <c r="Q110" s="261"/>
      <c r="R110" s="261"/>
      <c r="S110" s="261"/>
      <c r="T110" s="261"/>
      <c r="U110" s="261"/>
      <c r="V110" s="261"/>
      <c r="W110" s="261"/>
      <c r="X110" s="261"/>
      <c r="Y110" s="261"/>
      <c r="Z110" s="261"/>
      <c r="AA110" s="261"/>
      <c r="AB110" s="262"/>
      <c r="AC110" s="263"/>
      <c r="AD110" s="264"/>
      <c r="AE110" s="332"/>
      <c r="AF110" s="265"/>
      <c r="AG110" s="265"/>
      <c r="AH110" s="265"/>
      <c r="AI110" s="265"/>
      <c r="AJ110" s="265"/>
      <c r="AK110" s="265"/>
      <c r="AL110" s="265"/>
      <c r="AM110" s="266"/>
      <c r="AN110" s="13"/>
    </row>
    <row r="111" spans="1:40" ht="6.75" customHeight="1" x14ac:dyDescent="0.2">
      <c r="A111" s="13"/>
      <c r="B111" s="13"/>
      <c r="C111" s="260"/>
      <c r="D111" s="260"/>
      <c r="E111" s="260"/>
      <c r="F111" s="260"/>
      <c r="G111" s="13"/>
      <c r="H111" s="13"/>
      <c r="I111" s="13"/>
      <c r="J111" s="13"/>
      <c r="K111" s="13"/>
      <c r="L111" s="13"/>
      <c r="M111" s="13"/>
      <c r="N111" s="13"/>
      <c r="O111" s="13"/>
      <c r="P111" s="13"/>
      <c r="Q111" s="13"/>
      <c r="R111" s="13"/>
      <c r="S111" s="13"/>
      <c r="T111" s="13"/>
      <c r="U111" s="13"/>
      <c r="V111" s="13"/>
      <c r="W111" s="13"/>
      <c r="X111" s="13"/>
      <c r="Y111" s="13"/>
      <c r="Z111" s="13"/>
      <c r="AA111" s="13"/>
      <c r="AB111" s="262"/>
      <c r="AC111" s="263"/>
      <c r="AD111" s="264"/>
      <c r="AE111" s="332"/>
      <c r="AF111" s="13"/>
      <c r="AG111" s="13"/>
      <c r="AH111" s="13"/>
      <c r="AI111" s="13"/>
      <c r="AJ111" s="265"/>
      <c r="AK111" s="265"/>
      <c r="AL111" s="265"/>
      <c r="AM111" s="266"/>
      <c r="AN111" s="13"/>
    </row>
    <row r="112" spans="1:40" x14ac:dyDescent="0.2">
      <c r="AB112" s="51"/>
      <c r="AC112" s="7"/>
      <c r="AD112" s="54"/>
      <c r="AJ112" s="23"/>
      <c r="AK112" s="23"/>
      <c r="AL112" s="23"/>
      <c r="AM112" s="61"/>
    </row>
    <row r="113" spans="28:39" x14ac:dyDescent="0.2">
      <c r="AB113" s="51"/>
      <c r="AC113" s="7"/>
      <c r="AD113" s="54"/>
      <c r="AJ113" s="23"/>
      <c r="AK113" s="23"/>
      <c r="AL113" s="23"/>
      <c r="AM113" s="61"/>
    </row>
    <row r="114" spans="28:39" x14ac:dyDescent="0.2">
      <c r="AB114" s="51"/>
      <c r="AC114" s="7"/>
      <c r="AD114" s="54"/>
      <c r="AJ114" s="23"/>
      <c r="AK114" s="23"/>
      <c r="AL114" s="23"/>
      <c r="AM114" s="61"/>
    </row>
    <row r="115" spans="28:39" x14ac:dyDescent="0.2">
      <c r="AB115" s="51"/>
      <c r="AC115" s="7"/>
      <c r="AD115" s="54"/>
      <c r="AJ115" s="23"/>
      <c r="AK115" s="23"/>
      <c r="AL115" s="23"/>
      <c r="AM115" s="61"/>
    </row>
    <row r="116" spans="28:39" x14ac:dyDescent="0.2">
      <c r="AB116" s="51"/>
      <c r="AC116" s="7"/>
      <c r="AD116" s="54"/>
      <c r="AJ116" s="23"/>
      <c r="AK116" s="23"/>
      <c r="AL116" s="23"/>
      <c r="AM116" s="61"/>
    </row>
    <row r="117" spans="28:39" x14ac:dyDescent="0.2">
      <c r="AB117" s="51"/>
      <c r="AC117" s="7"/>
      <c r="AD117" s="54"/>
      <c r="AJ117" s="23"/>
      <c r="AK117" s="23"/>
      <c r="AL117" s="23"/>
      <c r="AM117" s="61"/>
    </row>
    <row r="118" spans="28:39" x14ac:dyDescent="0.2">
      <c r="AB118" s="8"/>
      <c r="AD118" s="8"/>
      <c r="AJ118" s="23"/>
      <c r="AK118" s="23"/>
      <c r="AL118" s="23"/>
      <c r="AM118" s="61"/>
    </row>
    <row r="119" spans="28:39" x14ac:dyDescent="0.2">
      <c r="AB119" s="8"/>
      <c r="AD119" s="8"/>
      <c r="AJ119" s="23"/>
      <c r="AK119" s="23"/>
      <c r="AL119" s="23"/>
      <c r="AM119" s="61"/>
    </row>
    <row r="120" spans="28:39" x14ac:dyDescent="0.2">
      <c r="AB120" s="8"/>
      <c r="AD120" s="8"/>
      <c r="AJ120" s="23"/>
      <c r="AK120" s="23"/>
      <c r="AL120" s="23"/>
      <c r="AM120" s="61"/>
    </row>
    <row r="121" spans="28:39" x14ac:dyDescent="0.2">
      <c r="AB121" s="8"/>
      <c r="AD121" s="8"/>
      <c r="AJ121" s="23"/>
      <c r="AK121" s="23"/>
      <c r="AL121" s="23"/>
      <c r="AM121" s="61"/>
    </row>
    <row r="122" spans="28:39" x14ac:dyDescent="0.2">
      <c r="AB122" s="8"/>
      <c r="AD122" s="8"/>
      <c r="AJ122" s="23"/>
      <c r="AK122" s="23"/>
      <c r="AL122" s="23"/>
      <c r="AM122" s="61"/>
    </row>
    <row r="123" spans="28:39" x14ac:dyDescent="0.2">
      <c r="AB123" s="8"/>
      <c r="AD123" s="8"/>
      <c r="AJ123" s="23"/>
      <c r="AK123" s="23"/>
      <c r="AL123" s="23"/>
      <c r="AM123" s="61"/>
    </row>
    <row r="124" spans="28:39" x14ac:dyDescent="0.2">
      <c r="AB124" s="8"/>
      <c r="AD124" s="8"/>
      <c r="AJ124" s="23"/>
      <c r="AK124" s="23"/>
      <c r="AL124" s="23"/>
      <c r="AM124" s="61"/>
    </row>
    <row r="125" spans="28:39" x14ac:dyDescent="0.2">
      <c r="AB125" s="8"/>
      <c r="AD125" s="8"/>
      <c r="AJ125" s="23"/>
      <c r="AK125" s="23"/>
      <c r="AL125" s="23"/>
      <c r="AM125" s="61"/>
    </row>
    <row r="126" spans="28:39" x14ac:dyDescent="0.2">
      <c r="AB126" s="8"/>
      <c r="AD126" s="8"/>
      <c r="AJ126" s="23"/>
      <c r="AK126" s="23"/>
      <c r="AL126" s="23"/>
      <c r="AM126" s="61"/>
    </row>
    <row r="127" spans="28:39" x14ac:dyDescent="0.2">
      <c r="AB127" s="8"/>
      <c r="AD127" s="8"/>
      <c r="AJ127" s="23"/>
      <c r="AK127" s="23"/>
      <c r="AL127" s="23"/>
      <c r="AM127" s="61"/>
    </row>
    <row r="128" spans="28:39" x14ac:dyDescent="0.2">
      <c r="AB128" s="8"/>
      <c r="AD128" s="8"/>
      <c r="AJ128" s="23"/>
      <c r="AK128" s="23"/>
      <c r="AL128" s="23"/>
      <c r="AM128" s="61"/>
    </row>
    <row r="129" spans="28:39" x14ac:dyDescent="0.2">
      <c r="AB129" s="8"/>
      <c r="AD129" s="8"/>
      <c r="AJ129" s="23"/>
      <c r="AK129" s="23"/>
      <c r="AL129" s="23"/>
      <c r="AM129" s="61"/>
    </row>
    <row r="130" spans="28:39" x14ac:dyDescent="0.2">
      <c r="AB130" s="8"/>
      <c r="AD130" s="8"/>
      <c r="AJ130" s="23"/>
      <c r="AK130" s="23"/>
      <c r="AL130" s="23"/>
      <c r="AM130" s="61"/>
    </row>
    <row r="131" spans="28:39" x14ac:dyDescent="0.2">
      <c r="AB131" s="8"/>
      <c r="AD131" s="8"/>
      <c r="AJ131" s="23"/>
      <c r="AK131" s="23"/>
      <c r="AL131" s="23"/>
      <c r="AM131" s="61"/>
    </row>
    <row r="132" spans="28:39" x14ac:dyDescent="0.2">
      <c r="AB132" s="8"/>
      <c r="AD132" s="8"/>
      <c r="AJ132" s="23"/>
      <c r="AK132" s="23"/>
      <c r="AL132" s="23"/>
      <c r="AM132" s="61"/>
    </row>
    <row r="133" spans="28:39" x14ac:dyDescent="0.2">
      <c r="AB133" s="8"/>
      <c r="AD133" s="8"/>
      <c r="AJ133" s="23"/>
      <c r="AK133" s="23"/>
      <c r="AL133" s="23"/>
      <c r="AM133" s="61"/>
    </row>
    <row r="134" spans="28:39" x14ac:dyDescent="0.2">
      <c r="AB134" s="8"/>
      <c r="AD134" s="8"/>
      <c r="AJ134" s="23"/>
      <c r="AK134" s="23"/>
      <c r="AL134" s="23"/>
      <c r="AM134" s="61"/>
    </row>
    <row r="135" spans="28:39" x14ac:dyDescent="0.2">
      <c r="AB135" s="8"/>
      <c r="AD135" s="8"/>
      <c r="AJ135" s="23"/>
      <c r="AK135" s="23"/>
      <c r="AL135" s="23"/>
      <c r="AM135" s="61"/>
    </row>
    <row r="136" spans="28:39" x14ac:dyDescent="0.2">
      <c r="AB136" s="8"/>
      <c r="AD136" s="8"/>
      <c r="AJ136" s="23"/>
      <c r="AK136" s="23"/>
      <c r="AL136" s="23"/>
      <c r="AM136" s="61"/>
    </row>
    <row r="137" spans="28:39" x14ac:dyDescent="0.2">
      <c r="AB137" s="8"/>
      <c r="AD137" s="8"/>
      <c r="AJ137" s="23"/>
      <c r="AK137" s="23"/>
      <c r="AL137" s="23"/>
      <c r="AM137" s="61"/>
    </row>
    <row r="138" spans="28:39" x14ac:dyDescent="0.2">
      <c r="AB138" s="8"/>
      <c r="AD138" s="8"/>
      <c r="AJ138" s="23"/>
      <c r="AK138" s="23"/>
      <c r="AL138" s="23"/>
      <c r="AM138" s="61"/>
    </row>
    <row r="139" spans="28:39" x14ac:dyDescent="0.2">
      <c r="AB139" s="8"/>
      <c r="AD139" s="8"/>
      <c r="AJ139" s="23"/>
      <c r="AK139" s="23"/>
      <c r="AL139" s="23"/>
      <c r="AM139" s="61"/>
    </row>
    <row r="140" spans="28:39" x14ac:dyDescent="0.2">
      <c r="AB140" s="8"/>
      <c r="AD140" s="8"/>
      <c r="AJ140" s="23"/>
      <c r="AK140" s="23"/>
      <c r="AL140" s="23"/>
      <c r="AM140" s="61"/>
    </row>
    <row r="141" spans="28:39" x14ac:dyDescent="0.2">
      <c r="AB141" s="8"/>
      <c r="AD141" s="8"/>
      <c r="AJ141" s="23"/>
      <c r="AK141" s="23"/>
      <c r="AL141" s="23"/>
      <c r="AM141" s="61"/>
    </row>
    <row r="142" spans="28:39" x14ac:dyDescent="0.2">
      <c r="AB142" s="8"/>
      <c r="AD142" s="8"/>
      <c r="AJ142" s="23"/>
      <c r="AK142" s="23"/>
      <c r="AL142" s="23"/>
      <c r="AM142" s="61"/>
    </row>
    <row r="143" spans="28:39" x14ac:dyDescent="0.2">
      <c r="AB143" s="8"/>
      <c r="AD143" s="8"/>
      <c r="AJ143" s="23"/>
      <c r="AK143" s="23"/>
      <c r="AL143" s="23"/>
      <c r="AM143" s="61"/>
    </row>
    <row r="144" spans="28:39" x14ac:dyDescent="0.2">
      <c r="AB144" s="8"/>
      <c r="AD144" s="8"/>
      <c r="AJ144" s="23"/>
      <c r="AK144" s="23"/>
      <c r="AL144" s="23"/>
      <c r="AM144" s="61"/>
    </row>
    <row r="145" spans="28:39" x14ac:dyDescent="0.2">
      <c r="AB145" s="8"/>
      <c r="AD145" s="8"/>
      <c r="AJ145" s="23"/>
      <c r="AK145" s="23"/>
      <c r="AL145" s="23"/>
      <c r="AM145" s="61"/>
    </row>
    <row r="146" spans="28:39" x14ac:dyDescent="0.2">
      <c r="AB146" s="8"/>
      <c r="AD146" s="8"/>
      <c r="AJ146" s="23"/>
      <c r="AK146" s="23"/>
      <c r="AL146" s="23"/>
      <c r="AM146" s="61"/>
    </row>
    <row r="147" spans="28:39" x14ac:dyDescent="0.2">
      <c r="AB147" s="8"/>
      <c r="AD147" s="8"/>
      <c r="AJ147" s="23"/>
      <c r="AK147" s="23"/>
      <c r="AL147" s="23"/>
      <c r="AM147" s="61"/>
    </row>
    <row r="148" spans="28:39" x14ac:dyDescent="0.2">
      <c r="AB148" s="8"/>
      <c r="AD148" s="8"/>
      <c r="AJ148" s="23"/>
      <c r="AK148" s="23"/>
      <c r="AL148" s="23"/>
      <c r="AM148" s="61"/>
    </row>
    <row r="149" spans="28:39" x14ac:dyDescent="0.2">
      <c r="AB149" s="8"/>
      <c r="AD149" s="8"/>
      <c r="AJ149" s="23"/>
      <c r="AK149" s="23"/>
      <c r="AL149" s="23"/>
      <c r="AM149" s="61"/>
    </row>
    <row r="150" spans="28:39" x14ac:dyDescent="0.2">
      <c r="AB150" s="8"/>
      <c r="AD150" s="8"/>
      <c r="AJ150" s="23"/>
      <c r="AK150" s="23"/>
      <c r="AL150" s="23"/>
      <c r="AM150" s="61"/>
    </row>
    <row r="151" spans="28:39" x14ac:dyDescent="0.2">
      <c r="AB151" s="8"/>
      <c r="AD151" s="8"/>
      <c r="AJ151" s="23"/>
      <c r="AK151" s="23"/>
      <c r="AL151" s="23"/>
      <c r="AM151" s="61"/>
    </row>
    <row r="152" spans="28:39" x14ac:dyDescent="0.2">
      <c r="AB152" s="8"/>
      <c r="AD152" s="8"/>
      <c r="AJ152" s="23"/>
      <c r="AK152" s="23"/>
      <c r="AL152" s="23"/>
      <c r="AM152" s="61"/>
    </row>
    <row r="153" spans="28:39" x14ac:dyDescent="0.2">
      <c r="AB153" s="8"/>
      <c r="AD153" s="8"/>
      <c r="AJ153" s="23"/>
      <c r="AK153" s="23"/>
      <c r="AL153" s="23"/>
      <c r="AM153" s="61"/>
    </row>
    <row r="154" spans="28:39" x14ac:dyDescent="0.2">
      <c r="AB154" s="8"/>
      <c r="AD154" s="8"/>
      <c r="AJ154" s="23"/>
      <c r="AK154" s="23"/>
      <c r="AL154" s="23"/>
      <c r="AM154" s="61"/>
    </row>
    <row r="155" spans="28:39" x14ac:dyDescent="0.2">
      <c r="AB155" s="8"/>
      <c r="AD155" s="8"/>
      <c r="AJ155" s="23"/>
      <c r="AK155" s="23"/>
      <c r="AL155" s="23"/>
      <c r="AM155" s="61"/>
    </row>
    <row r="156" spans="28:39" x14ac:dyDescent="0.2">
      <c r="AB156" s="8"/>
      <c r="AD156" s="8"/>
      <c r="AJ156" s="23"/>
      <c r="AK156" s="23"/>
      <c r="AL156" s="23"/>
      <c r="AM156" s="61"/>
    </row>
    <row r="157" spans="28:39" x14ac:dyDescent="0.2">
      <c r="AB157" s="8"/>
      <c r="AD157" s="8"/>
      <c r="AJ157" s="23"/>
      <c r="AK157" s="23"/>
      <c r="AL157" s="23"/>
      <c r="AM157" s="61"/>
    </row>
    <row r="158" spans="28:39" x14ac:dyDescent="0.2">
      <c r="AB158" s="8"/>
      <c r="AD158" s="8"/>
      <c r="AJ158" s="23"/>
      <c r="AK158" s="23"/>
      <c r="AL158" s="23"/>
      <c r="AM158" s="61"/>
    </row>
    <row r="159" spans="28:39" x14ac:dyDescent="0.2">
      <c r="AB159" s="8"/>
      <c r="AD159" s="8"/>
      <c r="AJ159" s="23"/>
      <c r="AK159" s="23"/>
      <c r="AL159" s="23"/>
      <c r="AM159" s="61"/>
    </row>
    <row r="160" spans="28:39" x14ac:dyDescent="0.2">
      <c r="AB160" s="8"/>
      <c r="AD160" s="8"/>
      <c r="AJ160" s="23"/>
      <c r="AK160" s="23"/>
      <c r="AL160" s="23"/>
      <c r="AM160" s="61"/>
    </row>
  </sheetData>
  <sheetProtection password="FC91" sheet="1" objects="1" scenarios="1"/>
  <mergeCells count="20">
    <mergeCell ref="A7:A10"/>
    <mergeCell ref="B7:B10"/>
    <mergeCell ref="G7:G10"/>
    <mergeCell ref="H7:Q8"/>
    <mergeCell ref="D7:D10"/>
    <mergeCell ref="E7:E10"/>
    <mergeCell ref="F7:F10"/>
    <mergeCell ref="AB5:AD6"/>
    <mergeCell ref="D5:F6"/>
    <mergeCell ref="R9:AA9"/>
    <mergeCell ref="G5:AA6"/>
    <mergeCell ref="H9:Q9"/>
    <mergeCell ref="AD7:AD9"/>
    <mergeCell ref="AJ7:AK8"/>
    <mergeCell ref="AC7:AC9"/>
    <mergeCell ref="AB7:AB9"/>
    <mergeCell ref="R7:AA8"/>
    <mergeCell ref="AF7:AG8"/>
    <mergeCell ref="AE9:AE10"/>
    <mergeCell ref="AH7:AI8"/>
  </mergeCells>
  <phoneticPr fontId="10" type="noConversion"/>
  <conditionalFormatting sqref="AM61:AM110">
    <cfRule type="cellIs" dxfId="7" priority="1" stopIfTrue="1" operator="lessThan">
      <formula>0.52</formula>
    </cfRule>
  </conditionalFormatting>
  <conditionalFormatting sqref="AM11:AM60">
    <cfRule type="cellIs" dxfId="6" priority="2" stopIfTrue="1" operator="lessThan">
      <formula>CEmin</formula>
    </cfRule>
  </conditionalFormatting>
  <conditionalFormatting sqref="AF11:AL60">
    <cfRule type="cellIs" dxfId="5" priority="3" stopIfTrue="1" operator="equal">
      <formula>Error</formula>
    </cfRule>
  </conditionalFormatting>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AM169"/>
  <sheetViews>
    <sheetView workbookViewId="0">
      <selection activeCell="C8" sqref="C8:C11"/>
    </sheetView>
  </sheetViews>
  <sheetFormatPr defaultColWidth="9.140625" defaultRowHeight="15" x14ac:dyDescent="0.2"/>
  <cols>
    <col min="1" max="1" width="15.7109375" style="83" customWidth="1"/>
    <col min="2" max="2" width="13.7109375" style="83" customWidth="1"/>
    <col min="3" max="3" width="82.85546875" style="83" customWidth="1"/>
    <col min="4" max="4" width="17.28515625" style="83" bestFit="1" customWidth="1"/>
    <col min="5" max="5" width="21.5703125" style="83" customWidth="1"/>
    <col min="6" max="6" width="22.85546875" style="83" customWidth="1"/>
    <col min="7" max="7" width="17" style="83" customWidth="1"/>
    <col min="8" max="8" width="7.85546875" style="83" customWidth="1"/>
    <col min="9" max="9" width="7.28515625" style="83" customWidth="1"/>
    <col min="10" max="10" width="7.42578125" style="83" customWidth="1"/>
    <col min="11" max="11" width="7.140625" style="83" customWidth="1"/>
    <col min="12" max="12" width="7.5703125" style="83" customWidth="1"/>
    <col min="13" max="14" width="7" style="83" customWidth="1"/>
    <col min="15" max="15" width="7.42578125" style="83" customWidth="1"/>
    <col min="16" max="16" width="7.140625" style="83" customWidth="1"/>
    <col min="17" max="17" width="7.5703125" style="83" customWidth="1"/>
    <col min="18" max="18" width="7.140625" style="83" customWidth="1"/>
    <col min="19" max="19" width="6.85546875" style="83" customWidth="1"/>
    <col min="20" max="20" width="7.140625" style="83" customWidth="1"/>
    <col min="21" max="21" width="7.28515625" style="83" customWidth="1"/>
    <col min="22" max="22" width="6.85546875" style="83" customWidth="1"/>
    <col min="23" max="24" width="7" style="83" customWidth="1"/>
    <col min="25" max="25" width="7.5703125" style="83" customWidth="1"/>
    <col min="26" max="27" width="7.140625" style="83" customWidth="1"/>
    <col min="28" max="28" width="17.85546875" style="83" customWidth="1"/>
    <col min="29" max="29" width="25.5703125" style="83" bestFit="1" customWidth="1"/>
    <col min="30" max="30" width="17.42578125" style="83" customWidth="1"/>
    <col min="31" max="31" width="47.140625" style="83" bestFit="1" customWidth="1"/>
    <col min="32" max="32" width="0.85546875" style="83" customWidth="1"/>
    <col min="33" max="33" width="9.140625" style="83"/>
    <col min="34" max="35" width="10.42578125" style="83" bestFit="1" customWidth="1"/>
    <col min="36" max="16384" width="9.140625" style="83"/>
  </cols>
  <sheetData>
    <row r="1" spans="1:39" s="85" customFormat="1" ht="15.75" x14ac:dyDescent="0.25">
      <c r="A1" s="131" t="s">
        <v>53</v>
      </c>
      <c r="B1" s="132"/>
      <c r="C1" s="132"/>
      <c r="D1" s="132"/>
      <c r="E1" s="132"/>
      <c r="F1" s="132"/>
      <c r="G1" s="132"/>
      <c r="H1" s="132"/>
      <c r="I1" s="132"/>
      <c r="J1" s="93"/>
      <c r="K1" s="95"/>
      <c r="L1" s="95"/>
      <c r="M1" s="95"/>
      <c r="N1" s="95"/>
      <c r="O1" s="95"/>
      <c r="P1" s="95"/>
      <c r="Q1" s="95"/>
      <c r="R1" s="95"/>
      <c r="S1" s="95"/>
      <c r="T1" s="95"/>
      <c r="U1" s="95"/>
      <c r="V1" s="95"/>
      <c r="W1" s="95"/>
      <c r="X1" s="95"/>
      <c r="Y1" s="95"/>
      <c r="Z1" s="95"/>
      <c r="AA1" s="95"/>
      <c r="AB1" s="95"/>
      <c r="AC1" s="95"/>
      <c r="AD1" s="95"/>
      <c r="AE1" s="95"/>
      <c r="AF1" s="86"/>
    </row>
    <row r="2" spans="1:39" s="85" customFormat="1" ht="15.75" thickBot="1" x14ac:dyDescent="0.25">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86"/>
    </row>
    <row r="3" spans="1:39" s="85" customFormat="1" ht="34.5" thickBot="1" x14ac:dyDescent="0.55000000000000004">
      <c r="A3" s="95"/>
      <c r="B3" s="98"/>
      <c r="C3" s="301" t="s">
        <v>202</v>
      </c>
      <c r="D3" s="117" t="s">
        <v>222</v>
      </c>
      <c r="E3" s="98"/>
      <c r="F3" s="98"/>
      <c r="G3" s="98"/>
      <c r="H3" s="98"/>
      <c r="I3" s="98"/>
      <c r="J3" s="98"/>
      <c r="K3" s="98"/>
      <c r="L3" s="98"/>
      <c r="M3" s="98"/>
      <c r="N3" s="98"/>
      <c r="O3" s="98"/>
      <c r="P3" s="98"/>
      <c r="Q3" s="98"/>
      <c r="R3" s="98"/>
      <c r="S3" s="98"/>
      <c r="T3" s="98"/>
      <c r="U3" s="98"/>
      <c r="V3" s="98"/>
      <c r="W3" s="98"/>
      <c r="X3" s="98"/>
      <c r="Y3" s="98"/>
      <c r="Z3" s="98"/>
      <c r="AA3" s="98"/>
      <c r="AB3" s="98"/>
      <c r="AC3" s="98"/>
      <c r="AD3" s="98"/>
      <c r="AE3" s="93"/>
      <c r="AF3" s="86"/>
    </row>
    <row r="4" spans="1:39" s="85" customFormat="1" ht="24.75" customHeight="1" thickBot="1" x14ac:dyDescent="0.25">
      <c r="A4" s="96"/>
      <c r="B4" s="98"/>
      <c r="C4" s="302" t="s">
        <v>206</v>
      </c>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3"/>
      <c r="AF4" s="86"/>
    </row>
    <row r="5" spans="1:39" s="85" customFormat="1" ht="24" customHeight="1" thickBot="1" x14ac:dyDescent="0.25">
      <c r="A5" s="96"/>
      <c r="B5" s="98"/>
      <c r="C5" s="303" t="s">
        <v>223</v>
      </c>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3"/>
      <c r="AF5" s="86"/>
    </row>
    <row r="6" spans="1:39" s="85" customFormat="1" ht="14.25" customHeight="1" thickBot="1" x14ac:dyDescent="0.45">
      <c r="A6" s="95"/>
      <c r="B6" s="95"/>
      <c r="C6" s="686" t="s">
        <v>204</v>
      </c>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86"/>
    </row>
    <row r="7" spans="1:39" s="85" customFormat="1" ht="15" customHeight="1" thickBot="1" x14ac:dyDescent="0.25">
      <c r="A7" s="95"/>
      <c r="B7" s="95"/>
      <c r="C7" s="686"/>
      <c r="D7" s="671" t="s">
        <v>74</v>
      </c>
      <c r="E7" s="634"/>
      <c r="F7" s="635"/>
      <c r="G7" s="642" t="s">
        <v>155</v>
      </c>
      <c r="H7" s="547"/>
      <c r="I7" s="547"/>
      <c r="J7" s="547"/>
      <c r="K7" s="547"/>
      <c r="L7" s="547"/>
      <c r="M7" s="547"/>
      <c r="N7" s="547"/>
      <c r="O7" s="547"/>
      <c r="P7" s="547"/>
      <c r="Q7" s="547"/>
      <c r="R7" s="547"/>
      <c r="S7" s="547"/>
      <c r="T7" s="547"/>
      <c r="U7" s="547"/>
      <c r="V7" s="547"/>
      <c r="W7" s="547"/>
      <c r="X7" s="547"/>
      <c r="Y7" s="547"/>
      <c r="Z7" s="547"/>
      <c r="AA7" s="643"/>
      <c r="AB7" s="693" t="s">
        <v>156</v>
      </c>
      <c r="AC7" s="694"/>
      <c r="AD7" s="635"/>
      <c r="AE7" s="689"/>
      <c r="AF7" s="86"/>
    </row>
    <row r="8" spans="1:39" s="85" customFormat="1" ht="15" customHeight="1" thickBot="1" x14ac:dyDescent="0.25">
      <c r="A8" s="95"/>
      <c r="B8" s="95"/>
      <c r="C8" s="684" t="s">
        <v>205</v>
      </c>
      <c r="D8" s="637"/>
      <c r="E8" s="637"/>
      <c r="F8" s="638"/>
      <c r="G8" s="644"/>
      <c r="H8" s="645"/>
      <c r="I8" s="645"/>
      <c r="J8" s="645"/>
      <c r="K8" s="645"/>
      <c r="L8" s="645"/>
      <c r="M8" s="645"/>
      <c r="N8" s="645"/>
      <c r="O8" s="645"/>
      <c r="P8" s="645"/>
      <c r="Q8" s="645"/>
      <c r="R8" s="645"/>
      <c r="S8" s="645"/>
      <c r="T8" s="645"/>
      <c r="U8" s="645"/>
      <c r="V8" s="645"/>
      <c r="W8" s="645"/>
      <c r="X8" s="645"/>
      <c r="Y8" s="645"/>
      <c r="Z8" s="645"/>
      <c r="AA8" s="646"/>
      <c r="AB8" s="695"/>
      <c r="AC8" s="696"/>
      <c r="AD8" s="542"/>
      <c r="AE8" s="555"/>
      <c r="AF8" s="86"/>
    </row>
    <row r="9" spans="1:39" s="85" customFormat="1" ht="15" customHeight="1" thickBot="1" x14ac:dyDescent="0.25">
      <c r="A9" s="668" t="s">
        <v>15</v>
      </c>
      <c r="B9" s="672" t="s">
        <v>46</v>
      </c>
      <c r="C9" s="685"/>
      <c r="D9" s="668" t="s">
        <v>73</v>
      </c>
      <c r="E9" s="674" t="s">
        <v>154</v>
      </c>
      <c r="F9" s="674" t="s">
        <v>85</v>
      </c>
      <c r="G9" s="674" t="s">
        <v>75</v>
      </c>
      <c r="H9" s="701" t="s">
        <v>236</v>
      </c>
      <c r="I9" s="702"/>
      <c r="J9" s="702"/>
      <c r="K9" s="702"/>
      <c r="L9" s="702"/>
      <c r="M9" s="702"/>
      <c r="N9" s="702"/>
      <c r="O9" s="702"/>
      <c r="P9" s="702"/>
      <c r="Q9" s="703"/>
      <c r="R9" s="672" t="s">
        <v>65</v>
      </c>
      <c r="S9" s="634"/>
      <c r="T9" s="634"/>
      <c r="U9" s="634"/>
      <c r="V9" s="634"/>
      <c r="W9" s="634"/>
      <c r="X9" s="634"/>
      <c r="Y9" s="634"/>
      <c r="Z9" s="634"/>
      <c r="AA9" s="635"/>
      <c r="AB9" s="697" t="s">
        <v>42</v>
      </c>
      <c r="AC9" s="697" t="s">
        <v>20</v>
      </c>
      <c r="AD9" s="690" t="s">
        <v>55</v>
      </c>
      <c r="AE9" s="555"/>
      <c r="AF9" s="86"/>
    </row>
    <row r="10" spans="1:39" s="85" customFormat="1" ht="15" customHeight="1" thickBot="1" x14ac:dyDescent="0.25">
      <c r="A10" s="669"/>
      <c r="B10" s="673"/>
      <c r="C10" s="685"/>
      <c r="D10" s="677"/>
      <c r="E10" s="679"/>
      <c r="F10" s="677"/>
      <c r="G10" s="675"/>
      <c r="H10" s="704"/>
      <c r="I10" s="705"/>
      <c r="J10" s="705"/>
      <c r="K10" s="705"/>
      <c r="L10" s="705"/>
      <c r="M10" s="705"/>
      <c r="N10" s="705"/>
      <c r="O10" s="705"/>
      <c r="P10" s="705"/>
      <c r="Q10" s="706"/>
      <c r="R10" s="636"/>
      <c r="S10" s="637"/>
      <c r="T10" s="637"/>
      <c r="U10" s="637"/>
      <c r="V10" s="637"/>
      <c r="W10" s="637"/>
      <c r="X10" s="637"/>
      <c r="Y10" s="637"/>
      <c r="Z10" s="637"/>
      <c r="AA10" s="638"/>
      <c r="AB10" s="698"/>
      <c r="AC10" s="698"/>
      <c r="AD10" s="691"/>
      <c r="AE10" s="558"/>
      <c r="AF10" s="86"/>
    </row>
    <row r="11" spans="1:39" s="85" customFormat="1" ht="15.75" customHeight="1" thickBot="1" x14ac:dyDescent="0.3">
      <c r="A11" s="669"/>
      <c r="B11" s="673"/>
      <c r="C11" s="685"/>
      <c r="D11" s="677"/>
      <c r="E11" s="679"/>
      <c r="F11" s="677"/>
      <c r="G11" s="675"/>
      <c r="H11" s="700" t="s">
        <v>66</v>
      </c>
      <c r="I11" s="645"/>
      <c r="J11" s="645"/>
      <c r="K11" s="645"/>
      <c r="L11" s="645"/>
      <c r="M11" s="645"/>
      <c r="N11" s="645"/>
      <c r="O11" s="645"/>
      <c r="P11" s="645"/>
      <c r="Q11" s="646"/>
      <c r="R11" s="681" t="s">
        <v>66</v>
      </c>
      <c r="S11" s="682"/>
      <c r="T11" s="682"/>
      <c r="U11" s="682"/>
      <c r="V11" s="682"/>
      <c r="W11" s="682"/>
      <c r="X11" s="682"/>
      <c r="Y11" s="682"/>
      <c r="Z11" s="682"/>
      <c r="AA11" s="683"/>
      <c r="AB11" s="699"/>
      <c r="AC11" s="699"/>
      <c r="AD11" s="692"/>
      <c r="AE11" s="687" t="s">
        <v>21</v>
      </c>
      <c r="AF11" s="86"/>
    </row>
    <row r="12" spans="1:39" s="85" customFormat="1" ht="18" customHeight="1" thickBot="1" x14ac:dyDescent="0.3">
      <c r="A12" s="670"/>
      <c r="B12" s="670"/>
      <c r="C12" s="210" t="s">
        <v>47</v>
      </c>
      <c r="D12" s="678"/>
      <c r="E12" s="680"/>
      <c r="F12" s="678"/>
      <c r="G12" s="676"/>
      <c r="H12" s="88">
        <v>1</v>
      </c>
      <c r="I12" s="88">
        <f t="shared" ref="I12:AA12" si="0">H12+1</f>
        <v>2</v>
      </c>
      <c r="J12" s="88">
        <f t="shared" si="0"/>
        <v>3</v>
      </c>
      <c r="K12" s="88">
        <f t="shared" si="0"/>
        <v>4</v>
      </c>
      <c r="L12" s="88">
        <f t="shared" si="0"/>
        <v>5</v>
      </c>
      <c r="M12" s="88">
        <f t="shared" si="0"/>
        <v>6</v>
      </c>
      <c r="N12" s="88">
        <f t="shared" si="0"/>
        <v>7</v>
      </c>
      <c r="O12" s="88">
        <f t="shared" si="0"/>
        <v>8</v>
      </c>
      <c r="P12" s="88">
        <f t="shared" si="0"/>
        <v>9</v>
      </c>
      <c r="Q12" s="88">
        <f t="shared" si="0"/>
        <v>10</v>
      </c>
      <c r="R12" s="88">
        <v>1</v>
      </c>
      <c r="S12" s="88">
        <f t="shared" si="0"/>
        <v>2</v>
      </c>
      <c r="T12" s="88">
        <f t="shared" si="0"/>
        <v>3</v>
      </c>
      <c r="U12" s="88">
        <f t="shared" si="0"/>
        <v>4</v>
      </c>
      <c r="V12" s="88">
        <f t="shared" si="0"/>
        <v>5</v>
      </c>
      <c r="W12" s="88">
        <f t="shared" si="0"/>
        <v>6</v>
      </c>
      <c r="X12" s="88">
        <f t="shared" si="0"/>
        <v>7</v>
      </c>
      <c r="Y12" s="88">
        <f t="shared" si="0"/>
        <v>8</v>
      </c>
      <c r="Z12" s="88">
        <f t="shared" si="0"/>
        <v>9</v>
      </c>
      <c r="AA12" s="88">
        <f t="shared" si="0"/>
        <v>10</v>
      </c>
      <c r="AB12" s="5" t="s">
        <v>19</v>
      </c>
      <c r="AC12" s="5" t="s">
        <v>19</v>
      </c>
      <c r="AD12" s="5" t="s">
        <v>19</v>
      </c>
      <c r="AE12" s="688"/>
      <c r="AF12" s="86"/>
    </row>
    <row r="13" spans="1:39" ht="15.75" x14ac:dyDescent="0.25">
      <c r="A13" s="359"/>
      <c r="B13" s="360"/>
      <c r="C13" s="489"/>
      <c r="D13" s="360"/>
      <c r="E13" s="360"/>
      <c r="F13" s="360"/>
      <c r="G13" s="420"/>
      <c r="H13" s="431"/>
      <c r="I13" s="417"/>
      <c r="J13" s="417"/>
      <c r="K13" s="417"/>
      <c r="L13" s="417"/>
      <c r="M13" s="417"/>
      <c r="N13" s="417"/>
      <c r="O13" s="417"/>
      <c r="P13" s="417"/>
      <c r="Q13" s="417"/>
      <c r="R13" s="432"/>
      <c r="S13" s="361"/>
      <c r="T13" s="361"/>
      <c r="U13" s="361"/>
      <c r="V13" s="361"/>
      <c r="W13" s="361"/>
      <c r="X13" s="361"/>
      <c r="Y13" s="361"/>
      <c r="Z13" s="361"/>
      <c r="AA13" s="430"/>
      <c r="AB13" s="418"/>
      <c r="AC13" s="392"/>
      <c r="AD13" s="392"/>
      <c r="AE13" s="390" t="str">
        <f>IF(G13&gt;0,IF(AC13/AB13&lt;=cap,IF('Benefits Summary'!AM11&gt;=CEmin," ",CEwarning),Exceeds_50),blank)</f>
        <v/>
      </c>
      <c r="AF13" s="86"/>
      <c r="AG13" s="333" t="str">
        <f t="shared" ref="AG13:AG62" si="1">IF(OR(AE13=CEwarning,AE13=Exceeds_50),Error,blank)</f>
        <v/>
      </c>
      <c r="AH13" s="333" t="str">
        <f t="shared" ref="AH13:AH44" si="2">IF(G13&gt;D13,Error,blank)</f>
        <v/>
      </c>
      <c r="AI13" s="85"/>
      <c r="AJ13" s="85"/>
      <c r="AK13" s="85"/>
      <c r="AL13" s="85"/>
      <c r="AM13" s="85"/>
    </row>
    <row r="14" spans="1:39" ht="15" customHeight="1" x14ac:dyDescent="0.25">
      <c r="A14" s="362"/>
      <c r="B14" s="363"/>
      <c r="C14" s="362"/>
      <c r="D14" s="363"/>
      <c r="E14" s="363"/>
      <c r="F14" s="415"/>
      <c r="G14" s="415"/>
      <c r="H14" s="393"/>
      <c r="I14" s="364"/>
      <c r="J14" s="364"/>
      <c r="K14" s="364"/>
      <c r="L14" s="364"/>
      <c r="M14" s="364"/>
      <c r="N14" s="364"/>
      <c r="O14" s="364"/>
      <c r="P14" s="364"/>
      <c r="Q14" s="365"/>
      <c r="R14" s="433"/>
      <c r="S14" s="364"/>
      <c r="T14" s="364"/>
      <c r="U14" s="364"/>
      <c r="V14" s="434"/>
      <c r="W14" s="434"/>
      <c r="X14" s="434"/>
      <c r="Y14" s="434"/>
      <c r="Z14" s="434"/>
      <c r="AA14" s="365"/>
      <c r="AB14" s="419"/>
      <c r="AC14" s="394"/>
      <c r="AD14" s="394"/>
      <c r="AE14" s="391" t="str">
        <f>IF(G14&gt;0,IF(AC14/AB14&lt;=cap,IF('Benefits Summary'!AM12&gt;=CEmin," ",CEwarning),Exceeds_50),blank)</f>
        <v/>
      </c>
      <c r="AF14" s="86"/>
      <c r="AG14" s="333" t="str">
        <f t="shared" si="1"/>
        <v/>
      </c>
      <c r="AH14" s="333" t="str">
        <f t="shared" si="2"/>
        <v/>
      </c>
      <c r="AI14" s="85"/>
      <c r="AJ14" s="85"/>
      <c r="AK14" s="85"/>
      <c r="AL14" s="85"/>
      <c r="AM14" s="85"/>
    </row>
    <row r="15" spans="1:39" ht="15.75" customHeight="1" x14ac:dyDescent="0.25">
      <c r="A15" s="362"/>
      <c r="B15" s="363"/>
      <c r="C15" s="362"/>
      <c r="D15" s="363"/>
      <c r="E15" s="363"/>
      <c r="F15" s="363"/>
      <c r="G15" s="415"/>
      <c r="H15" s="422"/>
      <c r="I15" s="416"/>
      <c r="J15" s="416"/>
      <c r="K15" s="416"/>
      <c r="L15" s="416"/>
      <c r="M15" s="416"/>
      <c r="N15" s="416"/>
      <c r="O15" s="416"/>
      <c r="P15" s="416"/>
      <c r="Q15" s="416"/>
      <c r="R15" s="393"/>
      <c r="S15" s="364"/>
      <c r="T15" s="364"/>
      <c r="U15" s="364"/>
      <c r="V15" s="364"/>
      <c r="W15" s="364"/>
      <c r="X15" s="364"/>
      <c r="Y15" s="364"/>
      <c r="Z15" s="364"/>
      <c r="AA15" s="365"/>
      <c r="AB15" s="419"/>
      <c r="AC15" s="394"/>
      <c r="AD15" s="394"/>
      <c r="AE15" s="391" t="str">
        <f>IF(G15&gt;0,IF(AC15/AB15&lt;=cap,IF('Benefits Summary'!AM13&gt;=CEmin," ",CEwarning),Exceeds_50),blank)</f>
        <v/>
      </c>
      <c r="AF15" s="86"/>
      <c r="AG15" s="333" t="str">
        <f t="shared" si="1"/>
        <v/>
      </c>
      <c r="AH15" s="333" t="str">
        <f t="shared" si="2"/>
        <v/>
      </c>
      <c r="AI15" s="85"/>
      <c r="AJ15" s="85"/>
      <c r="AK15" s="85"/>
      <c r="AL15" s="85"/>
      <c r="AM15" s="85"/>
    </row>
    <row r="16" spans="1:39" ht="15.75" x14ac:dyDescent="0.25">
      <c r="A16" s="362"/>
      <c r="B16" s="363"/>
      <c r="C16" s="362"/>
      <c r="D16" s="363"/>
      <c r="E16" s="363"/>
      <c r="F16" s="363"/>
      <c r="G16" s="421"/>
      <c r="H16" s="422"/>
      <c r="I16" s="416"/>
      <c r="J16" s="416"/>
      <c r="K16" s="416"/>
      <c r="L16" s="416"/>
      <c r="M16" s="416"/>
      <c r="N16" s="416"/>
      <c r="O16" s="416"/>
      <c r="P16" s="416"/>
      <c r="Q16" s="416"/>
      <c r="R16" s="393"/>
      <c r="S16" s="364"/>
      <c r="T16" s="364"/>
      <c r="U16" s="364"/>
      <c r="V16" s="364"/>
      <c r="W16" s="364"/>
      <c r="X16" s="364"/>
      <c r="Y16" s="364"/>
      <c r="Z16" s="364"/>
      <c r="AA16" s="365"/>
      <c r="AB16" s="419"/>
      <c r="AC16" s="394"/>
      <c r="AD16" s="394"/>
      <c r="AE16" s="391" t="str">
        <f>IF(G16&gt;0,IF(AC16/AB16&lt;=cap,IF('Benefits Summary'!AM14&gt;=CEmin," ",CEwarning),Exceeds_50),blank)</f>
        <v/>
      </c>
      <c r="AF16" s="86"/>
      <c r="AG16" s="333" t="str">
        <f t="shared" si="1"/>
        <v/>
      </c>
      <c r="AH16" s="333" t="str">
        <f t="shared" si="2"/>
        <v/>
      </c>
      <c r="AI16" s="85"/>
      <c r="AJ16" s="85"/>
      <c r="AK16" s="85"/>
      <c r="AL16" s="85"/>
      <c r="AM16" s="85"/>
    </row>
    <row r="17" spans="1:39" ht="15" customHeight="1" x14ac:dyDescent="0.25">
      <c r="A17" s="362"/>
      <c r="B17" s="363"/>
      <c r="C17" s="362"/>
      <c r="D17" s="363"/>
      <c r="E17" s="363"/>
      <c r="F17" s="363"/>
      <c r="G17" s="415"/>
      <c r="H17" s="422"/>
      <c r="I17" s="416"/>
      <c r="J17" s="416"/>
      <c r="K17" s="416"/>
      <c r="L17" s="416"/>
      <c r="M17" s="416"/>
      <c r="N17" s="416"/>
      <c r="O17" s="416"/>
      <c r="P17" s="416"/>
      <c r="Q17" s="416"/>
      <c r="R17" s="393"/>
      <c r="S17" s="364"/>
      <c r="T17" s="364"/>
      <c r="U17" s="364"/>
      <c r="V17" s="364"/>
      <c r="W17" s="364"/>
      <c r="X17" s="364"/>
      <c r="Y17" s="364"/>
      <c r="Z17" s="364"/>
      <c r="AA17" s="365"/>
      <c r="AB17" s="419"/>
      <c r="AC17" s="394"/>
      <c r="AD17" s="394"/>
      <c r="AE17" s="391" t="str">
        <f>IF(G17&gt;0,IF(AC17/AB17&lt;=cap,IF('Benefits Summary'!AM15&gt;=CEmin," ",CEwarning),Exceeds_50),blank)</f>
        <v/>
      </c>
      <c r="AF17" s="86"/>
      <c r="AG17" s="333" t="str">
        <f t="shared" si="1"/>
        <v/>
      </c>
      <c r="AH17" s="333" t="str">
        <f t="shared" si="2"/>
        <v/>
      </c>
      <c r="AI17" s="85"/>
      <c r="AJ17" s="85"/>
      <c r="AK17" s="85"/>
      <c r="AL17" s="85"/>
      <c r="AM17" s="85"/>
    </row>
    <row r="18" spans="1:39" ht="15.75" customHeight="1" x14ac:dyDescent="0.25">
      <c r="A18" s="362"/>
      <c r="B18" s="363"/>
      <c r="C18" s="362"/>
      <c r="D18" s="363"/>
      <c r="E18" s="363"/>
      <c r="F18" s="363"/>
      <c r="G18" s="415"/>
      <c r="H18" s="422"/>
      <c r="I18" s="416"/>
      <c r="J18" s="416"/>
      <c r="K18" s="416"/>
      <c r="L18" s="416"/>
      <c r="M18" s="416"/>
      <c r="N18" s="416"/>
      <c r="O18" s="416"/>
      <c r="P18" s="416"/>
      <c r="Q18" s="416"/>
      <c r="R18" s="393"/>
      <c r="S18" s="364"/>
      <c r="T18" s="364"/>
      <c r="U18" s="364"/>
      <c r="V18" s="364"/>
      <c r="W18" s="364"/>
      <c r="X18" s="364"/>
      <c r="Y18" s="364"/>
      <c r="Z18" s="364"/>
      <c r="AA18" s="365"/>
      <c r="AB18" s="419"/>
      <c r="AC18" s="394"/>
      <c r="AD18" s="394"/>
      <c r="AE18" s="391" t="str">
        <f>IF(G18&gt;0,IF(AC18/AB18&lt;=cap,IF('Benefits Summary'!AM16&gt;=CEmin," ",CEwarning),Exceeds_50),blank)</f>
        <v/>
      </c>
      <c r="AF18" s="86"/>
      <c r="AG18" s="333" t="str">
        <f t="shared" si="1"/>
        <v/>
      </c>
      <c r="AH18" s="333" t="str">
        <f t="shared" si="2"/>
        <v/>
      </c>
      <c r="AI18" s="85"/>
      <c r="AJ18" s="85"/>
      <c r="AK18" s="85"/>
      <c r="AL18" s="85"/>
      <c r="AM18" s="85"/>
    </row>
    <row r="19" spans="1:39" ht="15.75" x14ac:dyDescent="0.25">
      <c r="A19" s="362"/>
      <c r="B19" s="363"/>
      <c r="C19" s="362"/>
      <c r="D19" s="363"/>
      <c r="E19" s="363"/>
      <c r="F19" s="363"/>
      <c r="G19" s="415"/>
      <c r="H19" s="422"/>
      <c r="I19" s="416"/>
      <c r="J19" s="416"/>
      <c r="K19" s="416"/>
      <c r="L19" s="416"/>
      <c r="M19" s="416"/>
      <c r="N19" s="416"/>
      <c r="O19" s="416"/>
      <c r="P19" s="416"/>
      <c r="Q19" s="416"/>
      <c r="R19" s="393"/>
      <c r="S19" s="364"/>
      <c r="T19" s="364"/>
      <c r="U19" s="364"/>
      <c r="V19" s="364"/>
      <c r="W19" s="364"/>
      <c r="X19" s="364"/>
      <c r="Y19" s="364"/>
      <c r="Z19" s="364"/>
      <c r="AA19" s="365"/>
      <c r="AB19" s="419"/>
      <c r="AC19" s="394"/>
      <c r="AD19" s="394"/>
      <c r="AE19" s="391" t="str">
        <f>IF(G19&gt;0,IF(AC19/AB19&lt;=cap,IF('Benefits Summary'!AM17&gt;=CEmin," ",CEwarning),Exceeds_50),blank)</f>
        <v/>
      </c>
      <c r="AF19" s="86"/>
      <c r="AG19" s="333" t="str">
        <f t="shared" si="1"/>
        <v/>
      </c>
      <c r="AH19" s="333" t="str">
        <f t="shared" si="2"/>
        <v/>
      </c>
      <c r="AI19" s="85"/>
      <c r="AJ19" s="85"/>
      <c r="AK19" s="85"/>
      <c r="AL19" s="85"/>
      <c r="AM19" s="85"/>
    </row>
    <row r="20" spans="1:39" ht="15" customHeight="1" x14ac:dyDescent="0.25">
      <c r="A20" s="362"/>
      <c r="B20" s="363"/>
      <c r="C20" s="362"/>
      <c r="D20" s="363"/>
      <c r="E20" s="363"/>
      <c r="F20" s="363"/>
      <c r="G20" s="415"/>
      <c r="H20" s="422"/>
      <c r="I20" s="416"/>
      <c r="J20" s="416"/>
      <c r="K20" s="416"/>
      <c r="L20" s="416"/>
      <c r="M20" s="416"/>
      <c r="N20" s="416"/>
      <c r="O20" s="416"/>
      <c r="P20" s="416"/>
      <c r="Q20" s="416"/>
      <c r="R20" s="393"/>
      <c r="S20" s="364"/>
      <c r="T20" s="364"/>
      <c r="U20" s="364"/>
      <c r="V20" s="364"/>
      <c r="W20" s="364"/>
      <c r="X20" s="364"/>
      <c r="Y20" s="364"/>
      <c r="Z20" s="364"/>
      <c r="AA20" s="365"/>
      <c r="AB20" s="419"/>
      <c r="AC20" s="394"/>
      <c r="AD20" s="394"/>
      <c r="AE20" s="391" t="str">
        <f>IF(G20&gt;0,IF(AC20/AB20&lt;=cap,IF('Benefits Summary'!AM18&gt;=CEmin," ",CEwarning),Exceeds_50),blank)</f>
        <v/>
      </c>
      <c r="AF20" s="86"/>
      <c r="AG20" s="333" t="str">
        <f t="shared" si="1"/>
        <v/>
      </c>
      <c r="AH20" s="333" t="str">
        <f t="shared" si="2"/>
        <v/>
      </c>
      <c r="AI20" s="85"/>
      <c r="AJ20" s="85"/>
      <c r="AK20" s="85"/>
      <c r="AL20" s="85"/>
      <c r="AM20" s="85"/>
    </row>
    <row r="21" spans="1:39" ht="15.75" customHeight="1" x14ac:dyDescent="0.25">
      <c r="A21" s="362"/>
      <c r="B21" s="363"/>
      <c r="C21" s="362"/>
      <c r="D21" s="363"/>
      <c r="E21" s="363"/>
      <c r="F21" s="363"/>
      <c r="G21" s="415"/>
      <c r="H21" s="422"/>
      <c r="I21" s="416"/>
      <c r="J21" s="416"/>
      <c r="K21" s="416"/>
      <c r="L21" s="416"/>
      <c r="M21" s="416"/>
      <c r="N21" s="416"/>
      <c r="O21" s="416"/>
      <c r="P21" s="416"/>
      <c r="Q21" s="416"/>
      <c r="R21" s="393"/>
      <c r="S21" s="364"/>
      <c r="T21" s="364"/>
      <c r="U21" s="364"/>
      <c r="V21" s="364"/>
      <c r="W21" s="364"/>
      <c r="X21" s="364"/>
      <c r="Y21" s="364"/>
      <c r="Z21" s="364"/>
      <c r="AA21" s="365"/>
      <c r="AB21" s="419"/>
      <c r="AC21" s="394"/>
      <c r="AD21" s="394"/>
      <c r="AE21" s="391" t="str">
        <f>IF(G21&gt;0,IF(AC21/AB21&lt;=cap,IF('Benefits Summary'!AM19&gt;=CEmin," ",CEwarning),Exceeds_50),blank)</f>
        <v/>
      </c>
      <c r="AF21" s="86"/>
      <c r="AG21" s="333" t="str">
        <f t="shared" si="1"/>
        <v/>
      </c>
      <c r="AH21" s="333" t="str">
        <f t="shared" si="2"/>
        <v/>
      </c>
      <c r="AI21" s="85"/>
      <c r="AJ21" s="85"/>
      <c r="AK21" s="85"/>
      <c r="AL21" s="85"/>
      <c r="AM21" s="85"/>
    </row>
    <row r="22" spans="1:39" ht="15.75" x14ac:dyDescent="0.25">
      <c r="A22" s="362"/>
      <c r="B22" s="363"/>
      <c r="C22" s="362"/>
      <c r="D22" s="363"/>
      <c r="E22" s="363"/>
      <c r="F22" s="363"/>
      <c r="G22" s="415"/>
      <c r="H22" s="422"/>
      <c r="I22" s="416"/>
      <c r="J22" s="416"/>
      <c r="K22" s="416"/>
      <c r="L22" s="416"/>
      <c r="M22" s="416"/>
      <c r="N22" s="416"/>
      <c r="O22" s="416"/>
      <c r="P22" s="416"/>
      <c r="Q22" s="416"/>
      <c r="R22" s="393"/>
      <c r="S22" s="364"/>
      <c r="T22" s="364"/>
      <c r="U22" s="364"/>
      <c r="V22" s="364"/>
      <c r="W22" s="364"/>
      <c r="X22" s="364"/>
      <c r="Y22" s="364"/>
      <c r="Z22" s="364"/>
      <c r="AA22" s="365"/>
      <c r="AB22" s="419"/>
      <c r="AC22" s="394"/>
      <c r="AD22" s="394"/>
      <c r="AE22" s="391" t="str">
        <f>IF(G22&gt;0,IF(AC22/AB22&lt;=cap,IF('Benefits Summary'!AM20&gt;=CEmin," ",CEwarning),Exceeds_50),blank)</f>
        <v/>
      </c>
      <c r="AF22" s="86"/>
      <c r="AG22" s="333" t="str">
        <f t="shared" si="1"/>
        <v/>
      </c>
      <c r="AH22" s="333" t="str">
        <f t="shared" si="2"/>
        <v/>
      </c>
      <c r="AI22" s="85"/>
      <c r="AJ22" s="85"/>
      <c r="AK22" s="85"/>
      <c r="AL22" s="85"/>
      <c r="AM22" s="85"/>
    </row>
    <row r="23" spans="1:39" ht="15" customHeight="1" x14ac:dyDescent="0.25">
      <c r="A23" s="362"/>
      <c r="B23" s="363"/>
      <c r="C23" s="362"/>
      <c r="D23" s="363"/>
      <c r="E23" s="363"/>
      <c r="F23" s="363"/>
      <c r="G23" s="415"/>
      <c r="H23" s="422"/>
      <c r="I23" s="416"/>
      <c r="J23" s="416"/>
      <c r="K23" s="416"/>
      <c r="L23" s="416"/>
      <c r="M23" s="416"/>
      <c r="N23" s="416"/>
      <c r="O23" s="416"/>
      <c r="P23" s="416"/>
      <c r="Q23" s="416"/>
      <c r="R23" s="393"/>
      <c r="S23" s="364"/>
      <c r="T23" s="364"/>
      <c r="U23" s="364"/>
      <c r="V23" s="364"/>
      <c r="W23" s="364"/>
      <c r="X23" s="364"/>
      <c r="Y23" s="364"/>
      <c r="Z23" s="364"/>
      <c r="AA23" s="365"/>
      <c r="AB23" s="419"/>
      <c r="AC23" s="394"/>
      <c r="AD23" s="394"/>
      <c r="AE23" s="391" t="str">
        <f>IF(G23&gt;0,IF(AC23/AB23&lt;=cap,IF('Benefits Summary'!AM21&gt;=CEmin," ",CEwarning),Exceeds_50),blank)</f>
        <v/>
      </c>
      <c r="AF23" s="86"/>
      <c r="AG23" s="333" t="str">
        <f t="shared" si="1"/>
        <v/>
      </c>
      <c r="AH23" s="333" t="str">
        <f t="shared" si="2"/>
        <v/>
      </c>
      <c r="AI23" s="85"/>
      <c r="AJ23" s="85"/>
      <c r="AK23" s="85"/>
      <c r="AL23" s="85"/>
      <c r="AM23" s="85"/>
    </row>
    <row r="24" spans="1:39" ht="15.75" customHeight="1" x14ac:dyDescent="0.25">
      <c r="A24" s="362"/>
      <c r="B24" s="363"/>
      <c r="C24" s="362"/>
      <c r="D24" s="363"/>
      <c r="E24" s="363"/>
      <c r="F24" s="363"/>
      <c r="G24" s="415"/>
      <c r="H24" s="422"/>
      <c r="I24" s="416"/>
      <c r="J24" s="416"/>
      <c r="K24" s="416"/>
      <c r="L24" s="416"/>
      <c r="M24" s="416"/>
      <c r="N24" s="416"/>
      <c r="O24" s="416"/>
      <c r="P24" s="416"/>
      <c r="Q24" s="416"/>
      <c r="R24" s="393"/>
      <c r="S24" s="364"/>
      <c r="T24" s="364"/>
      <c r="U24" s="364"/>
      <c r="V24" s="364"/>
      <c r="W24" s="364"/>
      <c r="X24" s="364"/>
      <c r="Y24" s="364"/>
      <c r="Z24" s="364"/>
      <c r="AA24" s="365"/>
      <c r="AB24" s="419"/>
      <c r="AC24" s="394"/>
      <c r="AD24" s="394"/>
      <c r="AE24" s="391" t="str">
        <f>IF(G24&gt;0,IF(AC24/AB24&lt;=cap,IF('Benefits Summary'!AM22&gt;=CEmin," ",CEwarning),Exceeds_50),blank)</f>
        <v/>
      </c>
      <c r="AF24" s="86"/>
      <c r="AG24" s="333" t="str">
        <f t="shared" si="1"/>
        <v/>
      </c>
      <c r="AH24" s="333" t="str">
        <f t="shared" si="2"/>
        <v/>
      </c>
      <c r="AI24" s="85"/>
      <c r="AJ24" s="85"/>
      <c r="AK24" s="85"/>
      <c r="AL24" s="85"/>
      <c r="AM24" s="85"/>
    </row>
    <row r="25" spans="1:39" ht="15.75" x14ac:dyDescent="0.25">
      <c r="A25" s="362"/>
      <c r="B25" s="363"/>
      <c r="C25" s="362"/>
      <c r="D25" s="363"/>
      <c r="E25" s="363"/>
      <c r="F25" s="363"/>
      <c r="G25" s="415"/>
      <c r="H25" s="422"/>
      <c r="I25" s="416"/>
      <c r="J25" s="416"/>
      <c r="K25" s="416"/>
      <c r="L25" s="416"/>
      <c r="M25" s="416"/>
      <c r="N25" s="416"/>
      <c r="O25" s="416"/>
      <c r="P25" s="416"/>
      <c r="Q25" s="416"/>
      <c r="R25" s="393"/>
      <c r="S25" s="364"/>
      <c r="T25" s="364"/>
      <c r="U25" s="364"/>
      <c r="V25" s="364"/>
      <c r="W25" s="364"/>
      <c r="X25" s="364"/>
      <c r="Y25" s="364"/>
      <c r="Z25" s="364"/>
      <c r="AA25" s="365"/>
      <c r="AB25" s="419"/>
      <c r="AC25" s="394"/>
      <c r="AD25" s="394"/>
      <c r="AE25" s="391" t="str">
        <f>IF(G25&gt;0,IF(AC25/AB25&lt;=cap,IF('Benefits Summary'!AM23&gt;=CEmin," ",CEwarning),Exceeds_50),blank)</f>
        <v/>
      </c>
      <c r="AF25" s="86"/>
      <c r="AG25" s="333" t="str">
        <f t="shared" si="1"/>
        <v/>
      </c>
      <c r="AH25" s="333" t="str">
        <f t="shared" si="2"/>
        <v/>
      </c>
      <c r="AI25" s="85"/>
      <c r="AJ25" s="85"/>
      <c r="AK25" s="85"/>
      <c r="AL25" s="85"/>
      <c r="AM25" s="85"/>
    </row>
    <row r="26" spans="1:39" ht="15" customHeight="1" x14ac:dyDescent="0.25">
      <c r="A26" s="362"/>
      <c r="B26" s="363"/>
      <c r="C26" s="362"/>
      <c r="D26" s="363"/>
      <c r="E26" s="363"/>
      <c r="F26" s="363"/>
      <c r="G26" s="415"/>
      <c r="H26" s="422"/>
      <c r="I26" s="416"/>
      <c r="J26" s="416"/>
      <c r="K26" s="416"/>
      <c r="L26" s="416"/>
      <c r="M26" s="416"/>
      <c r="N26" s="416"/>
      <c r="O26" s="416"/>
      <c r="P26" s="416"/>
      <c r="Q26" s="416"/>
      <c r="R26" s="393"/>
      <c r="S26" s="364"/>
      <c r="T26" s="364"/>
      <c r="U26" s="364"/>
      <c r="V26" s="364"/>
      <c r="W26" s="364"/>
      <c r="X26" s="364"/>
      <c r="Y26" s="364"/>
      <c r="Z26" s="364"/>
      <c r="AA26" s="365"/>
      <c r="AB26" s="419"/>
      <c r="AC26" s="394"/>
      <c r="AD26" s="394"/>
      <c r="AE26" s="391" t="str">
        <f>IF(G26&gt;0,IF(AC26/AB26&lt;=cap,IF('Benefits Summary'!AM24&gt;=CEmin," ",CEwarning),Exceeds_50),blank)</f>
        <v/>
      </c>
      <c r="AF26" s="86"/>
      <c r="AG26" s="333" t="str">
        <f t="shared" si="1"/>
        <v/>
      </c>
      <c r="AH26" s="333" t="str">
        <f t="shared" si="2"/>
        <v/>
      </c>
      <c r="AI26" s="85"/>
      <c r="AJ26" s="85"/>
      <c r="AK26" s="85"/>
      <c r="AL26" s="85"/>
      <c r="AM26" s="85"/>
    </row>
    <row r="27" spans="1:39" ht="15.75" customHeight="1" x14ac:dyDescent="0.25">
      <c r="A27" s="362"/>
      <c r="B27" s="363"/>
      <c r="C27" s="362"/>
      <c r="D27" s="363"/>
      <c r="E27" s="363"/>
      <c r="F27" s="363"/>
      <c r="G27" s="415"/>
      <c r="H27" s="422"/>
      <c r="I27" s="416"/>
      <c r="J27" s="416"/>
      <c r="K27" s="416"/>
      <c r="L27" s="416"/>
      <c r="M27" s="416"/>
      <c r="N27" s="416"/>
      <c r="O27" s="416"/>
      <c r="P27" s="416"/>
      <c r="Q27" s="416"/>
      <c r="R27" s="393"/>
      <c r="S27" s="364"/>
      <c r="T27" s="364"/>
      <c r="U27" s="364"/>
      <c r="V27" s="364"/>
      <c r="W27" s="364"/>
      <c r="X27" s="364"/>
      <c r="Y27" s="364"/>
      <c r="Z27" s="364"/>
      <c r="AA27" s="365"/>
      <c r="AB27" s="419"/>
      <c r="AC27" s="394"/>
      <c r="AD27" s="394"/>
      <c r="AE27" s="391" t="str">
        <f>IF(G27&gt;0,IF(AC27/AB27&lt;=cap,IF('Benefits Summary'!AM25&gt;=CEmin," ",CEwarning),Exceeds_50),blank)</f>
        <v/>
      </c>
      <c r="AF27" s="86"/>
      <c r="AG27" s="333" t="str">
        <f t="shared" si="1"/>
        <v/>
      </c>
      <c r="AH27" s="333" t="str">
        <f t="shared" si="2"/>
        <v/>
      </c>
      <c r="AI27" s="85"/>
      <c r="AJ27" s="85"/>
      <c r="AK27" s="85"/>
      <c r="AL27" s="85"/>
      <c r="AM27" s="85"/>
    </row>
    <row r="28" spans="1:39" ht="15.75" x14ac:dyDescent="0.25">
      <c r="A28" s="362"/>
      <c r="B28" s="363"/>
      <c r="C28" s="362"/>
      <c r="D28" s="363"/>
      <c r="E28" s="363"/>
      <c r="F28" s="363"/>
      <c r="G28" s="415"/>
      <c r="H28" s="422"/>
      <c r="I28" s="416"/>
      <c r="J28" s="416"/>
      <c r="K28" s="416"/>
      <c r="L28" s="416"/>
      <c r="M28" s="416"/>
      <c r="N28" s="416"/>
      <c r="O28" s="416"/>
      <c r="P28" s="416"/>
      <c r="Q28" s="416"/>
      <c r="R28" s="393"/>
      <c r="S28" s="364"/>
      <c r="T28" s="364"/>
      <c r="U28" s="364"/>
      <c r="V28" s="364"/>
      <c r="W28" s="364"/>
      <c r="X28" s="364"/>
      <c r="Y28" s="364"/>
      <c r="Z28" s="364"/>
      <c r="AA28" s="365"/>
      <c r="AB28" s="419"/>
      <c r="AC28" s="394"/>
      <c r="AD28" s="394"/>
      <c r="AE28" s="391" t="str">
        <f>IF(G28&gt;0,IF(AC28/AB28&lt;=cap,IF('Benefits Summary'!AM26&gt;=CEmin," ",CEwarning),Exceeds_50),blank)</f>
        <v/>
      </c>
      <c r="AF28" s="86"/>
      <c r="AG28" s="333" t="str">
        <f t="shared" si="1"/>
        <v/>
      </c>
      <c r="AH28" s="333" t="str">
        <f t="shared" si="2"/>
        <v/>
      </c>
      <c r="AI28" s="85"/>
      <c r="AJ28" s="85"/>
      <c r="AK28" s="85"/>
      <c r="AL28" s="85"/>
      <c r="AM28" s="85"/>
    </row>
    <row r="29" spans="1:39" ht="15" customHeight="1" x14ac:dyDescent="0.25">
      <c r="A29" s="362"/>
      <c r="B29" s="363"/>
      <c r="C29" s="362"/>
      <c r="D29" s="363"/>
      <c r="E29" s="363"/>
      <c r="F29" s="363"/>
      <c r="G29" s="415"/>
      <c r="H29" s="422"/>
      <c r="I29" s="416"/>
      <c r="J29" s="416"/>
      <c r="K29" s="416"/>
      <c r="L29" s="416"/>
      <c r="M29" s="416"/>
      <c r="N29" s="416"/>
      <c r="O29" s="416"/>
      <c r="P29" s="416"/>
      <c r="Q29" s="416"/>
      <c r="R29" s="393"/>
      <c r="S29" s="364"/>
      <c r="T29" s="364"/>
      <c r="U29" s="364"/>
      <c r="V29" s="364"/>
      <c r="W29" s="364"/>
      <c r="X29" s="364"/>
      <c r="Y29" s="364"/>
      <c r="Z29" s="364"/>
      <c r="AA29" s="365"/>
      <c r="AB29" s="419"/>
      <c r="AC29" s="394"/>
      <c r="AD29" s="394"/>
      <c r="AE29" s="391" t="str">
        <f>IF(G29&gt;0,IF(AC29/AB29&lt;=cap,IF('Benefits Summary'!AM27&gt;=CEmin," ",CEwarning),Exceeds_50),blank)</f>
        <v/>
      </c>
      <c r="AF29" s="86"/>
      <c r="AG29" s="333" t="str">
        <f t="shared" si="1"/>
        <v/>
      </c>
      <c r="AH29" s="333" t="str">
        <f t="shared" si="2"/>
        <v/>
      </c>
      <c r="AI29" s="85"/>
      <c r="AJ29" s="85"/>
      <c r="AK29" s="85"/>
      <c r="AL29" s="85"/>
      <c r="AM29" s="85"/>
    </row>
    <row r="30" spans="1:39" ht="15.75" customHeight="1" x14ac:dyDescent="0.25">
      <c r="A30" s="362"/>
      <c r="B30" s="363"/>
      <c r="C30" s="362"/>
      <c r="D30" s="363"/>
      <c r="E30" s="363"/>
      <c r="F30" s="363"/>
      <c r="G30" s="415"/>
      <c r="H30" s="422"/>
      <c r="I30" s="416"/>
      <c r="J30" s="416"/>
      <c r="K30" s="416"/>
      <c r="L30" s="416"/>
      <c r="M30" s="416"/>
      <c r="N30" s="416"/>
      <c r="O30" s="416"/>
      <c r="P30" s="416"/>
      <c r="Q30" s="416"/>
      <c r="R30" s="393"/>
      <c r="S30" s="364"/>
      <c r="T30" s="364"/>
      <c r="U30" s="364"/>
      <c r="V30" s="364"/>
      <c r="W30" s="364"/>
      <c r="X30" s="364"/>
      <c r="Y30" s="364"/>
      <c r="Z30" s="364"/>
      <c r="AA30" s="365"/>
      <c r="AB30" s="419"/>
      <c r="AC30" s="394"/>
      <c r="AD30" s="394"/>
      <c r="AE30" s="391" t="str">
        <f>IF(G30&gt;0,IF(AC30/AB30&lt;=cap,IF('Benefits Summary'!AM28&gt;=CEmin," ",CEwarning),Exceeds_50),blank)</f>
        <v/>
      </c>
      <c r="AF30" s="86"/>
      <c r="AG30" s="333" t="str">
        <f t="shared" si="1"/>
        <v/>
      </c>
      <c r="AH30" s="333" t="str">
        <f t="shared" si="2"/>
        <v/>
      </c>
      <c r="AI30" s="85"/>
      <c r="AJ30" s="85"/>
      <c r="AK30" s="85"/>
      <c r="AL30" s="85"/>
      <c r="AM30" s="85"/>
    </row>
    <row r="31" spans="1:39" ht="15.75" x14ac:dyDescent="0.25">
      <c r="A31" s="362"/>
      <c r="B31" s="363"/>
      <c r="C31" s="362"/>
      <c r="D31" s="363"/>
      <c r="E31" s="363"/>
      <c r="F31" s="363"/>
      <c r="G31" s="415"/>
      <c r="H31" s="422"/>
      <c r="I31" s="416"/>
      <c r="J31" s="416"/>
      <c r="K31" s="416"/>
      <c r="L31" s="416"/>
      <c r="M31" s="416"/>
      <c r="N31" s="416"/>
      <c r="O31" s="416"/>
      <c r="P31" s="416"/>
      <c r="Q31" s="416"/>
      <c r="R31" s="393"/>
      <c r="S31" s="364"/>
      <c r="T31" s="364"/>
      <c r="U31" s="364"/>
      <c r="V31" s="364"/>
      <c r="W31" s="364"/>
      <c r="X31" s="364"/>
      <c r="Y31" s="364"/>
      <c r="Z31" s="364"/>
      <c r="AA31" s="365"/>
      <c r="AB31" s="419"/>
      <c r="AC31" s="394"/>
      <c r="AD31" s="394"/>
      <c r="AE31" s="391" t="str">
        <f>IF(G31&gt;0,IF(AC31/AB31&lt;=cap,IF('Benefits Summary'!AM29&gt;=CEmin," ",CEwarning),Exceeds_50),blank)</f>
        <v/>
      </c>
      <c r="AF31" s="86"/>
      <c r="AG31" s="333" t="str">
        <f t="shared" si="1"/>
        <v/>
      </c>
      <c r="AH31" s="333" t="str">
        <f t="shared" si="2"/>
        <v/>
      </c>
      <c r="AI31" s="85"/>
      <c r="AJ31" s="85"/>
      <c r="AK31" s="85"/>
      <c r="AL31" s="85"/>
      <c r="AM31" s="85"/>
    </row>
    <row r="32" spans="1:39" ht="15" customHeight="1" x14ac:dyDescent="0.25">
      <c r="A32" s="362"/>
      <c r="B32" s="363"/>
      <c r="C32" s="362"/>
      <c r="D32" s="363"/>
      <c r="E32" s="363"/>
      <c r="F32" s="363"/>
      <c r="G32" s="415"/>
      <c r="H32" s="422"/>
      <c r="I32" s="416"/>
      <c r="J32" s="416"/>
      <c r="K32" s="416"/>
      <c r="L32" s="416"/>
      <c r="M32" s="416"/>
      <c r="N32" s="416"/>
      <c r="O32" s="416"/>
      <c r="P32" s="416"/>
      <c r="Q32" s="416"/>
      <c r="R32" s="393"/>
      <c r="S32" s="364"/>
      <c r="T32" s="364"/>
      <c r="U32" s="364"/>
      <c r="V32" s="364"/>
      <c r="W32" s="364"/>
      <c r="X32" s="364"/>
      <c r="Y32" s="364"/>
      <c r="Z32" s="364"/>
      <c r="AA32" s="365"/>
      <c r="AB32" s="419"/>
      <c r="AC32" s="394"/>
      <c r="AD32" s="394"/>
      <c r="AE32" s="391" t="str">
        <f>IF(G32&gt;0,IF(AC32/AB32&lt;=cap,IF('Benefits Summary'!AM30&gt;=CEmin," ",CEwarning),Exceeds_50),blank)</f>
        <v/>
      </c>
      <c r="AF32" s="86"/>
      <c r="AG32" s="333" t="str">
        <f t="shared" si="1"/>
        <v/>
      </c>
      <c r="AH32" s="333" t="str">
        <f t="shared" si="2"/>
        <v/>
      </c>
      <c r="AI32" s="85"/>
      <c r="AJ32" s="85"/>
      <c r="AK32" s="85"/>
      <c r="AL32" s="85"/>
      <c r="AM32" s="85"/>
    </row>
    <row r="33" spans="1:39" ht="15.75" customHeight="1" x14ac:dyDescent="0.25">
      <c r="A33" s="362"/>
      <c r="B33" s="363"/>
      <c r="C33" s="362"/>
      <c r="D33" s="363"/>
      <c r="E33" s="363"/>
      <c r="F33" s="363"/>
      <c r="G33" s="415"/>
      <c r="H33" s="422"/>
      <c r="I33" s="416"/>
      <c r="J33" s="416"/>
      <c r="K33" s="416"/>
      <c r="L33" s="416"/>
      <c r="M33" s="416"/>
      <c r="N33" s="416"/>
      <c r="O33" s="416"/>
      <c r="P33" s="416"/>
      <c r="Q33" s="416"/>
      <c r="R33" s="393"/>
      <c r="S33" s="364"/>
      <c r="T33" s="364"/>
      <c r="U33" s="364"/>
      <c r="V33" s="364"/>
      <c r="W33" s="364"/>
      <c r="X33" s="364"/>
      <c r="Y33" s="364"/>
      <c r="Z33" s="364"/>
      <c r="AA33" s="365"/>
      <c r="AB33" s="419"/>
      <c r="AC33" s="394"/>
      <c r="AD33" s="394"/>
      <c r="AE33" s="391" t="str">
        <f>IF(G33&gt;0,IF(AC33/AB33&lt;=cap,IF('Benefits Summary'!AM31&gt;=CEmin," ",CEwarning),Exceeds_50),blank)</f>
        <v/>
      </c>
      <c r="AF33" s="86"/>
      <c r="AG33" s="333" t="str">
        <f t="shared" si="1"/>
        <v/>
      </c>
      <c r="AH33" s="333" t="str">
        <f t="shared" si="2"/>
        <v/>
      </c>
      <c r="AI33" s="85"/>
      <c r="AJ33" s="85"/>
      <c r="AK33" s="85"/>
      <c r="AL33" s="85"/>
      <c r="AM33" s="85"/>
    </row>
    <row r="34" spans="1:39" ht="15.75" x14ac:dyDescent="0.25">
      <c r="A34" s="362"/>
      <c r="B34" s="363"/>
      <c r="C34" s="362"/>
      <c r="D34" s="363"/>
      <c r="E34" s="363"/>
      <c r="F34" s="363"/>
      <c r="G34" s="415"/>
      <c r="H34" s="422"/>
      <c r="I34" s="416"/>
      <c r="J34" s="416"/>
      <c r="K34" s="416"/>
      <c r="L34" s="416"/>
      <c r="M34" s="416"/>
      <c r="N34" s="416"/>
      <c r="O34" s="416"/>
      <c r="P34" s="416"/>
      <c r="Q34" s="416"/>
      <c r="R34" s="393"/>
      <c r="S34" s="364"/>
      <c r="T34" s="364"/>
      <c r="U34" s="364"/>
      <c r="V34" s="364"/>
      <c r="W34" s="364"/>
      <c r="X34" s="364"/>
      <c r="Y34" s="364"/>
      <c r="Z34" s="364"/>
      <c r="AA34" s="365"/>
      <c r="AB34" s="419"/>
      <c r="AC34" s="394"/>
      <c r="AD34" s="394"/>
      <c r="AE34" s="391" t="str">
        <f>IF(G34&gt;0,IF(AC34/AB34&lt;=cap,IF('Benefits Summary'!AM32&gt;=CEmin," ",CEwarning),Exceeds_50),blank)</f>
        <v/>
      </c>
      <c r="AF34" s="86"/>
      <c r="AG34" s="333" t="str">
        <f t="shared" si="1"/>
        <v/>
      </c>
      <c r="AH34" s="333" t="str">
        <f t="shared" si="2"/>
        <v/>
      </c>
      <c r="AI34" s="85"/>
      <c r="AJ34" s="85"/>
      <c r="AK34" s="85"/>
      <c r="AL34" s="85"/>
      <c r="AM34" s="85"/>
    </row>
    <row r="35" spans="1:39" ht="15" customHeight="1" x14ac:dyDescent="0.25">
      <c r="A35" s="362"/>
      <c r="B35" s="363"/>
      <c r="C35" s="362"/>
      <c r="D35" s="363"/>
      <c r="E35" s="363"/>
      <c r="F35" s="363"/>
      <c r="G35" s="415"/>
      <c r="H35" s="422"/>
      <c r="I35" s="416"/>
      <c r="J35" s="416"/>
      <c r="K35" s="416"/>
      <c r="L35" s="416"/>
      <c r="M35" s="416"/>
      <c r="N35" s="416"/>
      <c r="O35" s="416"/>
      <c r="P35" s="416"/>
      <c r="Q35" s="416"/>
      <c r="R35" s="393"/>
      <c r="S35" s="364"/>
      <c r="T35" s="364"/>
      <c r="U35" s="364"/>
      <c r="V35" s="364"/>
      <c r="W35" s="364"/>
      <c r="X35" s="364"/>
      <c r="Y35" s="364"/>
      <c r="Z35" s="364"/>
      <c r="AA35" s="365"/>
      <c r="AB35" s="419"/>
      <c r="AC35" s="394"/>
      <c r="AD35" s="394"/>
      <c r="AE35" s="391" t="str">
        <f>IF(G35&gt;0,IF(AC35/AB35&lt;=cap,IF('Benefits Summary'!AM33&gt;=CEmin," ",CEwarning),Exceeds_50),blank)</f>
        <v/>
      </c>
      <c r="AF35" s="86"/>
      <c r="AG35" s="333" t="str">
        <f t="shared" si="1"/>
        <v/>
      </c>
      <c r="AH35" s="333" t="str">
        <f t="shared" si="2"/>
        <v/>
      </c>
      <c r="AI35" s="85"/>
      <c r="AJ35" s="85"/>
      <c r="AK35" s="85"/>
      <c r="AL35" s="85"/>
      <c r="AM35" s="85"/>
    </row>
    <row r="36" spans="1:39" ht="15.75" customHeight="1" x14ac:dyDescent="0.25">
      <c r="A36" s="362"/>
      <c r="B36" s="363"/>
      <c r="C36" s="362"/>
      <c r="D36" s="363"/>
      <c r="E36" s="363"/>
      <c r="F36" s="363"/>
      <c r="G36" s="415"/>
      <c r="H36" s="422"/>
      <c r="I36" s="416"/>
      <c r="J36" s="416"/>
      <c r="K36" s="416"/>
      <c r="L36" s="416"/>
      <c r="M36" s="416"/>
      <c r="N36" s="416"/>
      <c r="O36" s="416"/>
      <c r="P36" s="416"/>
      <c r="Q36" s="416"/>
      <c r="R36" s="393"/>
      <c r="S36" s="364"/>
      <c r="T36" s="364"/>
      <c r="U36" s="364"/>
      <c r="V36" s="364"/>
      <c r="W36" s="364"/>
      <c r="X36" s="364"/>
      <c r="Y36" s="364"/>
      <c r="Z36" s="364"/>
      <c r="AA36" s="365"/>
      <c r="AB36" s="419"/>
      <c r="AC36" s="394"/>
      <c r="AD36" s="394"/>
      <c r="AE36" s="391" t="str">
        <f>IF(G36&gt;0,IF(AC36/AB36&lt;=cap,IF('Benefits Summary'!AM34&gt;=CEmin," ",CEwarning),Exceeds_50),blank)</f>
        <v/>
      </c>
      <c r="AF36" s="86"/>
      <c r="AG36" s="333" t="str">
        <f t="shared" si="1"/>
        <v/>
      </c>
      <c r="AH36" s="333" t="str">
        <f t="shared" si="2"/>
        <v/>
      </c>
      <c r="AI36" s="85"/>
      <c r="AJ36" s="85"/>
      <c r="AK36" s="85"/>
      <c r="AL36" s="85"/>
      <c r="AM36" s="85"/>
    </row>
    <row r="37" spans="1:39" ht="15.75" x14ac:dyDescent="0.25">
      <c r="A37" s="362"/>
      <c r="B37" s="363"/>
      <c r="C37" s="362"/>
      <c r="D37" s="363"/>
      <c r="E37" s="363"/>
      <c r="F37" s="363"/>
      <c r="G37" s="415"/>
      <c r="H37" s="422"/>
      <c r="I37" s="416"/>
      <c r="J37" s="416"/>
      <c r="K37" s="416"/>
      <c r="L37" s="416"/>
      <c r="M37" s="416"/>
      <c r="N37" s="416"/>
      <c r="O37" s="416"/>
      <c r="P37" s="416"/>
      <c r="Q37" s="416"/>
      <c r="R37" s="393"/>
      <c r="S37" s="364"/>
      <c r="T37" s="364"/>
      <c r="U37" s="364"/>
      <c r="V37" s="364"/>
      <c r="W37" s="364"/>
      <c r="X37" s="364"/>
      <c r="Y37" s="364"/>
      <c r="Z37" s="364"/>
      <c r="AA37" s="365"/>
      <c r="AB37" s="419"/>
      <c r="AC37" s="394"/>
      <c r="AD37" s="394"/>
      <c r="AE37" s="391" t="str">
        <f>IF(G37&gt;0,IF(AC37/AB37&lt;=cap,IF('Benefits Summary'!AM35&gt;=CEmin," ",CEwarning),Exceeds_50),blank)</f>
        <v/>
      </c>
      <c r="AF37" s="86"/>
      <c r="AG37" s="333" t="str">
        <f t="shared" si="1"/>
        <v/>
      </c>
      <c r="AH37" s="333" t="str">
        <f t="shared" si="2"/>
        <v/>
      </c>
      <c r="AI37" s="85"/>
      <c r="AJ37" s="85"/>
      <c r="AK37" s="85"/>
      <c r="AL37" s="85"/>
      <c r="AM37" s="85"/>
    </row>
    <row r="38" spans="1:39" ht="15" customHeight="1" x14ac:dyDescent="0.25">
      <c r="A38" s="362"/>
      <c r="B38" s="363"/>
      <c r="C38" s="362"/>
      <c r="D38" s="363"/>
      <c r="E38" s="363"/>
      <c r="F38" s="363"/>
      <c r="G38" s="415"/>
      <c r="H38" s="422"/>
      <c r="I38" s="416"/>
      <c r="J38" s="416"/>
      <c r="K38" s="416"/>
      <c r="L38" s="416"/>
      <c r="M38" s="416"/>
      <c r="N38" s="416"/>
      <c r="O38" s="416"/>
      <c r="P38" s="416"/>
      <c r="Q38" s="416"/>
      <c r="R38" s="393"/>
      <c r="S38" s="364"/>
      <c r="T38" s="364"/>
      <c r="U38" s="364"/>
      <c r="V38" s="364"/>
      <c r="W38" s="364"/>
      <c r="X38" s="364"/>
      <c r="Y38" s="364"/>
      <c r="Z38" s="364"/>
      <c r="AA38" s="365"/>
      <c r="AB38" s="419"/>
      <c r="AC38" s="394"/>
      <c r="AD38" s="394"/>
      <c r="AE38" s="391" t="str">
        <f>IF(G38&gt;0,IF(AC38/AB38&lt;=cap,IF('Benefits Summary'!AM36&gt;=CEmin," ",CEwarning),Exceeds_50),blank)</f>
        <v/>
      </c>
      <c r="AF38" s="86"/>
      <c r="AG38" s="333" t="str">
        <f t="shared" si="1"/>
        <v/>
      </c>
      <c r="AH38" s="333" t="str">
        <f t="shared" si="2"/>
        <v/>
      </c>
      <c r="AI38" s="85"/>
      <c r="AJ38" s="85"/>
      <c r="AK38" s="85"/>
      <c r="AL38" s="85"/>
      <c r="AM38" s="85"/>
    </row>
    <row r="39" spans="1:39" ht="15.75" customHeight="1" x14ac:dyDescent="0.25">
      <c r="A39" s="362"/>
      <c r="B39" s="363"/>
      <c r="C39" s="362"/>
      <c r="D39" s="363"/>
      <c r="E39" s="363"/>
      <c r="F39" s="363"/>
      <c r="G39" s="415"/>
      <c r="H39" s="422"/>
      <c r="I39" s="416"/>
      <c r="J39" s="416"/>
      <c r="K39" s="416"/>
      <c r="L39" s="416"/>
      <c r="M39" s="416"/>
      <c r="N39" s="416"/>
      <c r="O39" s="416"/>
      <c r="P39" s="416"/>
      <c r="Q39" s="416"/>
      <c r="R39" s="393"/>
      <c r="S39" s="364"/>
      <c r="T39" s="364"/>
      <c r="U39" s="364"/>
      <c r="V39" s="364"/>
      <c r="W39" s="364"/>
      <c r="X39" s="364"/>
      <c r="Y39" s="364"/>
      <c r="Z39" s="364"/>
      <c r="AA39" s="365"/>
      <c r="AB39" s="419"/>
      <c r="AC39" s="394"/>
      <c r="AD39" s="394"/>
      <c r="AE39" s="391" t="str">
        <f>IF(G39&gt;0,IF(AC39/AB39&lt;=cap,IF('Benefits Summary'!AM37&gt;=CEmin," ",CEwarning),Exceeds_50),blank)</f>
        <v/>
      </c>
      <c r="AF39" s="86"/>
      <c r="AG39" s="333" t="str">
        <f t="shared" si="1"/>
        <v/>
      </c>
      <c r="AH39" s="333" t="str">
        <f t="shared" si="2"/>
        <v/>
      </c>
      <c r="AI39" s="85"/>
      <c r="AJ39" s="85"/>
      <c r="AK39" s="85"/>
      <c r="AL39" s="85"/>
      <c r="AM39" s="85"/>
    </row>
    <row r="40" spans="1:39" ht="15.75" x14ac:dyDescent="0.25">
      <c r="A40" s="362"/>
      <c r="B40" s="363"/>
      <c r="C40" s="362"/>
      <c r="D40" s="363"/>
      <c r="E40" s="363"/>
      <c r="F40" s="363"/>
      <c r="G40" s="415"/>
      <c r="H40" s="422"/>
      <c r="I40" s="416"/>
      <c r="J40" s="416"/>
      <c r="K40" s="416"/>
      <c r="L40" s="416"/>
      <c r="M40" s="416"/>
      <c r="N40" s="416"/>
      <c r="O40" s="416"/>
      <c r="P40" s="416"/>
      <c r="Q40" s="416"/>
      <c r="R40" s="393"/>
      <c r="S40" s="364"/>
      <c r="T40" s="364"/>
      <c r="U40" s="364"/>
      <c r="V40" s="364"/>
      <c r="W40" s="364"/>
      <c r="X40" s="364"/>
      <c r="Y40" s="364"/>
      <c r="Z40" s="364"/>
      <c r="AA40" s="365"/>
      <c r="AB40" s="419"/>
      <c r="AC40" s="394"/>
      <c r="AD40" s="394"/>
      <c r="AE40" s="391" t="str">
        <f>IF(G40&gt;0,IF(AC40/AB40&lt;=cap,IF('Benefits Summary'!AM38&gt;=CEmin," ",CEwarning),Exceeds_50),blank)</f>
        <v/>
      </c>
      <c r="AF40" s="86"/>
      <c r="AG40" s="333" t="str">
        <f t="shared" si="1"/>
        <v/>
      </c>
      <c r="AH40" s="333" t="str">
        <f t="shared" si="2"/>
        <v/>
      </c>
      <c r="AI40" s="85"/>
      <c r="AJ40" s="85"/>
      <c r="AK40" s="85"/>
      <c r="AL40" s="85"/>
      <c r="AM40" s="85"/>
    </row>
    <row r="41" spans="1:39" ht="15" customHeight="1" x14ac:dyDescent="0.25">
      <c r="A41" s="362"/>
      <c r="B41" s="363"/>
      <c r="C41" s="362"/>
      <c r="D41" s="363"/>
      <c r="E41" s="363"/>
      <c r="F41" s="363"/>
      <c r="G41" s="415"/>
      <c r="H41" s="422"/>
      <c r="I41" s="416"/>
      <c r="J41" s="416"/>
      <c r="K41" s="416"/>
      <c r="L41" s="416"/>
      <c r="M41" s="416"/>
      <c r="N41" s="416"/>
      <c r="O41" s="416"/>
      <c r="P41" s="416"/>
      <c r="Q41" s="416"/>
      <c r="R41" s="393"/>
      <c r="S41" s="364"/>
      <c r="T41" s="364"/>
      <c r="U41" s="364"/>
      <c r="V41" s="364"/>
      <c r="W41" s="364"/>
      <c r="X41" s="364"/>
      <c r="Y41" s="364"/>
      <c r="Z41" s="364"/>
      <c r="AA41" s="365"/>
      <c r="AB41" s="419"/>
      <c r="AC41" s="394"/>
      <c r="AD41" s="394"/>
      <c r="AE41" s="391" t="str">
        <f>IF(G41&gt;0,IF(AC41/AB41&lt;=cap,IF('Benefits Summary'!AM39&gt;=CEmin," ",CEwarning),Exceeds_50),blank)</f>
        <v/>
      </c>
      <c r="AF41" s="86"/>
      <c r="AG41" s="333" t="str">
        <f t="shared" si="1"/>
        <v/>
      </c>
      <c r="AH41" s="333" t="str">
        <f t="shared" si="2"/>
        <v/>
      </c>
      <c r="AI41" s="85"/>
      <c r="AJ41" s="85"/>
      <c r="AK41" s="85"/>
      <c r="AL41" s="85"/>
      <c r="AM41" s="85"/>
    </row>
    <row r="42" spans="1:39" ht="15.75" customHeight="1" x14ac:dyDescent="0.25">
      <c r="A42" s="362"/>
      <c r="B42" s="363"/>
      <c r="C42" s="362"/>
      <c r="D42" s="363"/>
      <c r="E42" s="363"/>
      <c r="F42" s="363"/>
      <c r="G42" s="415"/>
      <c r="H42" s="422"/>
      <c r="I42" s="416"/>
      <c r="J42" s="416"/>
      <c r="K42" s="416"/>
      <c r="L42" s="416"/>
      <c r="M42" s="416"/>
      <c r="N42" s="416"/>
      <c r="O42" s="416"/>
      <c r="P42" s="416"/>
      <c r="Q42" s="416"/>
      <c r="R42" s="393"/>
      <c r="S42" s="364"/>
      <c r="T42" s="364"/>
      <c r="U42" s="364"/>
      <c r="V42" s="364"/>
      <c r="W42" s="364"/>
      <c r="X42" s="364"/>
      <c r="Y42" s="364"/>
      <c r="Z42" s="364"/>
      <c r="AA42" s="365"/>
      <c r="AB42" s="419"/>
      <c r="AC42" s="394"/>
      <c r="AD42" s="394"/>
      <c r="AE42" s="391" t="str">
        <f>IF(G42&gt;0,IF(AC42/AB42&lt;=cap,IF('Benefits Summary'!AM40&gt;=CEmin," ",CEwarning),Exceeds_50),blank)</f>
        <v/>
      </c>
      <c r="AF42" s="86"/>
      <c r="AG42" s="333" t="str">
        <f t="shared" si="1"/>
        <v/>
      </c>
      <c r="AH42" s="333" t="str">
        <f t="shared" si="2"/>
        <v/>
      </c>
      <c r="AI42" s="85"/>
      <c r="AJ42" s="85"/>
      <c r="AK42" s="85"/>
      <c r="AL42" s="85"/>
      <c r="AM42" s="85"/>
    </row>
    <row r="43" spans="1:39" ht="15.75" x14ac:dyDescent="0.25">
      <c r="A43" s="362"/>
      <c r="B43" s="363"/>
      <c r="C43" s="362"/>
      <c r="D43" s="363"/>
      <c r="E43" s="363"/>
      <c r="F43" s="363"/>
      <c r="G43" s="415"/>
      <c r="H43" s="422"/>
      <c r="I43" s="416"/>
      <c r="J43" s="416"/>
      <c r="K43" s="416"/>
      <c r="L43" s="416"/>
      <c r="M43" s="416"/>
      <c r="N43" s="416"/>
      <c r="O43" s="416"/>
      <c r="P43" s="416"/>
      <c r="Q43" s="416"/>
      <c r="R43" s="393"/>
      <c r="S43" s="364"/>
      <c r="T43" s="364"/>
      <c r="U43" s="364"/>
      <c r="V43" s="364"/>
      <c r="W43" s="364"/>
      <c r="X43" s="364"/>
      <c r="Y43" s="364"/>
      <c r="Z43" s="364"/>
      <c r="AA43" s="365"/>
      <c r="AB43" s="419"/>
      <c r="AC43" s="394"/>
      <c r="AD43" s="394"/>
      <c r="AE43" s="391" t="str">
        <f>IF(G43&gt;0,IF(AC43/AB43&lt;=cap,IF('Benefits Summary'!AM41&gt;=CEmin," ",CEwarning),Exceeds_50),blank)</f>
        <v/>
      </c>
      <c r="AF43" s="86"/>
      <c r="AG43" s="333" t="str">
        <f t="shared" si="1"/>
        <v/>
      </c>
      <c r="AH43" s="333" t="str">
        <f t="shared" si="2"/>
        <v/>
      </c>
      <c r="AI43" s="85"/>
      <c r="AJ43" s="85"/>
      <c r="AK43" s="85"/>
      <c r="AL43" s="85"/>
      <c r="AM43" s="85"/>
    </row>
    <row r="44" spans="1:39" ht="15" customHeight="1" x14ac:dyDescent="0.25">
      <c r="A44" s="362"/>
      <c r="B44" s="363"/>
      <c r="C44" s="362"/>
      <c r="D44" s="363"/>
      <c r="E44" s="363"/>
      <c r="F44" s="363"/>
      <c r="G44" s="415"/>
      <c r="H44" s="422"/>
      <c r="I44" s="416"/>
      <c r="J44" s="416"/>
      <c r="K44" s="416"/>
      <c r="L44" s="416"/>
      <c r="M44" s="416"/>
      <c r="N44" s="416"/>
      <c r="O44" s="416"/>
      <c r="P44" s="416"/>
      <c r="Q44" s="416"/>
      <c r="R44" s="393"/>
      <c r="S44" s="364"/>
      <c r="T44" s="364"/>
      <c r="U44" s="364"/>
      <c r="V44" s="364"/>
      <c r="W44" s="364"/>
      <c r="X44" s="364"/>
      <c r="Y44" s="364"/>
      <c r="Z44" s="364"/>
      <c r="AA44" s="365"/>
      <c r="AB44" s="419"/>
      <c r="AC44" s="394"/>
      <c r="AD44" s="394"/>
      <c r="AE44" s="391" t="str">
        <f>IF(G44&gt;0,IF(AC44/AB44&lt;=cap,IF('Benefits Summary'!AM42&gt;=CEmin," ",CEwarning),Exceeds_50),blank)</f>
        <v/>
      </c>
      <c r="AF44" s="86"/>
      <c r="AG44" s="333" t="str">
        <f t="shared" si="1"/>
        <v/>
      </c>
      <c r="AH44" s="333" t="str">
        <f t="shared" si="2"/>
        <v/>
      </c>
      <c r="AI44" s="85"/>
      <c r="AJ44" s="85"/>
      <c r="AK44" s="85"/>
      <c r="AL44" s="85"/>
      <c r="AM44" s="85"/>
    </row>
    <row r="45" spans="1:39" ht="15.75" customHeight="1" x14ac:dyDescent="0.25">
      <c r="A45" s="362"/>
      <c r="B45" s="363"/>
      <c r="C45" s="362"/>
      <c r="D45" s="363"/>
      <c r="E45" s="363"/>
      <c r="F45" s="363"/>
      <c r="G45" s="415"/>
      <c r="H45" s="422"/>
      <c r="I45" s="416"/>
      <c r="J45" s="416"/>
      <c r="K45" s="416"/>
      <c r="L45" s="416"/>
      <c r="M45" s="416"/>
      <c r="N45" s="416"/>
      <c r="O45" s="416"/>
      <c r="P45" s="416"/>
      <c r="Q45" s="416"/>
      <c r="R45" s="393"/>
      <c r="S45" s="364"/>
      <c r="T45" s="364"/>
      <c r="U45" s="364"/>
      <c r="V45" s="364"/>
      <c r="W45" s="364"/>
      <c r="X45" s="364"/>
      <c r="Y45" s="364"/>
      <c r="Z45" s="364"/>
      <c r="AA45" s="365"/>
      <c r="AB45" s="419"/>
      <c r="AC45" s="394"/>
      <c r="AD45" s="394"/>
      <c r="AE45" s="391" t="str">
        <f>IF(G45&gt;0,IF(AC45/AB45&lt;=cap,IF('Benefits Summary'!AM43&gt;=CEmin," ",CEwarning),Exceeds_50),blank)</f>
        <v/>
      </c>
      <c r="AF45" s="86"/>
      <c r="AG45" s="333" t="str">
        <f t="shared" si="1"/>
        <v/>
      </c>
      <c r="AH45" s="333" t="str">
        <f t="shared" ref="AH45:AH62" si="3">IF(G45&gt;D45,Error,blank)</f>
        <v/>
      </c>
      <c r="AI45" s="85"/>
      <c r="AJ45" s="85"/>
      <c r="AK45" s="85"/>
      <c r="AL45" s="85"/>
      <c r="AM45" s="85"/>
    </row>
    <row r="46" spans="1:39" ht="15.75" x14ac:dyDescent="0.25">
      <c r="A46" s="362"/>
      <c r="B46" s="363"/>
      <c r="C46" s="362"/>
      <c r="D46" s="363"/>
      <c r="E46" s="363"/>
      <c r="F46" s="363"/>
      <c r="G46" s="415"/>
      <c r="H46" s="422"/>
      <c r="I46" s="416"/>
      <c r="J46" s="416"/>
      <c r="K46" s="416"/>
      <c r="L46" s="416"/>
      <c r="M46" s="416"/>
      <c r="N46" s="416"/>
      <c r="O46" s="416"/>
      <c r="P46" s="416"/>
      <c r="Q46" s="416"/>
      <c r="R46" s="393"/>
      <c r="S46" s="364"/>
      <c r="T46" s="364"/>
      <c r="U46" s="364"/>
      <c r="V46" s="364"/>
      <c r="W46" s="364"/>
      <c r="X46" s="364"/>
      <c r="Y46" s="364"/>
      <c r="Z46" s="364"/>
      <c r="AA46" s="365"/>
      <c r="AB46" s="419"/>
      <c r="AC46" s="394"/>
      <c r="AD46" s="394"/>
      <c r="AE46" s="391" t="str">
        <f>IF(G46&gt;0,IF(AC46/AB46&lt;=cap,IF('Benefits Summary'!AM44&gt;=CEmin," ",CEwarning),Exceeds_50),blank)</f>
        <v/>
      </c>
      <c r="AF46" s="86"/>
      <c r="AG46" s="333" t="str">
        <f t="shared" si="1"/>
        <v/>
      </c>
      <c r="AH46" s="333" t="str">
        <f t="shared" si="3"/>
        <v/>
      </c>
      <c r="AI46" s="85"/>
      <c r="AJ46" s="85"/>
      <c r="AK46" s="85"/>
      <c r="AL46" s="85"/>
      <c r="AM46" s="85"/>
    </row>
    <row r="47" spans="1:39" ht="15" customHeight="1" x14ac:dyDescent="0.25">
      <c r="A47" s="362"/>
      <c r="B47" s="363"/>
      <c r="C47" s="362"/>
      <c r="D47" s="363"/>
      <c r="E47" s="363"/>
      <c r="F47" s="363"/>
      <c r="G47" s="415"/>
      <c r="H47" s="422"/>
      <c r="I47" s="416"/>
      <c r="J47" s="416"/>
      <c r="K47" s="416"/>
      <c r="L47" s="416"/>
      <c r="M47" s="416"/>
      <c r="N47" s="416"/>
      <c r="O47" s="416"/>
      <c r="P47" s="416"/>
      <c r="Q47" s="416"/>
      <c r="R47" s="393"/>
      <c r="S47" s="364"/>
      <c r="T47" s="364"/>
      <c r="U47" s="364"/>
      <c r="V47" s="364"/>
      <c r="W47" s="364"/>
      <c r="X47" s="364"/>
      <c r="Y47" s="364"/>
      <c r="Z47" s="364"/>
      <c r="AA47" s="365"/>
      <c r="AB47" s="419"/>
      <c r="AC47" s="394"/>
      <c r="AD47" s="394"/>
      <c r="AE47" s="391" t="str">
        <f>IF(G47&gt;0,IF(AC47/AB47&lt;=cap,IF('Benefits Summary'!AM45&gt;=CEmin," ",CEwarning),Exceeds_50),blank)</f>
        <v/>
      </c>
      <c r="AF47" s="86"/>
      <c r="AG47" s="333" t="str">
        <f t="shared" si="1"/>
        <v/>
      </c>
      <c r="AH47" s="333" t="str">
        <f t="shared" si="3"/>
        <v/>
      </c>
      <c r="AI47" s="85"/>
      <c r="AJ47" s="85"/>
      <c r="AK47" s="85"/>
      <c r="AL47" s="85"/>
      <c r="AM47" s="85"/>
    </row>
    <row r="48" spans="1:39" ht="15.75" customHeight="1" x14ac:dyDescent="0.25">
      <c r="A48" s="362"/>
      <c r="B48" s="363"/>
      <c r="C48" s="362"/>
      <c r="D48" s="363"/>
      <c r="E48" s="363"/>
      <c r="F48" s="363"/>
      <c r="G48" s="415"/>
      <c r="H48" s="422"/>
      <c r="I48" s="416"/>
      <c r="J48" s="416"/>
      <c r="K48" s="416"/>
      <c r="L48" s="416"/>
      <c r="M48" s="416"/>
      <c r="N48" s="416"/>
      <c r="O48" s="416"/>
      <c r="P48" s="416"/>
      <c r="Q48" s="416"/>
      <c r="R48" s="393"/>
      <c r="S48" s="364"/>
      <c r="T48" s="364"/>
      <c r="U48" s="364"/>
      <c r="V48" s="364"/>
      <c r="W48" s="364"/>
      <c r="X48" s="364"/>
      <c r="Y48" s="364"/>
      <c r="Z48" s="364"/>
      <c r="AA48" s="365"/>
      <c r="AB48" s="419"/>
      <c r="AC48" s="394"/>
      <c r="AD48" s="394"/>
      <c r="AE48" s="391" t="str">
        <f>IF(G48&gt;0,IF(AC48/AB48&lt;=cap,IF('Benefits Summary'!AM46&gt;=CEmin," ",CEwarning),Exceeds_50),blank)</f>
        <v/>
      </c>
      <c r="AF48" s="86"/>
      <c r="AG48" s="333" t="str">
        <f t="shared" si="1"/>
        <v/>
      </c>
      <c r="AH48" s="333" t="str">
        <f t="shared" si="3"/>
        <v/>
      </c>
      <c r="AI48" s="85"/>
      <c r="AJ48" s="85"/>
      <c r="AK48" s="85"/>
      <c r="AL48" s="85"/>
      <c r="AM48" s="85"/>
    </row>
    <row r="49" spans="1:39" ht="15.75" x14ac:dyDescent="0.25">
      <c r="A49" s="362"/>
      <c r="B49" s="363"/>
      <c r="C49" s="362"/>
      <c r="D49" s="363"/>
      <c r="E49" s="363"/>
      <c r="F49" s="363"/>
      <c r="G49" s="415"/>
      <c r="H49" s="422"/>
      <c r="I49" s="416"/>
      <c r="J49" s="416"/>
      <c r="K49" s="416"/>
      <c r="L49" s="416"/>
      <c r="M49" s="416"/>
      <c r="N49" s="416"/>
      <c r="O49" s="416"/>
      <c r="P49" s="416"/>
      <c r="Q49" s="416"/>
      <c r="R49" s="393"/>
      <c r="S49" s="364"/>
      <c r="T49" s="364"/>
      <c r="U49" s="364"/>
      <c r="V49" s="364"/>
      <c r="W49" s="364"/>
      <c r="X49" s="364"/>
      <c r="Y49" s="364"/>
      <c r="Z49" s="364"/>
      <c r="AA49" s="365"/>
      <c r="AB49" s="419"/>
      <c r="AC49" s="394"/>
      <c r="AD49" s="394"/>
      <c r="AE49" s="391" t="str">
        <f>IF(G49&gt;0,IF(AC49/AB49&lt;=cap,IF('Benefits Summary'!AM47&gt;=CEmin," ",CEwarning),Exceeds_50),blank)</f>
        <v/>
      </c>
      <c r="AF49" s="86"/>
      <c r="AG49" s="333" t="str">
        <f t="shared" si="1"/>
        <v/>
      </c>
      <c r="AH49" s="333" t="str">
        <f t="shared" si="3"/>
        <v/>
      </c>
      <c r="AI49" s="85"/>
      <c r="AJ49" s="85"/>
      <c r="AK49" s="85"/>
      <c r="AL49" s="85"/>
      <c r="AM49" s="85"/>
    </row>
    <row r="50" spans="1:39" ht="15" customHeight="1" x14ac:dyDescent="0.25">
      <c r="A50" s="362"/>
      <c r="B50" s="363"/>
      <c r="C50" s="362"/>
      <c r="D50" s="363"/>
      <c r="E50" s="363"/>
      <c r="F50" s="363"/>
      <c r="G50" s="415"/>
      <c r="H50" s="422"/>
      <c r="I50" s="416"/>
      <c r="J50" s="416"/>
      <c r="K50" s="416"/>
      <c r="L50" s="416"/>
      <c r="M50" s="416"/>
      <c r="N50" s="416"/>
      <c r="O50" s="416"/>
      <c r="P50" s="416"/>
      <c r="Q50" s="416"/>
      <c r="R50" s="393"/>
      <c r="S50" s="364"/>
      <c r="T50" s="364"/>
      <c r="U50" s="364"/>
      <c r="V50" s="364"/>
      <c r="W50" s="364"/>
      <c r="X50" s="364"/>
      <c r="Y50" s="364"/>
      <c r="Z50" s="364"/>
      <c r="AA50" s="365"/>
      <c r="AB50" s="419"/>
      <c r="AC50" s="394"/>
      <c r="AD50" s="394"/>
      <c r="AE50" s="391" t="str">
        <f>IF(G50&gt;0,IF(AC50/AB50&lt;=cap,IF('Benefits Summary'!AM48&gt;=CEmin," ",CEwarning),Exceeds_50),blank)</f>
        <v/>
      </c>
      <c r="AF50" s="86"/>
      <c r="AG50" s="333" t="str">
        <f t="shared" si="1"/>
        <v/>
      </c>
      <c r="AH50" s="333" t="str">
        <f t="shared" si="3"/>
        <v/>
      </c>
      <c r="AI50" s="85"/>
      <c r="AJ50" s="85"/>
      <c r="AK50" s="85"/>
      <c r="AL50" s="85"/>
      <c r="AM50" s="85"/>
    </row>
    <row r="51" spans="1:39" ht="15.75" customHeight="1" x14ac:dyDescent="0.25">
      <c r="A51" s="362"/>
      <c r="B51" s="363"/>
      <c r="C51" s="362"/>
      <c r="D51" s="363"/>
      <c r="E51" s="363"/>
      <c r="F51" s="363"/>
      <c r="G51" s="415"/>
      <c r="H51" s="422"/>
      <c r="I51" s="416"/>
      <c r="J51" s="416"/>
      <c r="K51" s="416"/>
      <c r="L51" s="416"/>
      <c r="M51" s="416"/>
      <c r="N51" s="416"/>
      <c r="O51" s="416"/>
      <c r="P51" s="416"/>
      <c r="Q51" s="416"/>
      <c r="R51" s="393"/>
      <c r="S51" s="364"/>
      <c r="T51" s="364"/>
      <c r="U51" s="364"/>
      <c r="V51" s="364"/>
      <c r="W51" s="364"/>
      <c r="X51" s="364"/>
      <c r="Y51" s="364"/>
      <c r="Z51" s="364"/>
      <c r="AA51" s="365"/>
      <c r="AB51" s="419"/>
      <c r="AC51" s="394"/>
      <c r="AD51" s="394"/>
      <c r="AE51" s="391" t="str">
        <f>IF(G51&gt;0,IF(AC51/AB51&lt;=cap,IF('Benefits Summary'!AM49&gt;=CEmin," ",CEwarning),Exceeds_50),blank)</f>
        <v/>
      </c>
      <c r="AF51" s="86"/>
      <c r="AG51" s="333" t="str">
        <f t="shared" si="1"/>
        <v/>
      </c>
      <c r="AH51" s="333" t="str">
        <f t="shared" si="3"/>
        <v/>
      </c>
      <c r="AI51" s="85"/>
      <c r="AJ51" s="85"/>
      <c r="AK51" s="85"/>
      <c r="AL51" s="85"/>
      <c r="AM51" s="85"/>
    </row>
    <row r="52" spans="1:39" ht="15.75" x14ac:dyDescent="0.25">
      <c r="A52" s="362"/>
      <c r="B52" s="363"/>
      <c r="C52" s="362"/>
      <c r="D52" s="363"/>
      <c r="E52" s="363"/>
      <c r="F52" s="363"/>
      <c r="G52" s="415"/>
      <c r="H52" s="422"/>
      <c r="I52" s="416"/>
      <c r="J52" s="416"/>
      <c r="K52" s="416"/>
      <c r="L52" s="416"/>
      <c r="M52" s="416"/>
      <c r="N52" s="416"/>
      <c r="O52" s="416"/>
      <c r="P52" s="416"/>
      <c r="Q52" s="416"/>
      <c r="R52" s="393"/>
      <c r="S52" s="364"/>
      <c r="T52" s="364"/>
      <c r="U52" s="364"/>
      <c r="V52" s="364"/>
      <c r="W52" s="364"/>
      <c r="X52" s="364"/>
      <c r="Y52" s="364"/>
      <c r="Z52" s="364"/>
      <c r="AA52" s="365"/>
      <c r="AB52" s="419"/>
      <c r="AC52" s="394"/>
      <c r="AD52" s="394"/>
      <c r="AE52" s="391" t="str">
        <f>IF(G52&gt;0,IF(AC52/AB52&lt;=cap,IF('Benefits Summary'!AM50&gt;=CEmin," ",CEwarning),Exceeds_50),blank)</f>
        <v/>
      </c>
      <c r="AF52" s="86"/>
      <c r="AG52" s="333" t="str">
        <f t="shared" si="1"/>
        <v/>
      </c>
      <c r="AH52" s="333" t="str">
        <f t="shared" si="3"/>
        <v/>
      </c>
      <c r="AI52" s="85"/>
      <c r="AJ52" s="85"/>
      <c r="AK52" s="85"/>
      <c r="AL52" s="85"/>
      <c r="AM52" s="85"/>
    </row>
    <row r="53" spans="1:39" ht="15" customHeight="1" x14ac:dyDescent="0.25">
      <c r="A53" s="362"/>
      <c r="B53" s="363"/>
      <c r="C53" s="362"/>
      <c r="D53" s="363"/>
      <c r="E53" s="363"/>
      <c r="F53" s="363"/>
      <c r="G53" s="415"/>
      <c r="H53" s="422"/>
      <c r="I53" s="416"/>
      <c r="J53" s="416"/>
      <c r="K53" s="416"/>
      <c r="L53" s="416"/>
      <c r="M53" s="416"/>
      <c r="N53" s="416"/>
      <c r="O53" s="416"/>
      <c r="P53" s="416"/>
      <c r="Q53" s="416"/>
      <c r="R53" s="393"/>
      <c r="S53" s="364"/>
      <c r="T53" s="364"/>
      <c r="U53" s="364"/>
      <c r="V53" s="364"/>
      <c r="W53" s="364"/>
      <c r="X53" s="364"/>
      <c r="Y53" s="364"/>
      <c r="Z53" s="364"/>
      <c r="AA53" s="365"/>
      <c r="AB53" s="419"/>
      <c r="AC53" s="394"/>
      <c r="AD53" s="394"/>
      <c r="AE53" s="391" t="str">
        <f>IF(G53&gt;0,IF(AC53/AB53&lt;=cap,IF('Benefits Summary'!AM51&gt;=CEmin," ",CEwarning),Exceeds_50),blank)</f>
        <v/>
      </c>
      <c r="AF53" s="86"/>
      <c r="AG53" s="333" t="str">
        <f t="shared" si="1"/>
        <v/>
      </c>
      <c r="AH53" s="333" t="str">
        <f t="shared" si="3"/>
        <v/>
      </c>
      <c r="AI53" s="85"/>
      <c r="AJ53" s="85"/>
      <c r="AK53" s="85"/>
      <c r="AL53" s="85"/>
      <c r="AM53" s="85"/>
    </row>
    <row r="54" spans="1:39" ht="15.75" customHeight="1" x14ac:dyDescent="0.25">
      <c r="A54" s="362"/>
      <c r="B54" s="363"/>
      <c r="C54" s="362"/>
      <c r="D54" s="363"/>
      <c r="E54" s="363"/>
      <c r="F54" s="363"/>
      <c r="G54" s="415"/>
      <c r="H54" s="422"/>
      <c r="I54" s="416"/>
      <c r="J54" s="416"/>
      <c r="K54" s="416"/>
      <c r="L54" s="416"/>
      <c r="M54" s="416"/>
      <c r="N54" s="416"/>
      <c r="O54" s="416"/>
      <c r="P54" s="416"/>
      <c r="Q54" s="416"/>
      <c r="R54" s="393"/>
      <c r="S54" s="364"/>
      <c r="T54" s="364"/>
      <c r="U54" s="364"/>
      <c r="V54" s="364"/>
      <c r="W54" s="364"/>
      <c r="X54" s="364"/>
      <c r="Y54" s="364"/>
      <c r="Z54" s="364"/>
      <c r="AA54" s="365"/>
      <c r="AB54" s="419"/>
      <c r="AC54" s="394"/>
      <c r="AD54" s="394"/>
      <c r="AE54" s="391" t="str">
        <f>IF(G54&gt;0,IF(AC54/AB54&lt;=cap,IF('Benefits Summary'!AM52&gt;=CEmin," ",CEwarning),Exceeds_50),blank)</f>
        <v/>
      </c>
      <c r="AF54" s="86"/>
      <c r="AG54" s="333" t="str">
        <f t="shared" si="1"/>
        <v/>
      </c>
      <c r="AH54" s="333" t="str">
        <f t="shared" si="3"/>
        <v/>
      </c>
      <c r="AI54" s="85"/>
      <c r="AJ54" s="85"/>
      <c r="AK54" s="85"/>
      <c r="AL54" s="85"/>
      <c r="AM54" s="85"/>
    </row>
    <row r="55" spans="1:39" ht="15.75" x14ac:dyDescent="0.25">
      <c r="A55" s="362"/>
      <c r="B55" s="363"/>
      <c r="C55" s="362"/>
      <c r="D55" s="363"/>
      <c r="E55" s="363"/>
      <c r="F55" s="363"/>
      <c r="G55" s="415"/>
      <c r="H55" s="422"/>
      <c r="I55" s="416"/>
      <c r="J55" s="416"/>
      <c r="K55" s="416"/>
      <c r="L55" s="416"/>
      <c r="M55" s="416"/>
      <c r="N55" s="416"/>
      <c r="O55" s="416"/>
      <c r="P55" s="416"/>
      <c r="Q55" s="416"/>
      <c r="R55" s="393"/>
      <c r="S55" s="364"/>
      <c r="T55" s="364"/>
      <c r="U55" s="364"/>
      <c r="V55" s="364"/>
      <c r="W55" s="364"/>
      <c r="X55" s="364"/>
      <c r="Y55" s="364"/>
      <c r="Z55" s="364"/>
      <c r="AA55" s="365"/>
      <c r="AB55" s="419"/>
      <c r="AC55" s="394"/>
      <c r="AD55" s="394"/>
      <c r="AE55" s="391" t="str">
        <f>IF(G55&gt;0,IF(AC55/AB55&lt;=cap,IF('Benefits Summary'!AM53&gt;=CEmin," ",CEwarning),Exceeds_50),blank)</f>
        <v/>
      </c>
      <c r="AF55" s="86"/>
      <c r="AG55" s="333" t="str">
        <f t="shared" si="1"/>
        <v/>
      </c>
      <c r="AH55" s="333" t="str">
        <f t="shared" si="3"/>
        <v/>
      </c>
      <c r="AI55" s="85"/>
      <c r="AJ55" s="85"/>
      <c r="AK55" s="85"/>
      <c r="AL55" s="85"/>
      <c r="AM55" s="85"/>
    </row>
    <row r="56" spans="1:39" ht="15" customHeight="1" x14ac:dyDescent="0.25">
      <c r="A56" s="362"/>
      <c r="B56" s="363"/>
      <c r="C56" s="362"/>
      <c r="D56" s="363"/>
      <c r="E56" s="363"/>
      <c r="F56" s="363"/>
      <c r="G56" s="415"/>
      <c r="H56" s="422"/>
      <c r="I56" s="416"/>
      <c r="J56" s="416"/>
      <c r="K56" s="416"/>
      <c r="L56" s="416"/>
      <c r="M56" s="416"/>
      <c r="N56" s="416"/>
      <c r="O56" s="416"/>
      <c r="P56" s="416"/>
      <c r="Q56" s="416"/>
      <c r="R56" s="393"/>
      <c r="S56" s="364"/>
      <c r="T56" s="364"/>
      <c r="U56" s="364"/>
      <c r="V56" s="364"/>
      <c r="W56" s="364"/>
      <c r="X56" s="364"/>
      <c r="Y56" s="364"/>
      <c r="Z56" s="364"/>
      <c r="AA56" s="365"/>
      <c r="AB56" s="419"/>
      <c r="AC56" s="394"/>
      <c r="AD56" s="394"/>
      <c r="AE56" s="391" t="str">
        <f>IF(G56&gt;0,IF(AC56/AB56&lt;=cap,IF('Benefits Summary'!AM54&gt;=CEmin," ",CEwarning),Exceeds_50),blank)</f>
        <v/>
      </c>
      <c r="AF56" s="86"/>
      <c r="AG56" s="333" t="str">
        <f t="shared" si="1"/>
        <v/>
      </c>
      <c r="AH56" s="333" t="str">
        <f t="shared" si="3"/>
        <v/>
      </c>
      <c r="AI56" s="85"/>
      <c r="AJ56" s="85"/>
      <c r="AK56" s="85"/>
      <c r="AL56" s="85"/>
      <c r="AM56" s="85"/>
    </row>
    <row r="57" spans="1:39" ht="15.75" customHeight="1" x14ac:dyDescent="0.25">
      <c r="A57" s="362"/>
      <c r="B57" s="363"/>
      <c r="C57" s="362"/>
      <c r="D57" s="363"/>
      <c r="E57" s="363"/>
      <c r="F57" s="363"/>
      <c r="G57" s="415"/>
      <c r="H57" s="422"/>
      <c r="I57" s="416"/>
      <c r="J57" s="416"/>
      <c r="K57" s="416"/>
      <c r="L57" s="416"/>
      <c r="M57" s="416"/>
      <c r="N57" s="416"/>
      <c r="O57" s="416"/>
      <c r="P57" s="416"/>
      <c r="Q57" s="416"/>
      <c r="R57" s="393"/>
      <c r="S57" s="364"/>
      <c r="T57" s="364"/>
      <c r="U57" s="364"/>
      <c r="V57" s="364"/>
      <c r="W57" s="364"/>
      <c r="X57" s="364"/>
      <c r="Y57" s="364"/>
      <c r="Z57" s="364"/>
      <c r="AA57" s="365"/>
      <c r="AB57" s="419"/>
      <c r="AC57" s="394"/>
      <c r="AD57" s="394"/>
      <c r="AE57" s="391" t="str">
        <f>IF(G57&gt;0,IF(AC57/AB57&lt;=cap,IF('Benefits Summary'!AM55&gt;=CEmin," ",CEwarning),Exceeds_50),blank)</f>
        <v/>
      </c>
      <c r="AF57" s="86"/>
      <c r="AG57" s="333" t="str">
        <f t="shared" si="1"/>
        <v/>
      </c>
      <c r="AH57" s="333" t="str">
        <f t="shared" si="3"/>
        <v/>
      </c>
      <c r="AI57" s="85"/>
      <c r="AJ57" s="85"/>
      <c r="AK57" s="85"/>
      <c r="AL57" s="85"/>
      <c r="AM57" s="85"/>
    </row>
    <row r="58" spans="1:39" ht="15.75" x14ac:dyDescent="0.25">
      <c r="A58" s="362"/>
      <c r="B58" s="363"/>
      <c r="C58" s="362"/>
      <c r="D58" s="363"/>
      <c r="E58" s="363"/>
      <c r="F58" s="363"/>
      <c r="G58" s="415"/>
      <c r="H58" s="422"/>
      <c r="I58" s="416"/>
      <c r="J58" s="416"/>
      <c r="K58" s="416"/>
      <c r="L58" s="416"/>
      <c r="M58" s="416"/>
      <c r="N58" s="416"/>
      <c r="O58" s="416"/>
      <c r="P58" s="416"/>
      <c r="Q58" s="416"/>
      <c r="R58" s="393"/>
      <c r="S58" s="364"/>
      <c r="T58" s="364"/>
      <c r="U58" s="364"/>
      <c r="V58" s="364"/>
      <c r="W58" s="364"/>
      <c r="X58" s="364"/>
      <c r="Y58" s="364"/>
      <c r="Z58" s="364"/>
      <c r="AA58" s="365"/>
      <c r="AB58" s="419"/>
      <c r="AC58" s="394"/>
      <c r="AD58" s="394"/>
      <c r="AE58" s="391" t="str">
        <f>IF(G58&gt;0,IF(AC58/AB58&lt;=cap,IF('Benefits Summary'!AM56&gt;=CEmin," ",CEwarning),Exceeds_50),blank)</f>
        <v/>
      </c>
      <c r="AF58" s="86"/>
      <c r="AG58" s="333" t="str">
        <f t="shared" si="1"/>
        <v/>
      </c>
      <c r="AH58" s="333" t="str">
        <f t="shared" si="3"/>
        <v/>
      </c>
      <c r="AI58" s="85"/>
      <c r="AJ58" s="85"/>
      <c r="AK58" s="85"/>
      <c r="AL58" s="85"/>
      <c r="AM58" s="85"/>
    </row>
    <row r="59" spans="1:39" ht="15" customHeight="1" x14ac:dyDescent="0.25">
      <c r="A59" s="362"/>
      <c r="B59" s="363"/>
      <c r="C59" s="362"/>
      <c r="D59" s="363"/>
      <c r="E59" s="363"/>
      <c r="F59" s="363"/>
      <c r="G59" s="415"/>
      <c r="H59" s="422"/>
      <c r="I59" s="416"/>
      <c r="J59" s="416"/>
      <c r="K59" s="416"/>
      <c r="L59" s="416"/>
      <c r="M59" s="416"/>
      <c r="N59" s="416"/>
      <c r="O59" s="416"/>
      <c r="P59" s="416"/>
      <c r="Q59" s="416"/>
      <c r="R59" s="393"/>
      <c r="S59" s="364"/>
      <c r="T59" s="364"/>
      <c r="U59" s="364"/>
      <c r="V59" s="364"/>
      <c r="W59" s="364"/>
      <c r="X59" s="364"/>
      <c r="Y59" s="364"/>
      <c r="Z59" s="364"/>
      <c r="AA59" s="365"/>
      <c r="AB59" s="419"/>
      <c r="AC59" s="394"/>
      <c r="AD59" s="394"/>
      <c r="AE59" s="391" t="str">
        <f>IF(G59&gt;0,IF(AC59/AB59&lt;=cap,IF('Benefits Summary'!AM57&gt;=CEmin," ",CEwarning),Exceeds_50),blank)</f>
        <v/>
      </c>
      <c r="AF59" s="86"/>
      <c r="AG59" s="333" t="str">
        <f t="shared" si="1"/>
        <v/>
      </c>
      <c r="AH59" s="333" t="str">
        <f t="shared" si="3"/>
        <v/>
      </c>
      <c r="AI59" s="85"/>
      <c r="AJ59" s="85"/>
      <c r="AK59" s="85"/>
      <c r="AL59" s="85"/>
      <c r="AM59" s="85"/>
    </row>
    <row r="60" spans="1:39" ht="15.75" customHeight="1" x14ac:dyDescent="0.25">
      <c r="A60" s="362"/>
      <c r="B60" s="363"/>
      <c r="C60" s="362"/>
      <c r="D60" s="363"/>
      <c r="E60" s="363"/>
      <c r="F60" s="363"/>
      <c r="G60" s="415"/>
      <c r="H60" s="422"/>
      <c r="I60" s="416"/>
      <c r="J60" s="416"/>
      <c r="K60" s="416"/>
      <c r="L60" s="416"/>
      <c r="M60" s="416"/>
      <c r="N60" s="416"/>
      <c r="O60" s="416"/>
      <c r="P60" s="416"/>
      <c r="Q60" s="416"/>
      <c r="R60" s="393"/>
      <c r="S60" s="364"/>
      <c r="T60" s="364"/>
      <c r="U60" s="364"/>
      <c r="V60" s="364"/>
      <c r="W60" s="364"/>
      <c r="X60" s="364"/>
      <c r="Y60" s="364"/>
      <c r="Z60" s="364"/>
      <c r="AA60" s="365"/>
      <c r="AB60" s="419"/>
      <c r="AC60" s="394"/>
      <c r="AD60" s="394"/>
      <c r="AE60" s="391" t="str">
        <f>IF(G60&gt;0,IF(AC60/AB60&lt;=cap,IF('Benefits Summary'!AM58&gt;=CEmin," ",CEwarning),Exceeds_50),blank)</f>
        <v/>
      </c>
      <c r="AF60" s="86"/>
      <c r="AG60" s="333" t="str">
        <f t="shared" si="1"/>
        <v/>
      </c>
      <c r="AH60" s="333" t="str">
        <f t="shared" si="3"/>
        <v/>
      </c>
      <c r="AI60" s="85"/>
      <c r="AJ60" s="85"/>
      <c r="AK60" s="85"/>
      <c r="AL60" s="85"/>
      <c r="AM60" s="85"/>
    </row>
    <row r="61" spans="1:39" ht="15.75" x14ac:dyDescent="0.25">
      <c r="A61" s="362"/>
      <c r="B61" s="363"/>
      <c r="C61" s="362"/>
      <c r="D61" s="363"/>
      <c r="E61" s="363"/>
      <c r="F61" s="363"/>
      <c r="G61" s="415"/>
      <c r="H61" s="422"/>
      <c r="I61" s="416"/>
      <c r="J61" s="416"/>
      <c r="K61" s="416"/>
      <c r="L61" s="416"/>
      <c r="M61" s="416"/>
      <c r="N61" s="416"/>
      <c r="O61" s="416"/>
      <c r="P61" s="416"/>
      <c r="Q61" s="416"/>
      <c r="R61" s="393"/>
      <c r="S61" s="364"/>
      <c r="T61" s="364"/>
      <c r="U61" s="364"/>
      <c r="V61" s="364"/>
      <c r="W61" s="364"/>
      <c r="X61" s="364"/>
      <c r="Y61" s="364"/>
      <c r="Z61" s="364"/>
      <c r="AA61" s="365"/>
      <c r="AB61" s="419"/>
      <c r="AC61" s="394"/>
      <c r="AD61" s="394"/>
      <c r="AE61" s="391" t="str">
        <f>IF(G61&gt;0,IF(AC61/AB61&lt;=cap,IF('Benefits Summary'!AM59&gt;=CEmin," ",CEwarning),Exceeds_50),blank)</f>
        <v/>
      </c>
      <c r="AF61" s="86"/>
      <c r="AG61" s="333" t="str">
        <f t="shared" si="1"/>
        <v/>
      </c>
      <c r="AH61" s="333" t="str">
        <f t="shared" si="3"/>
        <v/>
      </c>
      <c r="AI61" s="85"/>
      <c r="AJ61" s="85"/>
      <c r="AK61" s="85"/>
      <c r="AL61" s="85"/>
      <c r="AM61" s="85"/>
    </row>
    <row r="62" spans="1:39" ht="15" customHeight="1" x14ac:dyDescent="0.25">
      <c r="A62" s="362"/>
      <c r="B62" s="363"/>
      <c r="C62" s="362"/>
      <c r="D62" s="363"/>
      <c r="E62" s="363"/>
      <c r="F62" s="363"/>
      <c r="G62" s="415"/>
      <c r="H62" s="422"/>
      <c r="I62" s="416"/>
      <c r="J62" s="416"/>
      <c r="K62" s="416"/>
      <c r="L62" s="416"/>
      <c r="M62" s="416"/>
      <c r="N62" s="416"/>
      <c r="O62" s="416"/>
      <c r="P62" s="416"/>
      <c r="Q62" s="416"/>
      <c r="R62" s="393"/>
      <c r="S62" s="364"/>
      <c r="T62" s="364"/>
      <c r="U62" s="364"/>
      <c r="V62" s="364"/>
      <c r="W62" s="364"/>
      <c r="X62" s="364"/>
      <c r="Y62" s="364"/>
      <c r="Z62" s="364"/>
      <c r="AA62" s="365"/>
      <c r="AB62" s="419"/>
      <c r="AC62" s="394"/>
      <c r="AD62" s="394"/>
      <c r="AE62" s="391" t="str">
        <f>IF(G62&gt;0,IF(AC62/AB62&lt;=cap,IF('Benefits Summary'!AM60&gt;=CEmin," ",CEwarning),Exceeds_50),blank)</f>
        <v/>
      </c>
      <c r="AF62" s="86"/>
      <c r="AG62" s="333" t="str">
        <f t="shared" si="1"/>
        <v/>
      </c>
      <c r="AH62" s="333" t="str">
        <f t="shared" si="3"/>
        <v/>
      </c>
      <c r="AI62" s="85"/>
      <c r="AJ62" s="85"/>
      <c r="AK62" s="85"/>
      <c r="AL62" s="85"/>
      <c r="AM62" s="85"/>
    </row>
    <row r="63" spans="1:39" ht="7.5" customHeight="1" x14ac:dyDescent="0.2">
      <c r="A63" s="227"/>
      <c r="B63" s="228"/>
      <c r="C63" s="227"/>
      <c r="D63" s="228"/>
      <c r="E63" s="228"/>
      <c r="F63" s="228"/>
      <c r="G63" s="228"/>
      <c r="H63" s="226"/>
      <c r="I63" s="226"/>
      <c r="J63" s="226"/>
      <c r="K63" s="226"/>
      <c r="L63" s="226"/>
      <c r="M63" s="226"/>
      <c r="N63" s="226"/>
      <c r="O63" s="226"/>
      <c r="P63" s="226"/>
      <c r="Q63" s="226"/>
      <c r="R63" s="226"/>
      <c r="S63" s="226"/>
      <c r="T63" s="226"/>
      <c r="U63" s="226"/>
      <c r="V63" s="226"/>
      <c r="W63" s="226"/>
      <c r="X63" s="226"/>
      <c r="Y63" s="226"/>
      <c r="Z63" s="226"/>
      <c r="AA63" s="226"/>
      <c r="AB63" s="229"/>
      <c r="AC63" s="230"/>
      <c r="AD63" s="229"/>
      <c r="AE63" s="231"/>
      <c r="AF63" s="86"/>
      <c r="AG63" s="86"/>
      <c r="AH63" s="86"/>
      <c r="AI63" s="85"/>
      <c r="AJ63" s="85"/>
      <c r="AK63" s="85"/>
      <c r="AL63" s="85"/>
      <c r="AM63" s="85"/>
    </row>
    <row r="64" spans="1:39" x14ac:dyDescent="0.2">
      <c r="A64" s="232"/>
      <c r="B64" s="233"/>
      <c r="C64" s="232"/>
      <c r="D64" s="233"/>
      <c r="E64" s="233"/>
      <c r="F64" s="233"/>
      <c r="G64" s="233"/>
      <c r="H64" s="234"/>
      <c r="I64" s="234"/>
      <c r="J64" s="234"/>
      <c r="K64" s="234"/>
      <c r="L64" s="234"/>
      <c r="M64" s="234"/>
      <c r="N64" s="234"/>
      <c r="O64" s="234"/>
      <c r="P64" s="234"/>
      <c r="Q64" s="234"/>
      <c r="R64" s="234"/>
      <c r="S64" s="234"/>
      <c r="T64" s="234"/>
      <c r="U64" s="234"/>
      <c r="V64" s="234"/>
      <c r="W64" s="234"/>
      <c r="X64" s="234"/>
      <c r="Y64" s="234"/>
      <c r="Z64" s="234"/>
      <c r="AA64" s="234"/>
      <c r="AB64" s="235"/>
      <c r="AC64" s="236"/>
      <c r="AD64" s="235"/>
      <c r="AE64" s="237"/>
      <c r="AF64" s="238"/>
      <c r="AG64" s="85"/>
      <c r="AH64" s="85"/>
      <c r="AI64" s="85"/>
      <c r="AJ64" s="85"/>
      <c r="AK64" s="85"/>
      <c r="AL64" s="85"/>
      <c r="AM64" s="85"/>
    </row>
    <row r="65" spans="1:39" ht="15" customHeight="1" x14ac:dyDescent="0.2">
      <c r="A65" s="232"/>
      <c r="B65" s="233"/>
      <c r="C65" s="232"/>
      <c r="D65" s="233"/>
      <c r="E65" s="233"/>
      <c r="F65" s="233"/>
      <c r="G65" s="233"/>
      <c r="H65" s="234"/>
      <c r="I65" s="234"/>
      <c r="J65" s="234"/>
      <c r="K65" s="234"/>
      <c r="L65" s="234"/>
      <c r="M65" s="234"/>
      <c r="N65" s="234"/>
      <c r="O65" s="234"/>
      <c r="P65" s="234"/>
      <c r="Q65" s="234"/>
      <c r="R65" s="234"/>
      <c r="S65" s="234"/>
      <c r="T65" s="234"/>
      <c r="U65" s="234"/>
      <c r="V65" s="234"/>
      <c r="W65" s="234"/>
      <c r="X65" s="234"/>
      <c r="Y65" s="234"/>
      <c r="Z65" s="234"/>
      <c r="AA65" s="234"/>
      <c r="AB65" s="235"/>
      <c r="AC65" s="236"/>
      <c r="AD65" s="235"/>
      <c r="AE65" s="237"/>
      <c r="AF65" s="238"/>
      <c r="AG65" s="85"/>
      <c r="AH65" s="85"/>
      <c r="AI65" s="85"/>
      <c r="AJ65" s="85"/>
      <c r="AK65" s="85"/>
      <c r="AL65" s="85"/>
      <c r="AM65" s="85"/>
    </row>
    <row r="66" spans="1:39" ht="15.75" customHeight="1" x14ac:dyDescent="0.2">
      <c r="A66" s="232"/>
      <c r="B66" s="233"/>
      <c r="C66" s="232"/>
      <c r="D66" s="233"/>
      <c r="E66" s="233"/>
      <c r="F66" s="233"/>
      <c r="G66" s="233"/>
      <c r="H66" s="234"/>
      <c r="I66" s="234"/>
      <c r="J66" s="234"/>
      <c r="K66" s="234"/>
      <c r="L66" s="234"/>
      <c r="M66" s="234"/>
      <c r="N66" s="234"/>
      <c r="O66" s="234"/>
      <c r="P66" s="234"/>
      <c r="Q66" s="234"/>
      <c r="R66" s="234"/>
      <c r="S66" s="234"/>
      <c r="T66" s="234"/>
      <c r="U66" s="234"/>
      <c r="V66" s="234"/>
      <c r="W66" s="234"/>
      <c r="X66" s="234"/>
      <c r="Y66" s="234"/>
      <c r="Z66" s="234"/>
      <c r="AA66" s="234"/>
      <c r="AB66" s="235"/>
      <c r="AC66" s="236"/>
      <c r="AD66" s="235"/>
      <c r="AE66" s="237"/>
      <c r="AF66" s="238"/>
      <c r="AG66" s="85"/>
      <c r="AH66" s="85"/>
      <c r="AI66" s="85"/>
      <c r="AJ66" s="85"/>
      <c r="AK66" s="85"/>
      <c r="AL66" s="85"/>
      <c r="AM66" s="85"/>
    </row>
    <row r="67" spans="1:39" x14ac:dyDescent="0.2">
      <c r="A67" s="232"/>
      <c r="B67" s="233"/>
      <c r="C67" s="232"/>
      <c r="D67" s="233"/>
      <c r="E67" s="233"/>
      <c r="F67" s="233"/>
      <c r="G67" s="233"/>
      <c r="H67" s="234"/>
      <c r="I67" s="234"/>
      <c r="J67" s="234"/>
      <c r="K67" s="234"/>
      <c r="L67" s="234"/>
      <c r="M67" s="234"/>
      <c r="N67" s="234"/>
      <c r="O67" s="234"/>
      <c r="P67" s="234"/>
      <c r="Q67" s="234"/>
      <c r="R67" s="234"/>
      <c r="S67" s="234"/>
      <c r="T67" s="234"/>
      <c r="U67" s="234"/>
      <c r="V67" s="234"/>
      <c r="W67" s="234"/>
      <c r="X67" s="234"/>
      <c r="Y67" s="234"/>
      <c r="Z67" s="234"/>
      <c r="AA67" s="234"/>
      <c r="AB67" s="235"/>
      <c r="AC67" s="236"/>
      <c r="AD67" s="235"/>
      <c r="AE67" s="237"/>
      <c r="AF67" s="238"/>
      <c r="AG67" s="85"/>
      <c r="AH67" s="85"/>
      <c r="AI67" s="85"/>
      <c r="AJ67" s="85"/>
      <c r="AK67" s="85"/>
      <c r="AL67" s="85"/>
      <c r="AM67" s="85"/>
    </row>
    <row r="68" spans="1:39" ht="15" customHeight="1" x14ac:dyDescent="0.2">
      <c r="A68" s="232"/>
      <c r="B68" s="233"/>
      <c r="C68" s="232"/>
      <c r="D68" s="233"/>
      <c r="E68" s="233"/>
      <c r="F68" s="233"/>
      <c r="G68" s="233"/>
      <c r="H68" s="234"/>
      <c r="I68" s="234"/>
      <c r="J68" s="234"/>
      <c r="K68" s="234"/>
      <c r="L68" s="234"/>
      <c r="M68" s="234"/>
      <c r="N68" s="234"/>
      <c r="O68" s="234"/>
      <c r="P68" s="234"/>
      <c r="Q68" s="234"/>
      <c r="R68" s="234"/>
      <c r="S68" s="234"/>
      <c r="T68" s="234"/>
      <c r="U68" s="234"/>
      <c r="V68" s="234"/>
      <c r="W68" s="234"/>
      <c r="X68" s="234"/>
      <c r="Y68" s="234"/>
      <c r="Z68" s="234"/>
      <c r="AA68" s="234"/>
      <c r="AB68" s="235"/>
      <c r="AC68" s="236"/>
      <c r="AD68" s="235"/>
      <c r="AE68" s="237"/>
      <c r="AF68" s="238"/>
      <c r="AG68" s="85"/>
      <c r="AH68" s="85"/>
      <c r="AI68" s="85"/>
      <c r="AJ68" s="85"/>
      <c r="AK68" s="85"/>
      <c r="AL68" s="85"/>
      <c r="AM68" s="85"/>
    </row>
    <row r="69" spans="1:39" ht="15.75" customHeight="1" x14ac:dyDescent="0.2">
      <c r="A69" s="232"/>
      <c r="B69" s="233"/>
      <c r="C69" s="232"/>
      <c r="D69" s="233"/>
      <c r="E69" s="233"/>
      <c r="F69" s="233"/>
      <c r="G69" s="233"/>
      <c r="H69" s="234"/>
      <c r="I69" s="234"/>
      <c r="J69" s="234"/>
      <c r="K69" s="234"/>
      <c r="L69" s="234"/>
      <c r="M69" s="234"/>
      <c r="N69" s="234"/>
      <c r="O69" s="234"/>
      <c r="P69" s="234"/>
      <c r="Q69" s="234"/>
      <c r="R69" s="234"/>
      <c r="S69" s="234"/>
      <c r="T69" s="234"/>
      <c r="U69" s="234"/>
      <c r="V69" s="234"/>
      <c r="W69" s="234"/>
      <c r="X69" s="234"/>
      <c r="Y69" s="234"/>
      <c r="Z69" s="234"/>
      <c r="AA69" s="234"/>
      <c r="AB69" s="235"/>
      <c r="AC69" s="236"/>
      <c r="AD69" s="235"/>
      <c r="AE69" s="237"/>
      <c r="AF69" s="238"/>
      <c r="AG69" s="85"/>
      <c r="AH69" s="85"/>
      <c r="AI69" s="85"/>
      <c r="AJ69" s="85"/>
      <c r="AK69" s="85"/>
      <c r="AL69" s="85"/>
      <c r="AM69" s="85"/>
    </row>
    <row r="70" spans="1:39" x14ac:dyDescent="0.2">
      <c r="A70" s="232"/>
      <c r="B70" s="233"/>
      <c r="C70" s="232"/>
      <c r="D70" s="233"/>
      <c r="E70" s="233"/>
      <c r="F70" s="233"/>
      <c r="G70" s="233"/>
      <c r="H70" s="234"/>
      <c r="I70" s="234"/>
      <c r="J70" s="234"/>
      <c r="K70" s="234"/>
      <c r="L70" s="234"/>
      <c r="M70" s="234"/>
      <c r="N70" s="234"/>
      <c r="O70" s="234"/>
      <c r="P70" s="234"/>
      <c r="Q70" s="234"/>
      <c r="R70" s="234"/>
      <c r="S70" s="234"/>
      <c r="T70" s="234"/>
      <c r="U70" s="234"/>
      <c r="V70" s="234"/>
      <c r="W70" s="234"/>
      <c r="X70" s="234"/>
      <c r="Y70" s="234"/>
      <c r="Z70" s="234"/>
      <c r="AA70" s="234"/>
      <c r="AB70" s="235"/>
      <c r="AC70" s="236"/>
      <c r="AD70" s="235"/>
      <c r="AE70" s="237"/>
      <c r="AF70" s="238"/>
      <c r="AG70" s="85"/>
      <c r="AH70" s="85"/>
      <c r="AI70" s="85"/>
      <c r="AJ70" s="85"/>
      <c r="AK70" s="85"/>
      <c r="AL70" s="85"/>
      <c r="AM70" s="85"/>
    </row>
    <row r="71" spans="1:39" ht="15" customHeight="1" x14ac:dyDescent="0.2">
      <c r="A71" s="232"/>
      <c r="B71" s="233"/>
      <c r="C71" s="232"/>
      <c r="D71" s="233"/>
      <c r="E71" s="233"/>
      <c r="F71" s="233"/>
      <c r="G71" s="233"/>
      <c r="H71" s="234"/>
      <c r="I71" s="234"/>
      <c r="J71" s="234"/>
      <c r="K71" s="234"/>
      <c r="L71" s="234"/>
      <c r="M71" s="234"/>
      <c r="N71" s="234"/>
      <c r="O71" s="234"/>
      <c r="P71" s="234"/>
      <c r="Q71" s="234"/>
      <c r="R71" s="234"/>
      <c r="S71" s="234"/>
      <c r="T71" s="234"/>
      <c r="U71" s="234"/>
      <c r="V71" s="234"/>
      <c r="W71" s="234"/>
      <c r="X71" s="234"/>
      <c r="Y71" s="234"/>
      <c r="Z71" s="234"/>
      <c r="AA71" s="234"/>
      <c r="AB71" s="235"/>
      <c r="AC71" s="236"/>
      <c r="AD71" s="235"/>
      <c r="AE71" s="237"/>
      <c r="AF71" s="238"/>
      <c r="AG71" s="85"/>
      <c r="AH71" s="85"/>
      <c r="AI71" s="85"/>
      <c r="AJ71" s="85"/>
      <c r="AK71" s="85"/>
      <c r="AL71" s="85"/>
      <c r="AM71" s="85"/>
    </row>
    <row r="72" spans="1:39" ht="15.75" customHeight="1" x14ac:dyDescent="0.2">
      <c r="A72" s="232"/>
      <c r="B72" s="233"/>
      <c r="C72" s="232"/>
      <c r="D72" s="233"/>
      <c r="E72" s="233"/>
      <c r="F72" s="233"/>
      <c r="G72" s="233"/>
      <c r="H72" s="234"/>
      <c r="I72" s="234"/>
      <c r="J72" s="234"/>
      <c r="K72" s="234"/>
      <c r="L72" s="234"/>
      <c r="M72" s="234"/>
      <c r="N72" s="234"/>
      <c r="O72" s="234"/>
      <c r="P72" s="234"/>
      <c r="Q72" s="234"/>
      <c r="R72" s="234"/>
      <c r="S72" s="234"/>
      <c r="T72" s="234"/>
      <c r="U72" s="234"/>
      <c r="V72" s="234"/>
      <c r="W72" s="234"/>
      <c r="X72" s="234"/>
      <c r="Y72" s="234"/>
      <c r="Z72" s="234"/>
      <c r="AA72" s="234"/>
      <c r="AB72" s="235"/>
      <c r="AC72" s="236"/>
      <c r="AD72" s="235"/>
      <c r="AE72" s="237"/>
      <c r="AF72" s="238"/>
      <c r="AG72" s="85"/>
      <c r="AH72" s="85"/>
      <c r="AI72" s="85"/>
      <c r="AJ72" s="85"/>
      <c r="AK72" s="85"/>
      <c r="AL72" s="85"/>
      <c r="AM72" s="85"/>
    </row>
    <row r="73" spans="1:39" x14ac:dyDescent="0.2">
      <c r="A73" s="232"/>
      <c r="B73" s="233"/>
      <c r="C73" s="232"/>
      <c r="D73" s="233"/>
      <c r="E73" s="233"/>
      <c r="F73" s="233"/>
      <c r="G73" s="233"/>
      <c r="H73" s="234"/>
      <c r="I73" s="234"/>
      <c r="J73" s="234"/>
      <c r="K73" s="234"/>
      <c r="L73" s="234"/>
      <c r="M73" s="234"/>
      <c r="N73" s="234"/>
      <c r="O73" s="234"/>
      <c r="P73" s="234"/>
      <c r="Q73" s="234"/>
      <c r="R73" s="234"/>
      <c r="S73" s="234"/>
      <c r="T73" s="234"/>
      <c r="U73" s="234"/>
      <c r="V73" s="234"/>
      <c r="W73" s="234"/>
      <c r="X73" s="234"/>
      <c r="Y73" s="234"/>
      <c r="Z73" s="234"/>
      <c r="AA73" s="234"/>
      <c r="AB73" s="235"/>
      <c r="AC73" s="236"/>
      <c r="AD73" s="235"/>
      <c r="AE73" s="237"/>
      <c r="AF73" s="238"/>
      <c r="AG73" s="85"/>
      <c r="AH73" s="85"/>
      <c r="AI73" s="85"/>
      <c r="AJ73" s="85"/>
      <c r="AK73" s="85"/>
      <c r="AL73" s="85"/>
      <c r="AM73" s="85"/>
    </row>
    <row r="74" spans="1:39" ht="15" customHeight="1" x14ac:dyDescent="0.2">
      <c r="A74" s="232"/>
      <c r="B74" s="233"/>
      <c r="C74" s="232"/>
      <c r="D74" s="233"/>
      <c r="E74" s="233"/>
      <c r="F74" s="233"/>
      <c r="G74" s="233"/>
      <c r="H74" s="234"/>
      <c r="I74" s="234"/>
      <c r="J74" s="234"/>
      <c r="K74" s="234"/>
      <c r="L74" s="234"/>
      <c r="M74" s="234"/>
      <c r="N74" s="234"/>
      <c r="O74" s="234"/>
      <c r="P74" s="234"/>
      <c r="Q74" s="234"/>
      <c r="R74" s="234"/>
      <c r="S74" s="234"/>
      <c r="T74" s="234"/>
      <c r="U74" s="234"/>
      <c r="V74" s="234"/>
      <c r="W74" s="234"/>
      <c r="X74" s="234"/>
      <c r="Y74" s="234"/>
      <c r="Z74" s="234"/>
      <c r="AA74" s="234"/>
      <c r="AB74" s="235"/>
      <c r="AC74" s="236"/>
      <c r="AD74" s="235"/>
      <c r="AE74" s="237"/>
      <c r="AF74" s="238"/>
      <c r="AG74" s="85"/>
      <c r="AH74" s="85"/>
      <c r="AI74" s="85"/>
      <c r="AJ74" s="85"/>
      <c r="AK74" s="85"/>
      <c r="AL74" s="85"/>
      <c r="AM74" s="85"/>
    </row>
    <row r="75" spans="1:39" ht="15.75" customHeight="1" x14ac:dyDescent="0.2">
      <c r="A75" s="232"/>
      <c r="B75" s="233"/>
      <c r="C75" s="232"/>
      <c r="D75" s="233"/>
      <c r="E75" s="233"/>
      <c r="F75" s="233"/>
      <c r="G75" s="233"/>
      <c r="H75" s="234"/>
      <c r="I75" s="234"/>
      <c r="J75" s="234"/>
      <c r="K75" s="234"/>
      <c r="L75" s="234"/>
      <c r="M75" s="234"/>
      <c r="N75" s="234"/>
      <c r="O75" s="234"/>
      <c r="P75" s="234"/>
      <c r="Q75" s="234"/>
      <c r="R75" s="234"/>
      <c r="S75" s="234"/>
      <c r="T75" s="234"/>
      <c r="U75" s="234"/>
      <c r="V75" s="234"/>
      <c r="W75" s="234"/>
      <c r="X75" s="234"/>
      <c r="Y75" s="234"/>
      <c r="Z75" s="234"/>
      <c r="AA75" s="234"/>
      <c r="AB75" s="235"/>
      <c r="AC75" s="236"/>
      <c r="AD75" s="235"/>
      <c r="AE75" s="237"/>
      <c r="AF75" s="238"/>
      <c r="AG75" s="85"/>
      <c r="AH75" s="85"/>
      <c r="AI75" s="85"/>
      <c r="AJ75" s="85"/>
      <c r="AK75" s="85"/>
      <c r="AL75" s="85"/>
      <c r="AM75" s="85"/>
    </row>
    <row r="76" spans="1:39" x14ac:dyDescent="0.2">
      <c r="A76" s="232"/>
      <c r="B76" s="233"/>
      <c r="C76" s="232"/>
      <c r="D76" s="233"/>
      <c r="E76" s="233"/>
      <c r="F76" s="233"/>
      <c r="G76" s="233"/>
      <c r="H76" s="234"/>
      <c r="I76" s="234"/>
      <c r="J76" s="234"/>
      <c r="K76" s="234"/>
      <c r="L76" s="234"/>
      <c r="M76" s="234"/>
      <c r="N76" s="234"/>
      <c r="O76" s="234"/>
      <c r="P76" s="234"/>
      <c r="Q76" s="234"/>
      <c r="R76" s="234"/>
      <c r="S76" s="234"/>
      <c r="T76" s="234"/>
      <c r="U76" s="234"/>
      <c r="V76" s="234"/>
      <c r="W76" s="234"/>
      <c r="X76" s="234"/>
      <c r="Y76" s="234"/>
      <c r="Z76" s="234"/>
      <c r="AA76" s="234"/>
      <c r="AB76" s="235"/>
      <c r="AC76" s="236"/>
      <c r="AD76" s="235"/>
      <c r="AE76" s="237"/>
      <c r="AF76" s="238"/>
      <c r="AG76" s="85"/>
      <c r="AH76" s="85"/>
      <c r="AI76" s="85"/>
      <c r="AJ76" s="85"/>
      <c r="AK76" s="85"/>
      <c r="AL76" s="85"/>
      <c r="AM76" s="85"/>
    </row>
    <row r="77" spans="1:39" ht="15" customHeight="1" x14ac:dyDescent="0.2">
      <c r="A77" s="232"/>
      <c r="B77" s="233"/>
      <c r="C77" s="232"/>
      <c r="D77" s="233"/>
      <c r="E77" s="233"/>
      <c r="F77" s="233"/>
      <c r="G77" s="233"/>
      <c r="H77" s="234"/>
      <c r="I77" s="234"/>
      <c r="J77" s="234"/>
      <c r="K77" s="234"/>
      <c r="L77" s="234"/>
      <c r="M77" s="234"/>
      <c r="N77" s="234"/>
      <c r="O77" s="234"/>
      <c r="P77" s="234"/>
      <c r="Q77" s="234"/>
      <c r="R77" s="234"/>
      <c r="S77" s="234"/>
      <c r="T77" s="234"/>
      <c r="U77" s="234"/>
      <c r="V77" s="234"/>
      <c r="W77" s="234"/>
      <c r="X77" s="234"/>
      <c r="Y77" s="234"/>
      <c r="Z77" s="234"/>
      <c r="AA77" s="234"/>
      <c r="AB77" s="235"/>
      <c r="AC77" s="236"/>
      <c r="AD77" s="235"/>
      <c r="AE77" s="237"/>
      <c r="AF77" s="238"/>
      <c r="AG77" s="85"/>
      <c r="AH77" s="85"/>
      <c r="AI77" s="85"/>
      <c r="AJ77" s="85"/>
      <c r="AK77" s="85"/>
      <c r="AL77" s="85"/>
      <c r="AM77" s="85"/>
    </row>
    <row r="78" spans="1:39" ht="15.75" customHeight="1" x14ac:dyDescent="0.2">
      <c r="A78" s="232"/>
      <c r="B78" s="233"/>
      <c r="C78" s="232"/>
      <c r="D78" s="233"/>
      <c r="E78" s="233"/>
      <c r="F78" s="233"/>
      <c r="G78" s="233"/>
      <c r="H78" s="234"/>
      <c r="I78" s="234"/>
      <c r="J78" s="234"/>
      <c r="K78" s="234"/>
      <c r="L78" s="234"/>
      <c r="M78" s="234"/>
      <c r="N78" s="234"/>
      <c r="O78" s="234"/>
      <c r="P78" s="234"/>
      <c r="Q78" s="234"/>
      <c r="R78" s="234"/>
      <c r="S78" s="234"/>
      <c r="T78" s="234"/>
      <c r="U78" s="234"/>
      <c r="V78" s="234"/>
      <c r="W78" s="234"/>
      <c r="X78" s="234"/>
      <c r="Y78" s="234"/>
      <c r="Z78" s="234"/>
      <c r="AA78" s="234"/>
      <c r="AB78" s="235"/>
      <c r="AC78" s="236"/>
      <c r="AD78" s="235"/>
      <c r="AE78" s="237"/>
      <c r="AF78" s="238"/>
      <c r="AG78" s="85"/>
      <c r="AH78" s="85"/>
      <c r="AI78" s="85"/>
      <c r="AJ78" s="85"/>
      <c r="AK78" s="85"/>
      <c r="AL78" s="85"/>
      <c r="AM78" s="85"/>
    </row>
    <row r="79" spans="1:39" x14ac:dyDescent="0.2">
      <c r="A79" s="232"/>
      <c r="B79" s="233"/>
      <c r="C79" s="232"/>
      <c r="D79" s="233"/>
      <c r="E79" s="233"/>
      <c r="F79" s="233"/>
      <c r="G79" s="233"/>
      <c r="H79" s="234"/>
      <c r="I79" s="234"/>
      <c r="J79" s="234"/>
      <c r="K79" s="234"/>
      <c r="L79" s="234"/>
      <c r="M79" s="234"/>
      <c r="N79" s="234"/>
      <c r="O79" s="234"/>
      <c r="P79" s="234"/>
      <c r="Q79" s="234"/>
      <c r="R79" s="234"/>
      <c r="S79" s="234"/>
      <c r="T79" s="234"/>
      <c r="U79" s="234"/>
      <c r="V79" s="234"/>
      <c r="W79" s="234"/>
      <c r="X79" s="234"/>
      <c r="Y79" s="234"/>
      <c r="Z79" s="234"/>
      <c r="AA79" s="234"/>
      <c r="AB79" s="235"/>
      <c r="AC79" s="236"/>
      <c r="AD79" s="235"/>
      <c r="AE79" s="237"/>
      <c r="AF79" s="238"/>
      <c r="AG79" s="85"/>
      <c r="AH79" s="85"/>
      <c r="AI79" s="85"/>
      <c r="AJ79" s="85"/>
      <c r="AK79" s="85"/>
      <c r="AL79" s="85"/>
      <c r="AM79" s="85"/>
    </row>
    <row r="80" spans="1:39" ht="15" customHeight="1" x14ac:dyDescent="0.2">
      <c r="A80" s="232"/>
      <c r="B80" s="233"/>
      <c r="C80" s="232"/>
      <c r="D80" s="233"/>
      <c r="E80" s="233"/>
      <c r="F80" s="233"/>
      <c r="G80" s="233"/>
      <c r="H80" s="234"/>
      <c r="I80" s="234"/>
      <c r="J80" s="234"/>
      <c r="K80" s="234"/>
      <c r="L80" s="234"/>
      <c r="M80" s="234"/>
      <c r="N80" s="234"/>
      <c r="O80" s="234"/>
      <c r="P80" s="234"/>
      <c r="Q80" s="234"/>
      <c r="R80" s="234"/>
      <c r="S80" s="234"/>
      <c r="T80" s="234"/>
      <c r="U80" s="234"/>
      <c r="V80" s="234"/>
      <c r="W80" s="234"/>
      <c r="X80" s="234"/>
      <c r="Y80" s="234"/>
      <c r="Z80" s="234"/>
      <c r="AA80" s="234"/>
      <c r="AB80" s="235"/>
      <c r="AC80" s="236"/>
      <c r="AD80" s="235"/>
      <c r="AE80" s="237"/>
      <c r="AF80" s="238"/>
      <c r="AG80" s="85"/>
      <c r="AH80" s="85"/>
      <c r="AI80" s="85"/>
      <c r="AJ80" s="85"/>
      <c r="AK80" s="85"/>
      <c r="AL80" s="85"/>
      <c r="AM80" s="85"/>
    </row>
    <row r="81" spans="1:39" ht="15.75" customHeight="1" x14ac:dyDescent="0.2">
      <c r="A81" s="232"/>
      <c r="B81" s="233"/>
      <c r="C81" s="232"/>
      <c r="D81" s="233"/>
      <c r="E81" s="233"/>
      <c r="F81" s="233"/>
      <c r="G81" s="233"/>
      <c r="H81" s="234"/>
      <c r="I81" s="234"/>
      <c r="J81" s="234"/>
      <c r="K81" s="234"/>
      <c r="L81" s="234"/>
      <c r="M81" s="234"/>
      <c r="N81" s="234"/>
      <c r="O81" s="234"/>
      <c r="P81" s="234"/>
      <c r="Q81" s="234"/>
      <c r="R81" s="234"/>
      <c r="S81" s="234"/>
      <c r="T81" s="234"/>
      <c r="U81" s="234"/>
      <c r="V81" s="234"/>
      <c r="W81" s="234"/>
      <c r="X81" s="234"/>
      <c r="Y81" s="234"/>
      <c r="Z81" s="234"/>
      <c r="AA81" s="234"/>
      <c r="AB81" s="235"/>
      <c r="AC81" s="236"/>
      <c r="AD81" s="235"/>
      <c r="AE81" s="237"/>
      <c r="AF81" s="238"/>
      <c r="AG81" s="85"/>
      <c r="AH81" s="85"/>
      <c r="AI81" s="85"/>
      <c r="AJ81" s="85"/>
      <c r="AK81" s="85"/>
      <c r="AL81" s="85"/>
      <c r="AM81" s="85"/>
    </row>
    <row r="82" spans="1:39" x14ac:dyDescent="0.2">
      <c r="A82" s="232"/>
      <c r="B82" s="233"/>
      <c r="C82" s="232"/>
      <c r="D82" s="233"/>
      <c r="E82" s="233"/>
      <c r="F82" s="233"/>
      <c r="G82" s="233"/>
      <c r="H82" s="234"/>
      <c r="I82" s="234"/>
      <c r="J82" s="234"/>
      <c r="K82" s="234"/>
      <c r="L82" s="234"/>
      <c r="M82" s="234"/>
      <c r="N82" s="234"/>
      <c r="O82" s="234"/>
      <c r="P82" s="234"/>
      <c r="Q82" s="234"/>
      <c r="R82" s="234"/>
      <c r="S82" s="234"/>
      <c r="T82" s="234"/>
      <c r="U82" s="234"/>
      <c r="V82" s="234"/>
      <c r="W82" s="234"/>
      <c r="X82" s="234"/>
      <c r="Y82" s="234"/>
      <c r="Z82" s="234"/>
      <c r="AA82" s="234"/>
      <c r="AB82" s="235"/>
      <c r="AC82" s="236"/>
      <c r="AD82" s="235"/>
      <c r="AE82" s="237"/>
      <c r="AF82" s="238"/>
      <c r="AG82" s="85"/>
      <c r="AH82" s="85"/>
      <c r="AI82" s="85"/>
      <c r="AJ82" s="85"/>
      <c r="AK82" s="85"/>
      <c r="AL82" s="85"/>
      <c r="AM82" s="85"/>
    </row>
    <row r="83" spans="1:39" ht="15" customHeight="1" x14ac:dyDescent="0.2">
      <c r="A83" s="232"/>
      <c r="B83" s="233"/>
      <c r="C83" s="232"/>
      <c r="D83" s="233"/>
      <c r="E83" s="233"/>
      <c r="F83" s="233"/>
      <c r="G83" s="233"/>
      <c r="H83" s="234"/>
      <c r="I83" s="234"/>
      <c r="J83" s="234"/>
      <c r="K83" s="234"/>
      <c r="L83" s="234"/>
      <c r="M83" s="234"/>
      <c r="N83" s="234"/>
      <c r="O83" s="234"/>
      <c r="P83" s="234"/>
      <c r="Q83" s="234"/>
      <c r="R83" s="234"/>
      <c r="S83" s="234"/>
      <c r="T83" s="234"/>
      <c r="U83" s="234"/>
      <c r="V83" s="234"/>
      <c r="W83" s="234"/>
      <c r="X83" s="234"/>
      <c r="Y83" s="234"/>
      <c r="Z83" s="234"/>
      <c r="AA83" s="234"/>
      <c r="AB83" s="235"/>
      <c r="AC83" s="236"/>
      <c r="AD83" s="235"/>
      <c r="AE83" s="237"/>
      <c r="AF83" s="238"/>
      <c r="AG83" s="85"/>
      <c r="AH83" s="85"/>
      <c r="AI83" s="85"/>
      <c r="AJ83" s="85"/>
      <c r="AK83" s="85"/>
      <c r="AL83" s="85"/>
      <c r="AM83" s="85"/>
    </row>
    <row r="84" spans="1:39" ht="15.75" customHeight="1" x14ac:dyDescent="0.2">
      <c r="A84" s="232"/>
      <c r="B84" s="233"/>
      <c r="C84" s="232"/>
      <c r="D84" s="233"/>
      <c r="E84" s="233"/>
      <c r="F84" s="233"/>
      <c r="G84" s="233"/>
      <c r="H84" s="234"/>
      <c r="I84" s="234"/>
      <c r="J84" s="234"/>
      <c r="K84" s="234"/>
      <c r="L84" s="234"/>
      <c r="M84" s="234"/>
      <c r="N84" s="234"/>
      <c r="O84" s="234"/>
      <c r="P84" s="234"/>
      <c r="Q84" s="234"/>
      <c r="R84" s="234"/>
      <c r="S84" s="234"/>
      <c r="T84" s="234"/>
      <c r="U84" s="234"/>
      <c r="V84" s="234"/>
      <c r="W84" s="234"/>
      <c r="X84" s="234"/>
      <c r="Y84" s="234"/>
      <c r="Z84" s="234"/>
      <c r="AA84" s="234"/>
      <c r="AB84" s="235"/>
      <c r="AC84" s="236"/>
      <c r="AD84" s="235"/>
      <c r="AE84" s="237"/>
      <c r="AF84" s="238"/>
      <c r="AG84" s="85"/>
      <c r="AH84" s="85"/>
      <c r="AI84" s="85"/>
      <c r="AJ84" s="85"/>
      <c r="AK84" s="85"/>
      <c r="AL84" s="85"/>
      <c r="AM84" s="85"/>
    </row>
    <row r="85" spans="1:39" x14ac:dyDescent="0.2">
      <c r="A85" s="232"/>
      <c r="B85" s="233"/>
      <c r="C85" s="232"/>
      <c r="D85" s="233"/>
      <c r="E85" s="233"/>
      <c r="F85" s="233"/>
      <c r="G85" s="233"/>
      <c r="H85" s="234"/>
      <c r="I85" s="234"/>
      <c r="J85" s="234"/>
      <c r="K85" s="234"/>
      <c r="L85" s="234"/>
      <c r="M85" s="234"/>
      <c r="N85" s="234"/>
      <c r="O85" s="234"/>
      <c r="P85" s="234"/>
      <c r="Q85" s="234"/>
      <c r="R85" s="234"/>
      <c r="S85" s="234"/>
      <c r="T85" s="234"/>
      <c r="U85" s="234"/>
      <c r="V85" s="234"/>
      <c r="W85" s="234"/>
      <c r="X85" s="234"/>
      <c r="Y85" s="234"/>
      <c r="Z85" s="234"/>
      <c r="AA85" s="234"/>
      <c r="AB85" s="235"/>
      <c r="AC85" s="236"/>
      <c r="AD85" s="235"/>
      <c r="AE85" s="237"/>
      <c r="AF85" s="238"/>
      <c r="AG85" s="85"/>
      <c r="AH85" s="85"/>
      <c r="AI85" s="85"/>
      <c r="AJ85" s="85"/>
      <c r="AK85" s="85"/>
      <c r="AL85" s="85"/>
      <c r="AM85" s="85"/>
    </row>
    <row r="86" spans="1:39" ht="15" customHeight="1" x14ac:dyDescent="0.2">
      <c r="A86" s="232"/>
      <c r="B86" s="233"/>
      <c r="C86" s="232"/>
      <c r="D86" s="233"/>
      <c r="E86" s="233"/>
      <c r="F86" s="233"/>
      <c r="G86" s="233"/>
      <c r="H86" s="234"/>
      <c r="I86" s="234"/>
      <c r="J86" s="234"/>
      <c r="K86" s="234"/>
      <c r="L86" s="234"/>
      <c r="M86" s="234"/>
      <c r="N86" s="234"/>
      <c r="O86" s="234"/>
      <c r="P86" s="234"/>
      <c r="Q86" s="234"/>
      <c r="R86" s="234"/>
      <c r="S86" s="234"/>
      <c r="T86" s="234"/>
      <c r="U86" s="234"/>
      <c r="V86" s="234"/>
      <c r="W86" s="234"/>
      <c r="X86" s="234"/>
      <c r="Y86" s="234"/>
      <c r="Z86" s="234"/>
      <c r="AA86" s="234"/>
      <c r="AB86" s="235"/>
      <c r="AC86" s="236"/>
      <c r="AD86" s="235"/>
      <c r="AE86" s="237"/>
      <c r="AF86" s="238"/>
      <c r="AG86" s="85"/>
      <c r="AH86" s="85"/>
      <c r="AI86" s="85"/>
      <c r="AJ86" s="85"/>
      <c r="AK86" s="85"/>
      <c r="AL86" s="85"/>
      <c r="AM86" s="85"/>
    </row>
    <row r="87" spans="1:39" ht="15.75" customHeight="1" x14ac:dyDescent="0.2">
      <c r="A87" s="232"/>
      <c r="B87" s="233"/>
      <c r="C87" s="232"/>
      <c r="D87" s="233"/>
      <c r="E87" s="233"/>
      <c r="F87" s="233"/>
      <c r="G87" s="233"/>
      <c r="H87" s="234"/>
      <c r="I87" s="234"/>
      <c r="J87" s="234"/>
      <c r="K87" s="234"/>
      <c r="L87" s="234"/>
      <c r="M87" s="234"/>
      <c r="N87" s="234"/>
      <c r="O87" s="234"/>
      <c r="P87" s="234"/>
      <c r="Q87" s="234"/>
      <c r="R87" s="234"/>
      <c r="S87" s="234"/>
      <c r="T87" s="234"/>
      <c r="U87" s="234"/>
      <c r="V87" s="234"/>
      <c r="W87" s="234"/>
      <c r="X87" s="234"/>
      <c r="Y87" s="234"/>
      <c r="Z87" s="234"/>
      <c r="AA87" s="234"/>
      <c r="AB87" s="235"/>
      <c r="AC87" s="236"/>
      <c r="AD87" s="235"/>
      <c r="AE87" s="237"/>
      <c r="AF87" s="238"/>
      <c r="AG87" s="85"/>
      <c r="AH87" s="85"/>
      <c r="AI87" s="85"/>
      <c r="AJ87" s="85"/>
      <c r="AK87" s="85"/>
      <c r="AL87" s="85"/>
      <c r="AM87" s="85"/>
    </row>
    <row r="88" spans="1:39" x14ac:dyDescent="0.2">
      <c r="A88" s="232"/>
      <c r="B88" s="233"/>
      <c r="C88" s="232"/>
      <c r="D88" s="233"/>
      <c r="E88" s="233"/>
      <c r="F88" s="233"/>
      <c r="G88" s="233"/>
      <c r="H88" s="234"/>
      <c r="I88" s="234"/>
      <c r="J88" s="234"/>
      <c r="K88" s="234"/>
      <c r="L88" s="234"/>
      <c r="M88" s="234"/>
      <c r="N88" s="234"/>
      <c r="O88" s="234"/>
      <c r="P88" s="234"/>
      <c r="Q88" s="234"/>
      <c r="R88" s="234"/>
      <c r="S88" s="234"/>
      <c r="T88" s="234"/>
      <c r="U88" s="234"/>
      <c r="V88" s="234"/>
      <c r="W88" s="234"/>
      <c r="X88" s="234"/>
      <c r="Y88" s="234"/>
      <c r="Z88" s="234"/>
      <c r="AA88" s="234"/>
      <c r="AB88" s="235"/>
      <c r="AC88" s="236"/>
      <c r="AD88" s="235"/>
      <c r="AE88" s="237"/>
      <c r="AF88" s="238"/>
      <c r="AG88" s="85"/>
      <c r="AH88" s="85"/>
      <c r="AI88" s="85"/>
      <c r="AJ88" s="85"/>
      <c r="AK88" s="85"/>
      <c r="AL88" s="85"/>
      <c r="AM88" s="85"/>
    </row>
    <row r="89" spans="1:39" ht="15" customHeight="1" x14ac:dyDescent="0.2">
      <c r="A89" s="232"/>
      <c r="B89" s="233"/>
      <c r="C89" s="232"/>
      <c r="D89" s="233"/>
      <c r="E89" s="233"/>
      <c r="F89" s="233"/>
      <c r="G89" s="233"/>
      <c r="H89" s="234"/>
      <c r="I89" s="234"/>
      <c r="J89" s="234"/>
      <c r="K89" s="234"/>
      <c r="L89" s="234"/>
      <c r="M89" s="234"/>
      <c r="N89" s="234"/>
      <c r="O89" s="234"/>
      <c r="P89" s="234"/>
      <c r="Q89" s="234"/>
      <c r="R89" s="234"/>
      <c r="S89" s="234"/>
      <c r="T89" s="234"/>
      <c r="U89" s="234"/>
      <c r="V89" s="234"/>
      <c r="W89" s="234"/>
      <c r="X89" s="234"/>
      <c r="Y89" s="234"/>
      <c r="Z89" s="234"/>
      <c r="AA89" s="234"/>
      <c r="AB89" s="235"/>
      <c r="AC89" s="236"/>
      <c r="AD89" s="235"/>
      <c r="AE89" s="237"/>
      <c r="AF89" s="238"/>
      <c r="AG89" s="85"/>
      <c r="AH89" s="85"/>
      <c r="AI89" s="85"/>
      <c r="AJ89" s="85"/>
      <c r="AK89" s="85"/>
      <c r="AL89" s="85"/>
      <c r="AM89" s="85"/>
    </row>
    <row r="90" spans="1:39" ht="15.75" customHeight="1" x14ac:dyDescent="0.2">
      <c r="A90" s="232"/>
      <c r="B90" s="233"/>
      <c r="C90" s="232"/>
      <c r="D90" s="233"/>
      <c r="E90" s="233"/>
      <c r="F90" s="233"/>
      <c r="G90" s="233"/>
      <c r="H90" s="234"/>
      <c r="I90" s="234"/>
      <c r="J90" s="234"/>
      <c r="K90" s="234"/>
      <c r="L90" s="234"/>
      <c r="M90" s="234"/>
      <c r="N90" s="234"/>
      <c r="O90" s="234"/>
      <c r="P90" s="234"/>
      <c r="Q90" s="234"/>
      <c r="R90" s="234"/>
      <c r="S90" s="234"/>
      <c r="T90" s="234"/>
      <c r="U90" s="234"/>
      <c r="V90" s="234"/>
      <c r="W90" s="234"/>
      <c r="X90" s="234"/>
      <c r="Y90" s="234"/>
      <c r="Z90" s="234"/>
      <c r="AA90" s="234"/>
      <c r="AB90" s="235"/>
      <c r="AC90" s="236"/>
      <c r="AD90" s="235"/>
      <c r="AE90" s="237"/>
      <c r="AF90" s="238"/>
      <c r="AG90" s="85"/>
      <c r="AH90" s="85"/>
      <c r="AI90" s="85"/>
      <c r="AJ90" s="85"/>
      <c r="AK90" s="85"/>
      <c r="AL90" s="85"/>
      <c r="AM90" s="85"/>
    </row>
    <row r="91" spans="1:39" x14ac:dyDescent="0.2">
      <c r="A91" s="232"/>
      <c r="B91" s="233"/>
      <c r="C91" s="232"/>
      <c r="D91" s="233"/>
      <c r="E91" s="233"/>
      <c r="F91" s="233"/>
      <c r="G91" s="233"/>
      <c r="H91" s="234"/>
      <c r="I91" s="234"/>
      <c r="J91" s="234"/>
      <c r="K91" s="234"/>
      <c r="L91" s="234"/>
      <c r="M91" s="234"/>
      <c r="N91" s="234"/>
      <c r="O91" s="234"/>
      <c r="P91" s="234"/>
      <c r="Q91" s="234"/>
      <c r="R91" s="234"/>
      <c r="S91" s="234"/>
      <c r="T91" s="234"/>
      <c r="U91" s="234"/>
      <c r="V91" s="234"/>
      <c r="W91" s="234"/>
      <c r="X91" s="234"/>
      <c r="Y91" s="234"/>
      <c r="Z91" s="234"/>
      <c r="AA91" s="234"/>
      <c r="AB91" s="235"/>
      <c r="AC91" s="236"/>
      <c r="AD91" s="235"/>
      <c r="AE91" s="237"/>
      <c r="AF91" s="238"/>
      <c r="AG91" s="85"/>
      <c r="AH91" s="85"/>
      <c r="AI91" s="85"/>
      <c r="AJ91" s="85"/>
      <c r="AK91" s="85"/>
      <c r="AL91" s="85"/>
      <c r="AM91" s="85"/>
    </row>
    <row r="92" spans="1:39" ht="15" customHeight="1" x14ac:dyDescent="0.2">
      <c r="A92" s="232"/>
      <c r="B92" s="233"/>
      <c r="C92" s="232"/>
      <c r="D92" s="233"/>
      <c r="E92" s="233"/>
      <c r="F92" s="233"/>
      <c r="G92" s="233"/>
      <c r="H92" s="234"/>
      <c r="I92" s="234"/>
      <c r="J92" s="234"/>
      <c r="K92" s="234"/>
      <c r="L92" s="234"/>
      <c r="M92" s="234"/>
      <c r="N92" s="234"/>
      <c r="O92" s="234"/>
      <c r="P92" s="234"/>
      <c r="Q92" s="234"/>
      <c r="R92" s="234"/>
      <c r="S92" s="234"/>
      <c r="T92" s="234"/>
      <c r="U92" s="234"/>
      <c r="V92" s="234"/>
      <c r="W92" s="234"/>
      <c r="X92" s="234"/>
      <c r="Y92" s="234"/>
      <c r="Z92" s="234"/>
      <c r="AA92" s="234"/>
      <c r="AB92" s="235"/>
      <c r="AC92" s="236"/>
      <c r="AD92" s="235"/>
      <c r="AE92" s="237"/>
      <c r="AF92" s="238"/>
      <c r="AG92" s="85"/>
      <c r="AH92" s="85"/>
      <c r="AI92" s="85"/>
      <c r="AJ92" s="85"/>
      <c r="AK92" s="85"/>
      <c r="AL92" s="85"/>
      <c r="AM92" s="85"/>
    </row>
    <row r="93" spans="1:39" ht="15.75" customHeight="1" x14ac:dyDescent="0.2">
      <c r="A93" s="232"/>
      <c r="B93" s="233"/>
      <c r="C93" s="232"/>
      <c r="D93" s="233"/>
      <c r="E93" s="233"/>
      <c r="F93" s="233"/>
      <c r="G93" s="233"/>
      <c r="H93" s="234"/>
      <c r="I93" s="234"/>
      <c r="J93" s="234"/>
      <c r="K93" s="234"/>
      <c r="L93" s="234"/>
      <c r="M93" s="234"/>
      <c r="N93" s="234"/>
      <c r="O93" s="234"/>
      <c r="P93" s="234"/>
      <c r="Q93" s="234"/>
      <c r="R93" s="234"/>
      <c r="S93" s="234"/>
      <c r="T93" s="234"/>
      <c r="U93" s="234"/>
      <c r="V93" s="234"/>
      <c r="W93" s="234"/>
      <c r="X93" s="234"/>
      <c r="Y93" s="234"/>
      <c r="Z93" s="234"/>
      <c r="AA93" s="234"/>
      <c r="AB93" s="235"/>
      <c r="AC93" s="236"/>
      <c r="AD93" s="235"/>
      <c r="AE93" s="237"/>
      <c r="AF93" s="238"/>
      <c r="AG93" s="85"/>
      <c r="AH93" s="85"/>
      <c r="AI93" s="85"/>
      <c r="AJ93" s="85"/>
      <c r="AK93" s="85"/>
      <c r="AL93" s="85"/>
      <c r="AM93" s="85"/>
    </row>
    <row r="94" spans="1:39" x14ac:dyDescent="0.2">
      <c r="A94" s="232"/>
      <c r="B94" s="233"/>
      <c r="C94" s="232"/>
      <c r="D94" s="233"/>
      <c r="E94" s="233"/>
      <c r="F94" s="233"/>
      <c r="G94" s="233"/>
      <c r="H94" s="234"/>
      <c r="I94" s="234"/>
      <c r="J94" s="234"/>
      <c r="K94" s="234"/>
      <c r="L94" s="234"/>
      <c r="M94" s="234"/>
      <c r="N94" s="234"/>
      <c r="O94" s="234"/>
      <c r="P94" s="234"/>
      <c r="Q94" s="234"/>
      <c r="R94" s="234"/>
      <c r="S94" s="234"/>
      <c r="T94" s="234"/>
      <c r="U94" s="234"/>
      <c r="V94" s="234"/>
      <c r="W94" s="234"/>
      <c r="X94" s="234"/>
      <c r="Y94" s="234"/>
      <c r="Z94" s="234"/>
      <c r="AA94" s="234"/>
      <c r="AB94" s="235"/>
      <c r="AC94" s="236"/>
      <c r="AD94" s="235"/>
      <c r="AE94" s="237"/>
      <c r="AF94" s="238"/>
      <c r="AG94" s="85"/>
      <c r="AH94" s="85"/>
      <c r="AI94" s="85"/>
      <c r="AJ94" s="85"/>
      <c r="AK94" s="85"/>
      <c r="AL94" s="85"/>
      <c r="AM94" s="85"/>
    </row>
    <row r="95" spans="1:39" ht="15" customHeight="1" x14ac:dyDescent="0.2">
      <c r="A95" s="232"/>
      <c r="B95" s="233"/>
      <c r="C95" s="232"/>
      <c r="D95" s="233"/>
      <c r="E95" s="233"/>
      <c r="F95" s="233"/>
      <c r="G95" s="233"/>
      <c r="H95" s="234"/>
      <c r="I95" s="234"/>
      <c r="J95" s="234"/>
      <c r="K95" s="234"/>
      <c r="L95" s="234"/>
      <c r="M95" s="234"/>
      <c r="N95" s="234"/>
      <c r="O95" s="234"/>
      <c r="P95" s="234"/>
      <c r="Q95" s="234"/>
      <c r="R95" s="234"/>
      <c r="S95" s="234"/>
      <c r="T95" s="234"/>
      <c r="U95" s="234"/>
      <c r="V95" s="234"/>
      <c r="W95" s="234"/>
      <c r="X95" s="234"/>
      <c r="Y95" s="234"/>
      <c r="Z95" s="234"/>
      <c r="AA95" s="234"/>
      <c r="AB95" s="235"/>
      <c r="AC95" s="236"/>
      <c r="AD95" s="235"/>
      <c r="AE95" s="237"/>
      <c r="AF95" s="238"/>
      <c r="AG95" s="85"/>
      <c r="AH95" s="85"/>
      <c r="AI95" s="85"/>
      <c r="AJ95" s="85"/>
      <c r="AK95" s="85"/>
      <c r="AL95" s="85"/>
      <c r="AM95" s="85"/>
    </row>
    <row r="96" spans="1:39" ht="15.75" customHeight="1" x14ac:dyDescent="0.2">
      <c r="A96" s="232"/>
      <c r="B96" s="233"/>
      <c r="C96" s="232"/>
      <c r="D96" s="233"/>
      <c r="E96" s="233"/>
      <c r="F96" s="233"/>
      <c r="G96" s="233"/>
      <c r="H96" s="234"/>
      <c r="I96" s="234"/>
      <c r="J96" s="234"/>
      <c r="K96" s="234"/>
      <c r="L96" s="234"/>
      <c r="M96" s="234"/>
      <c r="N96" s="234"/>
      <c r="O96" s="234"/>
      <c r="P96" s="234"/>
      <c r="Q96" s="234"/>
      <c r="R96" s="234"/>
      <c r="S96" s="234"/>
      <c r="T96" s="234"/>
      <c r="U96" s="234"/>
      <c r="V96" s="234"/>
      <c r="W96" s="234"/>
      <c r="X96" s="234"/>
      <c r="Y96" s="234"/>
      <c r="Z96" s="234"/>
      <c r="AA96" s="234"/>
      <c r="AB96" s="235"/>
      <c r="AC96" s="236"/>
      <c r="AD96" s="235"/>
      <c r="AE96" s="237"/>
      <c r="AF96" s="238"/>
      <c r="AG96" s="85"/>
      <c r="AH96" s="85"/>
      <c r="AI96" s="85"/>
      <c r="AJ96" s="85"/>
      <c r="AK96" s="85"/>
      <c r="AL96" s="85"/>
      <c r="AM96" s="85"/>
    </row>
    <row r="97" spans="1:39" x14ac:dyDescent="0.2">
      <c r="A97" s="232"/>
      <c r="B97" s="233"/>
      <c r="C97" s="232"/>
      <c r="D97" s="233"/>
      <c r="E97" s="233"/>
      <c r="F97" s="233"/>
      <c r="G97" s="233"/>
      <c r="H97" s="234"/>
      <c r="I97" s="234"/>
      <c r="J97" s="234"/>
      <c r="K97" s="234"/>
      <c r="L97" s="234"/>
      <c r="M97" s="234"/>
      <c r="N97" s="234"/>
      <c r="O97" s="234"/>
      <c r="P97" s="234"/>
      <c r="Q97" s="234"/>
      <c r="R97" s="234"/>
      <c r="S97" s="234"/>
      <c r="T97" s="234"/>
      <c r="U97" s="234"/>
      <c r="V97" s="234"/>
      <c r="W97" s="234"/>
      <c r="X97" s="234"/>
      <c r="Y97" s="234"/>
      <c r="Z97" s="234"/>
      <c r="AA97" s="234"/>
      <c r="AB97" s="235"/>
      <c r="AC97" s="236"/>
      <c r="AD97" s="235"/>
      <c r="AE97" s="237"/>
      <c r="AF97" s="238"/>
      <c r="AG97" s="85"/>
      <c r="AH97" s="85"/>
      <c r="AI97" s="85"/>
      <c r="AJ97" s="85"/>
      <c r="AK97" s="85"/>
      <c r="AL97" s="85"/>
      <c r="AM97" s="85"/>
    </row>
    <row r="98" spans="1:39" ht="15" customHeight="1" x14ac:dyDescent="0.2">
      <c r="A98" s="232"/>
      <c r="B98" s="233"/>
      <c r="C98" s="232"/>
      <c r="D98" s="233"/>
      <c r="E98" s="233"/>
      <c r="F98" s="233"/>
      <c r="G98" s="233"/>
      <c r="H98" s="234"/>
      <c r="I98" s="234"/>
      <c r="J98" s="234"/>
      <c r="K98" s="234"/>
      <c r="L98" s="234"/>
      <c r="M98" s="234"/>
      <c r="N98" s="234"/>
      <c r="O98" s="234"/>
      <c r="P98" s="234"/>
      <c r="Q98" s="234"/>
      <c r="R98" s="234"/>
      <c r="S98" s="234"/>
      <c r="T98" s="234"/>
      <c r="U98" s="234"/>
      <c r="V98" s="234"/>
      <c r="W98" s="234"/>
      <c r="X98" s="234"/>
      <c r="Y98" s="234"/>
      <c r="Z98" s="234"/>
      <c r="AA98" s="234"/>
      <c r="AB98" s="235"/>
      <c r="AC98" s="236"/>
      <c r="AD98" s="235"/>
      <c r="AE98" s="237"/>
      <c r="AF98" s="238"/>
      <c r="AG98" s="85"/>
      <c r="AH98" s="85"/>
      <c r="AI98" s="85"/>
      <c r="AJ98" s="85"/>
      <c r="AK98" s="85"/>
      <c r="AL98" s="85"/>
      <c r="AM98" s="85"/>
    </row>
    <row r="99" spans="1:39" ht="15.75" customHeight="1" x14ac:dyDescent="0.2">
      <c r="A99" s="232"/>
      <c r="B99" s="233"/>
      <c r="C99" s="232"/>
      <c r="D99" s="233"/>
      <c r="E99" s="233"/>
      <c r="F99" s="233"/>
      <c r="G99" s="233"/>
      <c r="H99" s="234"/>
      <c r="I99" s="234"/>
      <c r="J99" s="234"/>
      <c r="K99" s="234"/>
      <c r="L99" s="234"/>
      <c r="M99" s="234"/>
      <c r="N99" s="234"/>
      <c r="O99" s="234"/>
      <c r="P99" s="234"/>
      <c r="Q99" s="234"/>
      <c r="R99" s="234"/>
      <c r="S99" s="234"/>
      <c r="T99" s="234"/>
      <c r="U99" s="234"/>
      <c r="V99" s="234"/>
      <c r="W99" s="234"/>
      <c r="X99" s="234"/>
      <c r="Y99" s="234"/>
      <c r="Z99" s="234"/>
      <c r="AA99" s="234"/>
      <c r="AB99" s="235"/>
      <c r="AC99" s="236"/>
      <c r="AD99" s="235"/>
      <c r="AE99" s="237"/>
      <c r="AF99" s="238"/>
      <c r="AG99" s="85"/>
      <c r="AH99" s="85"/>
      <c r="AI99" s="85"/>
      <c r="AJ99" s="85"/>
      <c r="AK99" s="85"/>
      <c r="AL99" s="85"/>
      <c r="AM99" s="85"/>
    </row>
    <row r="100" spans="1:39" x14ac:dyDescent="0.2">
      <c r="A100" s="232"/>
      <c r="B100" s="233"/>
      <c r="C100" s="232"/>
      <c r="D100" s="233"/>
      <c r="E100" s="233"/>
      <c r="F100" s="233"/>
      <c r="G100" s="233"/>
      <c r="H100" s="234"/>
      <c r="I100" s="234"/>
      <c r="J100" s="234"/>
      <c r="K100" s="234"/>
      <c r="L100" s="234"/>
      <c r="M100" s="234"/>
      <c r="N100" s="234"/>
      <c r="O100" s="234"/>
      <c r="P100" s="234"/>
      <c r="Q100" s="234"/>
      <c r="R100" s="234"/>
      <c r="S100" s="234"/>
      <c r="T100" s="234"/>
      <c r="U100" s="234"/>
      <c r="V100" s="234"/>
      <c r="W100" s="234"/>
      <c r="X100" s="234"/>
      <c r="Y100" s="234"/>
      <c r="Z100" s="234"/>
      <c r="AA100" s="234"/>
      <c r="AB100" s="235"/>
      <c r="AC100" s="236"/>
      <c r="AD100" s="235"/>
      <c r="AE100" s="237"/>
      <c r="AF100" s="238"/>
      <c r="AG100" s="85"/>
      <c r="AH100" s="85"/>
      <c r="AI100" s="85"/>
      <c r="AJ100" s="85"/>
      <c r="AK100" s="85"/>
      <c r="AL100" s="85"/>
      <c r="AM100" s="85"/>
    </row>
    <row r="101" spans="1:39" ht="15" customHeight="1" x14ac:dyDescent="0.2">
      <c r="A101" s="232"/>
      <c r="B101" s="233"/>
      <c r="C101" s="232"/>
      <c r="D101" s="233"/>
      <c r="E101" s="233"/>
      <c r="F101" s="233"/>
      <c r="G101" s="233"/>
      <c r="H101" s="234"/>
      <c r="I101" s="234"/>
      <c r="J101" s="234"/>
      <c r="K101" s="234"/>
      <c r="L101" s="234"/>
      <c r="M101" s="234"/>
      <c r="N101" s="234"/>
      <c r="O101" s="234"/>
      <c r="P101" s="234"/>
      <c r="Q101" s="234"/>
      <c r="R101" s="234"/>
      <c r="S101" s="234"/>
      <c r="T101" s="234"/>
      <c r="U101" s="234"/>
      <c r="V101" s="234"/>
      <c r="W101" s="234"/>
      <c r="X101" s="234"/>
      <c r="Y101" s="234"/>
      <c r="Z101" s="234"/>
      <c r="AA101" s="234"/>
      <c r="AB101" s="235"/>
      <c r="AC101" s="236"/>
      <c r="AD101" s="235"/>
      <c r="AE101" s="237"/>
      <c r="AF101" s="238"/>
      <c r="AG101" s="85"/>
      <c r="AH101" s="85"/>
      <c r="AI101" s="85"/>
      <c r="AJ101" s="85"/>
      <c r="AK101" s="85"/>
      <c r="AL101" s="85"/>
      <c r="AM101" s="85"/>
    </row>
    <row r="102" spans="1:39" ht="15.75" customHeight="1" x14ac:dyDescent="0.2">
      <c r="A102" s="232"/>
      <c r="B102" s="233"/>
      <c r="C102" s="232"/>
      <c r="D102" s="233"/>
      <c r="E102" s="233"/>
      <c r="F102" s="233"/>
      <c r="G102" s="233"/>
      <c r="H102" s="234"/>
      <c r="I102" s="234"/>
      <c r="J102" s="234"/>
      <c r="K102" s="234"/>
      <c r="L102" s="234"/>
      <c r="M102" s="234"/>
      <c r="N102" s="234"/>
      <c r="O102" s="234"/>
      <c r="P102" s="234"/>
      <c r="Q102" s="234"/>
      <c r="R102" s="234"/>
      <c r="S102" s="234"/>
      <c r="T102" s="234"/>
      <c r="U102" s="234"/>
      <c r="V102" s="234"/>
      <c r="W102" s="234"/>
      <c r="X102" s="234"/>
      <c r="Y102" s="234"/>
      <c r="Z102" s="234"/>
      <c r="AA102" s="234"/>
      <c r="AB102" s="235"/>
      <c r="AC102" s="236"/>
      <c r="AD102" s="235"/>
      <c r="AE102" s="237"/>
      <c r="AF102" s="238"/>
      <c r="AG102" s="85"/>
      <c r="AH102" s="85"/>
      <c r="AI102" s="85"/>
      <c r="AJ102" s="85"/>
      <c r="AK102" s="85"/>
      <c r="AL102" s="85"/>
      <c r="AM102" s="85"/>
    </row>
    <row r="103" spans="1:39" x14ac:dyDescent="0.2">
      <c r="A103" s="232"/>
      <c r="B103" s="233"/>
      <c r="C103" s="232"/>
      <c r="D103" s="233"/>
      <c r="E103" s="233"/>
      <c r="F103" s="233"/>
      <c r="G103" s="233"/>
      <c r="H103" s="234"/>
      <c r="I103" s="234"/>
      <c r="J103" s="234"/>
      <c r="K103" s="234"/>
      <c r="L103" s="234"/>
      <c r="M103" s="234"/>
      <c r="N103" s="234"/>
      <c r="O103" s="234"/>
      <c r="P103" s="234"/>
      <c r="Q103" s="234"/>
      <c r="R103" s="234"/>
      <c r="S103" s="234"/>
      <c r="T103" s="234"/>
      <c r="U103" s="234"/>
      <c r="V103" s="234"/>
      <c r="W103" s="234"/>
      <c r="X103" s="234"/>
      <c r="Y103" s="234"/>
      <c r="Z103" s="234"/>
      <c r="AA103" s="234"/>
      <c r="AB103" s="235"/>
      <c r="AC103" s="236"/>
      <c r="AD103" s="235"/>
      <c r="AE103" s="237"/>
      <c r="AF103" s="238"/>
      <c r="AG103" s="85"/>
      <c r="AH103" s="85"/>
      <c r="AI103" s="85"/>
      <c r="AJ103" s="85"/>
      <c r="AK103" s="85"/>
      <c r="AL103" s="85"/>
      <c r="AM103" s="85"/>
    </row>
    <row r="104" spans="1:39" ht="15" customHeight="1" x14ac:dyDescent="0.2">
      <c r="A104" s="232"/>
      <c r="B104" s="233"/>
      <c r="C104" s="232"/>
      <c r="D104" s="233"/>
      <c r="E104" s="233"/>
      <c r="F104" s="233"/>
      <c r="G104" s="233"/>
      <c r="H104" s="234"/>
      <c r="I104" s="234"/>
      <c r="J104" s="234"/>
      <c r="K104" s="234"/>
      <c r="L104" s="234"/>
      <c r="M104" s="234"/>
      <c r="N104" s="234"/>
      <c r="O104" s="234"/>
      <c r="P104" s="234"/>
      <c r="Q104" s="234"/>
      <c r="R104" s="234"/>
      <c r="S104" s="234"/>
      <c r="T104" s="234"/>
      <c r="U104" s="234"/>
      <c r="V104" s="234"/>
      <c r="W104" s="234"/>
      <c r="X104" s="234"/>
      <c r="Y104" s="234"/>
      <c r="Z104" s="234"/>
      <c r="AA104" s="234"/>
      <c r="AB104" s="235"/>
      <c r="AC104" s="236"/>
      <c r="AD104" s="235"/>
      <c r="AE104" s="237"/>
      <c r="AF104" s="238"/>
      <c r="AG104" s="85"/>
      <c r="AH104" s="85"/>
      <c r="AI104" s="85"/>
      <c r="AJ104" s="85"/>
      <c r="AK104" s="85"/>
      <c r="AL104" s="85"/>
      <c r="AM104" s="85"/>
    </row>
    <row r="105" spans="1:39" ht="15.75" customHeight="1" x14ac:dyDescent="0.2">
      <c r="A105" s="232"/>
      <c r="B105" s="233"/>
      <c r="C105" s="232"/>
      <c r="D105" s="233"/>
      <c r="E105" s="233"/>
      <c r="F105" s="233"/>
      <c r="G105" s="233"/>
      <c r="H105" s="234"/>
      <c r="I105" s="234"/>
      <c r="J105" s="234"/>
      <c r="K105" s="234"/>
      <c r="L105" s="234"/>
      <c r="M105" s="234"/>
      <c r="N105" s="234"/>
      <c r="O105" s="234"/>
      <c r="P105" s="234"/>
      <c r="Q105" s="234"/>
      <c r="R105" s="234"/>
      <c r="S105" s="234"/>
      <c r="T105" s="234"/>
      <c r="U105" s="234"/>
      <c r="V105" s="234"/>
      <c r="W105" s="234"/>
      <c r="X105" s="234"/>
      <c r="Y105" s="234"/>
      <c r="Z105" s="234"/>
      <c r="AA105" s="234"/>
      <c r="AB105" s="235"/>
      <c r="AC105" s="236"/>
      <c r="AD105" s="235"/>
      <c r="AE105" s="237"/>
      <c r="AF105" s="238"/>
      <c r="AG105" s="85"/>
      <c r="AH105" s="85"/>
      <c r="AI105" s="85"/>
      <c r="AJ105" s="85"/>
      <c r="AK105" s="85"/>
      <c r="AL105" s="85"/>
      <c r="AM105" s="85"/>
    </row>
    <row r="106" spans="1:39" x14ac:dyDescent="0.2">
      <c r="A106" s="232"/>
      <c r="B106" s="233"/>
      <c r="C106" s="232"/>
      <c r="D106" s="233"/>
      <c r="E106" s="233"/>
      <c r="F106" s="233"/>
      <c r="G106" s="233"/>
      <c r="H106" s="234"/>
      <c r="I106" s="234"/>
      <c r="J106" s="234"/>
      <c r="K106" s="234"/>
      <c r="L106" s="234"/>
      <c r="M106" s="234"/>
      <c r="N106" s="234"/>
      <c r="O106" s="234"/>
      <c r="P106" s="234"/>
      <c r="Q106" s="234"/>
      <c r="R106" s="234"/>
      <c r="S106" s="234"/>
      <c r="T106" s="234"/>
      <c r="U106" s="234"/>
      <c r="V106" s="234"/>
      <c r="W106" s="234"/>
      <c r="X106" s="234"/>
      <c r="Y106" s="234"/>
      <c r="Z106" s="234"/>
      <c r="AA106" s="234"/>
      <c r="AB106" s="235"/>
      <c r="AC106" s="236"/>
      <c r="AD106" s="235"/>
      <c r="AE106" s="237"/>
      <c r="AF106" s="238"/>
      <c r="AG106" s="85"/>
      <c r="AH106" s="85"/>
      <c r="AI106" s="85"/>
      <c r="AJ106" s="85"/>
      <c r="AK106" s="85"/>
      <c r="AL106" s="85"/>
      <c r="AM106" s="85"/>
    </row>
    <row r="107" spans="1:39" ht="15" customHeight="1" x14ac:dyDescent="0.2">
      <c r="A107" s="232"/>
      <c r="B107" s="233"/>
      <c r="C107" s="232"/>
      <c r="D107" s="233"/>
      <c r="E107" s="233"/>
      <c r="F107" s="233"/>
      <c r="G107" s="233"/>
      <c r="H107" s="234"/>
      <c r="I107" s="234"/>
      <c r="J107" s="234"/>
      <c r="K107" s="234"/>
      <c r="L107" s="234"/>
      <c r="M107" s="234"/>
      <c r="N107" s="234"/>
      <c r="O107" s="234"/>
      <c r="P107" s="234"/>
      <c r="Q107" s="234"/>
      <c r="R107" s="234"/>
      <c r="S107" s="234"/>
      <c r="T107" s="234"/>
      <c r="U107" s="234"/>
      <c r="V107" s="234"/>
      <c r="W107" s="234"/>
      <c r="X107" s="234"/>
      <c r="Y107" s="234"/>
      <c r="Z107" s="234"/>
      <c r="AA107" s="234"/>
      <c r="AB107" s="235"/>
      <c r="AC107" s="236"/>
      <c r="AD107" s="235"/>
      <c r="AE107" s="237"/>
      <c r="AF107" s="238"/>
      <c r="AG107" s="85"/>
      <c r="AH107" s="85"/>
      <c r="AI107" s="85"/>
      <c r="AJ107" s="85"/>
      <c r="AK107" s="85"/>
      <c r="AL107" s="85"/>
      <c r="AM107" s="85"/>
    </row>
    <row r="108" spans="1:39" ht="15.75" customHeight="1" x14ac:dyDescent="0.2">
      <c r="A108" s="232"/>
      <c r="B108" s="233"/>
      <c r="C108" s="232"/>
      <c r="D108" s="233"/>
      <c r="E108" s="233"/>
      <c r="F108" s="233"/>
      <c r="G108" s="233"/>
      <c r="H108" s="234"/>
      <c r="I108" s="234"/>
      <c r="J108" s="234"/>
      <c r="K108" s="234"/>
      <c r="L108" s="234"/>
      <c r="M108" s="234"/>
      <c r="N108" s="234"/>
      <c r="O108" s="234"/>
      <c r="P108" s="234"/>
      <c r="Q108" s="234"/>
      <c r="R108" s="234"/>
      <c r="S108" s="234"/>
      <c r="T108" s="234"/>
      <c r="U108" s="234"/>
      <c r="V108" s="234"/>
      <c r="W108" s="234"/>
      <c r="X108" s="234"/>
      <c r="Y108" s="234"/>
      <c r="Z108" s="234"/>
      <c r="AA108" s="234"/>
      <c r="AB108" s="235"/>
      <c r="AC108" s="236"/>
      <c r="AD108" s="235"/>
      <c r="AE108" s="237"/>
      <c r="AF108" s="238"/>
      <c r="AG108" s="85"/>
      <c r="AH108" s="85"/>
      <c r="AI108" s="85"/>
      <c r="AJ108" s="85"/>
      <c r="AK108" s="85"/>
      <c r="AL108" s="85"/>
      <c r="AM108" s="85"/>
    </row>
    <row r="109" spans="1:39" x14ac:dyDescent="0.2">
      <c r="A109" s="232"/>
      <c r="B109" s="233"/>
      <c r="C109" s="232"/>
      <c r="D109" s="233"/>
      <c r="E109" s="233"/>
      <c r="F109" s="233"/>
      <c r="G109" s="233"/>
      <c r="H109" s="234"/>
      <c r="I109" s="234"/>
      <c r="J109" s="234"/>
      <c r="K109" s="234"/>
      <c r="L109" s="234"/>
      <c r="M109" s="234"/>
      <c r="N109" s="234"/>
      <c r="O109" s="234"/>
      <c r="P109" s="234"/>
      <c r="Q109" s="234"/>
      <c r="R109" s="234"/>
      <c r="S109" s="234"/>
      <c r="T109" s="234"/>
      <c r="U109" s="234"/>
      <c r="V109" s="234"/>
      <c r="W109" s="234"/>
      <c r="X109" s="234"/>
      <c r="Y109" s="234"/>
      <c r="Z109" s="234"/>
      <c r="AA109" s="234"/>
      <c r="AB109" s="235"/>
      <c r="AC109" s="236"/>
      <c r="AD109" s="235"/>
      <c r="AE109" s="237"/>
      <c r="AF109" s="238"/>
      <c r="AG109" s="85"/>
      <c r="AH109" s="85"/>
      <c r="AI109" s="85"/>
      <c r="AJ109" s="85"/>
      <c r="AK109" s="85"/>
      <c r="AL109" s="85"/>
      <c r="AM109" s="85"/>
    </row>
    <row r="110" spans="1:39" ht="15" customHeight="1" x14ac:dyDescent="0.2">
      <c r="A110" s="232"/>
      <c r="B110" s="233"/>
      <c r="C110" s="232"/>
      <c r="D110" s="233"/>
      <c r="E110" s="233"/>
      <c r="F110" s="233"/>
      <c r="G110" s="233"/>
      <c r="H110" s="234"/>
      <c r="I110" s="234"/>
      <c r="J110" s="234"/>
      <c r="K110" s="234"/>
      <c r="L110" s="234"/>
      <c r="M110" s="234"/>
      <c r="N110" s="234"/>
      <c r="O110" s="234"/>
      <c r="P110" s="234"/>
      <c r="Q110" s="234"/>
      <c r="R110" s="234"/>
      <c r="S110" s="234"/>
      <c r="T110" s="234"/>
      <c r="U110" s="234"/>
      <c r="V110" s="234"/>
      <c r="W110" s="234"/>
      <c r="X110" s="234"/>
      <c r="Y110" s="234"/>
      <c r="Z110" s="234"/>
      <c r="AA110" s="234"/>
      <c r="AB110" s="235"/>
      <c r="AC110" s="236"/>
      <c r="AD110" s="235"/>
      <c r="AE110" s="237"/>
      <c r="AF110" s="238"/>
      <c r="AG110" s="85"/>
      <c r="AH110" s="85"/>
      <c r="AI110" s="85"/>
      <c r="AJ110" s="85"/>
      <c r="AK110" s="85"/>
      <c r="AL110" s="85"/>
      <c r="AM110" s="85"/>
    </row>
    <row r="111" spans="1:39" ht="15.75" customHeight="1" x14ac:dyDescent="0.2">
      <c r="A111" s="232"/>
      <c r="B111" s="233"/>
      <c r="C111" s="232"/>
      <c r="D111" s="233"/>
      <c r="E111" s="233"/>
      <c r="F111" s="233"/>
      <c r="G111" s="233"/>
      <c r="H111" s="234"/>
      <c r="I111" s="234"/>
      <c r="J111" s="234"/>
      <c r="K111" s="234"/>
      <c r="L111" s="234"/>
      <c r="M111" s="234"/>
      <c r="N111" s="234"/>
      <c r="O111" s="234"/>
      <c r="P111" s="234"/>
      <c r="Q111" s="234"/>
      <c r="R111" s="234"/>
      <c r="S111" s="234"/>
      <c r="T111" s="234"/>
      <c r="U111" s="234"/>
      <c r="V111" s="234"/>
      <c r="W111" s="234"/>
      <c r="X111" s="234"/>
      <c r="Y111" s="234"/>
      <c r="Z111" s="234"/>
      <c r="AA111" s="234"/>
      <c r="AB111" s="235"/>
      <c r="AC111" s="236"/>
      <c r="AD111" s="235"/>
      <c r="AE111" s="237"/>
      <c r="AF111" s="238"/>
      <c r="AG111" s="85"/>
      <c r="AH111" s="85"/>
      <c r="AI111" s="85"/>
      <c r="AJ111" s="85"/>
      <c r="AK111" s="85"/>
      <c r="AL111" s="85"/>
      <c r="AM111" s="85"/>
    </row>
    <row r="112" spans="1:39" x14ac:dyDescent="0.2">
      <c r="A112" s="232"/>
      <c r="B112" s="233"/>
      <c r="C112" s="232"/>
      <c r="D112" s="233"/>
      <c r="E112" s="233"/>
      <c r="F112" s="233"/>
      <c r="G112" s="233"/>
      <c r="H112" s="234"/>
      <c r="I112" s="234"/>
      <c r="J112" s="234"/>
      <c r="K112" s="234"/>
      <c r="L112" s="234"/>
      <c r="M112" s="234"/>
      <c r="N112" s="234"/>
      <c r="O112" s="234"/>
      <c r="P112" s="234"/>
      <c r="Q112" s="234"/>
      <c r="R112" s="234"/>
      <c r="S112" s="234"/>
      <c r="T112" s="234"/>
      <c r="U112" s="234"/>
      <c r="V112" s="234"/>
      <c r="W112" s="234"/>
      <c r="X112" s="234"/>
      <c r="Y112" s="234"/>
      <c r="Z112" s="234"/>
      <c r="AA112" s="234"/>
      <c r="AB112" s="235"/>
      <c r="AC112" s="236"/>
      <c r="AD112" s="235"/>
      <c r="AE112" s="237"/>
      <c r="AF112" s="238"/>
      <c r="AG112" s="85"/>
      <c r="AH112" s="85"/>
      <c r="AI112" s="85"/>
      <c r="AJ112" s="85"/>
      <c r="AK112" s="85"/>
      <c r="AL112" s="85"/>
      <c r="AM112" s="85"/>
    </row>
    <row r="113" spans="1:39" ht="14.25" customHeight="1" x14ac:dyDescent="0.2">
      <c r="A113" s="232"/>
      <c r="B113" s="232"/>
      <c r="C113" s="232"/>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2"/>
      <c r="AC113" s="233"/>
      <c r="AD113" s="232"/>
      <c r="AE113" s="237"/>
      <c r="AF113" s="238"/>
      <c r="AG113" s="85"/>
      <c r="AH113" s="85"/>
      <c r="AI113" s="85"/>
      <c r="AJ113" s="85"/>
      <c r="AK113" s="85"/>
      <c r="AL113" s="85"/>
      <c r="AM113" s="85"/>
    </row>
    <row r="114" spans="1:39" x14ac:dyDescent="0.2">
      <c r="A114" s="85"/>
      <c r="B114" s="85"/>
      <c r="C114" s="85"/>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5"/>
      <c r="AC114" s="87"/>
      <c r="AD114" s="85"/>
      <c r="AE114" s="87"/>
      <c r="AF114" s="238"/>
    </row>
    <row r="115" spans="1:39" ht="15" customHeight="1" x14ac:dyDescent="0.2">
      <c r="A115" s="85"/>
      <c r="B115" s="85"/>
      <c r="C115" s="85"/>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5"/>
      <c r="AC115" s="87"/>
      <c r="AD115" s="85"/>
      <c r="AE115" s="87"/>
      <c r="AF115" s="238"/>
    </row>
    <row r="116" spans="1:39" ht="15.75" customHeight="1" x14ac:dyDescent="0.2">
      <c r="A116" s="85"/>
      <c r="B116" s="85"/>
      <c r="C116" s="85"/>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5"/>
      <c r="AC116" s="87"/>
      <c r="AD116" s="85"/>
      <c r="AE116" s="87"/>
      <c r="AF116" s="238"/>
    </row>
    <row r="117" spans="1:39" x14ac:dyDescent="0.2">
      <c r="A117" s="85"/>
      <c r="B117" s="85"/>
      <c r="C117" s="85"/>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5"/>
      <c r="AC117" s="87"/>
      <c r="AD117" s="85"/>
      <c r="AE117" s="87"/>
      <c r="AF117" s="238"/>
    </row>
    <row r="118" spans="1:39" ht="15" customHeight="1" x14ac:dyDescent="0.2">
      <c r="A118" s="85"/>
      <c r="B118" s="85"/>
      <c r="C118" s="85"/>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5"/>
      <c r="AC118" s="87"/>
      <c r="AD118" s="85"/>
      <c r="AE118" s="87"/>
      <c r="AF118" s="238"/>
    </row>
    <row r="119" spans="1:39" ht="15.75" customHeight="1" x14ac:dyDescent="0.2">
      <c r="A119" s="85"/>
      <c r="B119" s="85"/>
      <c r="C119" s="85"/>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5"/>
      <c r="AC119" s="87"/>
      <c r="AD119" s="85"/>
      <c r="AE119" s="87"/>
      <c r="AF119" s="85"/>
    </row>
    <row r="120" spans="1:39" x14ac:dyDescent="0.2">
      <c r="B120" s="85"/>
      <c r="C120" s="85"/>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C120" s="84"/>
      <c r="AE120" s="84"/>
    </row>
    <row r="121" spans="1:39" ht="15" customHeight="1" x14ac:dyDescent="0.2">
      <c r="B121" s="85"/>
      <c r="C121" s="85"/>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C121" s="84"/>
      <c r="AE121" s="84"/>
    </row>
    <row r="122" spans="1:39" ht="15.75" customHeight="1" x14ac:dyDescent="0.2">
      <c r="B122" s="85"/>
      <c r="C122" s="85"/>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C122" s="84"/>
      <c r="AE122" s="84"/>
    </row>
    <row r="123" spans="1:39" x14ac:dyDescent="0.2">
      <c r="B123" s="85"/>
      <c r="C123" s="85"/>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C123" s="84"/>
      <c r="AE123" s="84"/>
    </row>
    <row r="124" spans="1:39" ht="15" customHeight="1" x14ac:dyDescent="0.2">
      <c r="B124" s="85"/>
      <c r="C124" s="85"/>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C124" s="84"/>
      <c r="AE124" s="84"/>
    </row>
    <row r="125" spans="1:39" ht="15.75" customHeight="1" x14ac:dyDescent="0.2">
      <c r="B125" s="85"/>
      <c r="C125" s="85"/>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C125" s="84"/>
      <c r="AE125" s="84"/>
    </row>
    <row r="126" spans="1:39" x14ac:dyDescent="0.2">
      <c r="B126" s="85"/>
      <c r="C126" s="85"/>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C126" s="84"/>
      <c r="AE126" s="84"/>
    </row>
    <row r="127" spans="1:39" ht="15" customHeight="1" x14ac:dyDescent="0.2">
      <c r="B127" s="85"/>
      <c r="C127" s="85"/>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C127" s="84"/>
      <c r="AE127" s="84"/>
    </row>
    <row r="128" spans="1:39" ht="15.75" customHeight="1" x14ac:dyDescent="0.2">
      <c r="B128" s="85"/>
      <c r="C128" s="85"/>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C128" s="84"/>
      <c r="AE128" s="84"/>
    </row>
    <row r="129" spans="2:31" x14ac:dyDescent="0.2">
      <c r="B129" s="85"/>
      <c r="C129" s="85"/>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C129" s="84"/>
      <c r="AE129" s="84"/>
    </row>
    <row r="130" spans="2:31" ht="15" customHeight="1" x14ac:dyDescent="0.2">
      <c r="B130" s="85"/>
      <c r="C130" s="85"/>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C130" s="84"/>
      <c r="AE130" s="84"/>
    </row>
    <row r="131" spans="2:31" ht="15.75" customHeight="1" x14ac:dyDescent="0.2">
      <c r="B131" s="85"/>
      <c r="C131" s="85"/>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C131" s="84"/>
      <c r="AE131" s="84"/>
    </row>
    <row r="132" spans="2:31" x14ac:dyDescent="0.2">
      <c r="B132" s="85"/>
      <c r="C132" s="85"/>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C132" s="84"/>
      <c r="AE132" s="84"/>
    </row>
    <row r="133" spans="2:31" ht="15" customHeight="1" x14ac:dyDescent="0.2">
      <c r="B133" s="85"/>
      <c r="C133" s="85"/>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C133" s="84"/>
      <c r="AE133" s="84"/>
    </row>
    <row r="134" spans="2:31" ht="15.75" customHeight="1" x14ac:dyDescent="0.2">
      <c r="B134" s="85"/>
      <c r="C134" s="85"/>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C134" s="84"/>
      <c r="AE134" s="84"/>
    </row>
    <row r="135" spans="2:31" x14ac:dyDescent="0.2">
      <c r="B135" s="85"/>
      <c r="C135" s="85"/>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C135" s="84"/>
      <c r="AE135" s="84"/>
    </row>
    <row r="136" spans="2:31" ht="15" customHeight="1" x14ac:dyDescent="0.2">
      <c r="B136" s="85"/>
      <c r="C136" s="85"/>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C136" s="84"/>
      <c r="AE136" s="84"/>
    </row>
    <row r="137" spans="2:31" ht="15.75" customHeight="1" x14ac:dyDescent="0.2">
      <c r="B137" s="85"/>
      <c r="C137" s="85"/>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C137" s="84"/>
      <c r="AE137" s="84"/>
    </row>
    <row r="138" spans="2:31" x14ac:dyDescent="0.2">
      <c r="B138" s="85"/>
      <c r="C138" s="85"/>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C138" s="84"/>
      <c r="AE138" s="84"/>
    </row>
    <row r="139" spans="2:31" ht="15" customHeight="1" x14ac:dyDescent="0.2">
      <c r="B139" s="85"/>
      <c r="C139" s="85"/>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C139" s="84"/>
      <c r="AE139" s="84"/>
    </row>
    <row r="140" spans="2:31" ht="15.75" customHeight="1" x14ac:dyDescent="0.2">
      <c r="B140" s="85"/>
      <c r="C140" s="85"/>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C140" s="84"/>
      <c r="AE140" s="84"/>
    </row>
    <row r="141" spans="2:31" x14ac:dyDescent="0.2">
      <c r="B141" s="85"/>
      <c r="C141" s="85"/>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C141" s="84"/>
      <c r="AE141" s="84"/>
    </row>
    <row r="142" spans="2:31" ht="15" customHeight="1" x14ac:dyDescent="0.2">
      <c r="B142" s="85"/>
      <c r="C142" s="85"/>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C142" s="84"/>
      <c r="AE142" s="84"/>
    </row>
    <row r="143" spans="2:31" ht="15.75" customHeight="1" x14ac:dyDescent="0.2">
      <c r="B143" s="85"/>
      <c r="C143" s="85"/>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C143" s="84"/>
      <c r="AE143" s="84"/>
    </row>
    <row r="144" spans="2:31" x14ac:dyDescent="0.2">
      <c r="B144" s="85"/>
      <c r="C144" s="85"/>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C144" s="84"/>
      <c r="AE144" s="84"/>
    </row>
    <row r="145" spans="2:31" ht="15" customHeight="1" x14ac:dyDescent="0.2">
      <c r="B145" s="85"/>
      <c r="C145" s="85"/>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C145" s="84"/>
      <c r="AE145" s="84"/>
    </row>
    <row r="146" spans="2:31" ht="15.75" customHeight="1" x14ac:dyDescent="0.2">
      <c r="B146" s="85"/>
      <c r="C146" s="85"/>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C146" s="84"/>
      <c r="AE146" s="84"/>
    </row>
    <row r="147" spans="2:31" x14ac:dyDescent="0.2">
      <c r="B147" s="85"/>
      <c r="C147" s="85"/>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C147" s="84"/>
      <c r="AE147" s="84"/>
    </row>
    <row r="148" spans="2:31" ht="15" customHeight="1" x14ac:dyDescent="0.2">
      <c r="B148" s="85"/>
      <c r="C148" s="85"/>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C148" s="84"/>
      <c r="AE148" s="84"/>
    </row>
    <row r="149" spans="2:31" ht="15.75" customHeight="1" x14ac:dyDescent="0.2">
      <c r="B149" s="85"/>
      <c r="C149" s="85"/>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C149" s="84"/>
      <c r="AE149" s="84"/>
    </row>
    <row r="150" spans="2:31" x14ac:dyDescent="0.2">
      <c r="B150" s="85"/>
      <c r="C150" s="85"/>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C150" s="84"/>
      <c r="AE150" s="84"/>
    </row>
    <row r="151" spans="2:31" ht="15" customHeight="1" x14ac:dyDescent="0.2">
      <c r="B151" s="85"/>
      <c r="C151" s="85"/>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C151" s="84"/>
      <c r="AE151" s="84"/>
    </row>
    <row r="152" spans="2:31" ht="15.75" customHeight="1" x14ac:dyDescent="0.2">
      <c r="B152" s="85"/>
      <c r="C152" s="85"/>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C152" s="84"/>
      <c r="AE152" s="84"/>
    </row>
    <row r="153" spans="2:31" x14ac:dyDescent="0.2">
      <c r="B153" s="85"/>
      <c r="C153" s="85"/>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C153" s="84"/>
      <c r="AE153" s="84"/>
    </row>
    <row r="154" spans="2:31" ht="15" customHeight="1" x14ac:dyDescent="0.2">
      <c r="B154" s="85"/>
      <c r="C154" s="85"/>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C154" s="84"/>
      <c r="AE154" s="84"/>
    </row>
    <row r="155" spans="2:31" ht="15.75" customHeight="1" x14ac:dyDescent="0.2">
      <c r="B155" s="85"/>
      <c r="C155" s="85"/>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C155" s="84"/>
      <c r="AE155" s="84"/>
    </row>
    <row r="156" spans="2:31" x14ac:dyDescent="0.2">
      <c r="B156" s="85"/>
      <c r="C156" s="85"/>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C156" s="84"/>
      <c r="AE156" s="84"/>
    </row>
    <row r="157" spans="2:31" ht="15" customHeight="1" x14ac:dyDescent="0.2">
      <c r="B157" s="85"/>
      <c r="C157" s="85"/>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C157" s="84"/>
      <c r="AE157" s="84"/>
    </row>
    <row r="158" spans="2:31" ht="15.75" customHeight="1" x14ac:dyDescent="0.2">
      <c r="B158" s="85"/>
      <c r="C158" s="85"/>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C158" s="84"/>
      <c r="AE158" s="84"/>
    </row>
    <row r="159" spans="2:31" x14ac:dyDescent="0.2">
      <c r="B159" s="85"/>
      <c r="C159" s="85"/>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C159" s="84"/>
      <c r="AE159" s="84"/>
    </row>
    <row r="160" spans="2:31" ht="15" customHeight="1" x14ac:dyDescent="0.2">
      <c r="B160" s="85"/>
      <c r="C160" s="85"/>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C160" s="84"/>
      <c r="AE160" s="84"/>
    </row>
    <row r="161" spans="2:31" ht="15.75" customHeight="1" x14ac:dyDescent="0.2">
      <c r="B161" s="85"/>
      <c r="C161" s="85"/>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C161" s="84"/>
      <c r="AE161" s="84"/>
    </row>
    <row r="162" spans="2:31" x14ac:dyDescent="0.2">
      <c r="B162" s="85"/>
      <c r="C162" s="85"/>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C162" s="84"/>
      <c r="AE162" s="84"/>
    </row>
    <row r="163" spans="2:31" ht="15" customHeight="1" x14ac:dyDescent="0.2">
      <c r="B163" s="85"/>
      <c r="C163" s="85"/>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C163" s="84"/>
      <c r="AE163" s="84"/>
    </row>
    <row r="164" spans="2:31" ht="15.75" customHeight="1" x14ac:dyDescent="0.2">
      <c r="B164" s="85"/>
      <c r="C164" s="85"/>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C164" s="84"/>
      <c r="AE164" s="84"/>
    </row>
    <row r="165" spans="2:31" x14ac:dyDescent="0.2">
      <c r="B165" s="85"/>
      <c r="C165" s="85"/>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C165" s="84"/>
      <c r="AE165" s="84"/>
    </row>
    <row r="166" spans="2:31" ht="15" customHeight="1" x14ac:dyDescent="0.2">
      <c r="B166" s="85"/>
      <c r="C166" s="85"/>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C166" s="84"/>
      <c r="AE166" s="84"/>
    </row>
    <row r="167" spans="2:31" ht="15.75" customHeight="1" x14ac:dyDescent="0.2">
      <c r="B167" s="85"/>
      <c r="C167" s="85"/>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C167" s="84"/>
      <c r="AE167" s="84"/>
    </row>
    <row r="168" spans="2:31" x14ac:dyDescent="0.2">
      <c r="B168" s="85"/>
      <c r="C168" s="85"/>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C168" s="84"/>
      <c r="AE168" s="84"/>
    </row>
    <row r="169" spans="2:31" x14ac:dyDescent="0.2">
      <c r="B169" s="85"/>
      <c r="C169" s="85"/>
    </row>
  </sheetData>
  <sheetProtection password="FC91" sheet="1" objects="1" scenarios="1"/>
  <mergeCells count="20">
    <mergeCell ref="R11:AA11"/>
    <mergeCell ref="C8:C11"/>
    <mergeCell ref="C6:C7"/>
    <mergeCell ref="G7:AA8"/>
    <mergeCell ref="AE11:AE12"/>
    <mergeCell ref="AE7:AE10"/>
    <mergeCell ref="AD9:AD11"/>
    <mergeCell ref="AB7:AD8"/>
    <mergeCell ref="AC9:AC11"/>
    <mergeCell ref="AB9:AB11"/>
    <mergeCell ref="R9:AA10"/>
    <mergeCell ref="H11:Q11"/>
    <mergeCell ref="H9:Q10"/>
    <mergeCell ref="A9:A12"/>
    <mergeCell ref="D7:F8"/>
    <mergeCell ref="B9:B12"/>
    <mergeCell ref="G9:G12"/>
    <mergeCell ref="D9:D12"/>
    <mergeCell ref="E9:E12"/>
    <mergeCell ref="F9:F12"/>
  </mergeCells>
  <phoneticPr fontId="10" type="noConversion"/>
  <conditionalFormatting sqref="AC13:AC62">
    <cfRule type="cellIs" dxfId="4" priority="4" stopIfTrue="1" operator="greaterThan">
      <formula>AB13*cap</formula>
    </cfRule>
  </conditionalFormatting>
  <conditionalFormatting sqref="AG13:AG62">
    <cfRule type="cellIs" dxfId="3" priority="5" stopIfTrue="1" operator="equal">
      <formula>Error</formula>
    </cfRule>
  </conditionalFormatting>
  <conditionalFormatting sqref="AH13:AH62">
    <cfRule type="cellIs" dxfId="2" priority="1" stopIfTrue="1" operator="equal">
      <formula>Error</formula>
    </cfRule>
  </conditionalFormatting>
  <dataValidations xWindow="311" yWindow="188" count="9">
    <dataValidation type="decimal" allowBlank="1" showErrorMessage="1" error="No entries allowed under option selected" prompt="Note: integer numbers entered will be shown as percent.  Decimal numbers will be converted to percent.  For example, if a 5 is entered it will be displayed as 5%. However, if a 0.10 value is entered it will be shown as 10%." sqref="R15:Z62">
      <formula1>0</formula1>
      <formula2>1</formula2>
    </dataValidation>
    <dataValidation type="decimal" allowBlank="1" showErrorMessage="1" error="No entries allowed under option selected" prompt="Note: integer numbers entered will be shown as percent.  Decimal numbers will be converted to percent.  For example, if a 5 is entered it will be displayed as 5%. However, if a 0.10 value is entered it will be shown as 10%." sqref="AA15:AA62">
      <formula1>0</formula1>
      <formula2>1</formula2>
    </dataValidation>
    <dataValidation type="list" allowBlank="1" showInputMessage="1" showErrorMessage="1" sqref="B113:C113 B13:B62">
      <formula1>vyear</formula1>
    </dataValidation>
    <dataValidation type="list" allowBlank="1" showInputMessage="1" showErrorMessage="1" sqref="C13:C62">
      <formula1>vproject</formula1>
    </dataValidation>
    <dataValidation type="decimal" allowBlank="1" showInputMessage="1" showErrorMessage="1" prompt="For &quot;Distribution Center/Intermodal Facility with only TRU connection&quot; any entries will be ignored.  For any other options default is 10 hours." sqref="E13:E62">
      <formula1>0</formula1>
      <formula2>23</formula2>
    </dataValidation>
    <dataValidation type="decimal" allowBlank="1" showInputMessage="1" showErrorMessage="1" prompt="For &quot;Truck stop area only cabin comfort&quot; and for &quot;Truck stop area cabin comfort and TRU connection&quot; default is same value entered on column E.  For &quot;Distribution Center/Intermodal Facility with only TRU connection&quot; the default is 3 hours for unload/load." sqref="F13:F62">
      <formula1>0</formula1>
      <formula2>23</formula2>
    </dataValidation>
    <dataValidation type="whole" operator="greaterThanOrEqual" allowBlank="1" showErrorMessage="1" prompt="Local Agencies not required to enter this information" sqref="D13:D62">
      <formula1>0</formula1>
    </dataValidation>
    <dataValidation type="decimal" allowBlank="1" showErrorMessage="1" error="No entries allowed under option selected" prompt="Note: integer numbers entered will be shown as percent.  Decimal numbers will be converted to percent.  For example, if a 5 is entered it will be displayed as 5%. However, if a 0.10 value is entered it will be shown as 10%." sqref="R13:AA14">
      <formula1>0</formula1>
      <formula2>1</formula2>
    </dataValidation>
    <dataValidation type="decimal" allowBlank="1" showErrorMessage="1" error="No entries allowed under option selected" prompt="Note: integer numbers entered will be shown as percent.  Decimal numbers will be converted to percent.  For example, if a 5 is entered it will be displayed as 5%. However, if a 0.10 value is entered it will be shown as 10%." sqref="H13:Q62">
      <formula1>0</formula1>
      <formula2>1</formula2>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K18" sqref="K18"/>
    </sheetView>
  </sheetViews>
  <sheetFormatPr defaultRowHeight="12.75" x14ac:dyDescent="0.2"/>
  <cols>
    <col min="7" max="7" width="2.28515625" customWidth="1"/>
  </cols>
  <sheetData>
    <row r="1" spans="1:15" ht="13.5" thickTop="1" x14ac:dyDescent="0.2">
      <c r="A1" s="717" t="s">
        <v>229</v>
      </c>
      <c r="B1" s="718"/>
      <c r="C1" s="718"/>
      <c r="D1" s="718"/>
      <c r="E1" s="718"/>
      <c r="F1" s="718"/>
      <c r="G1" s="718"/>
      <c r="H1" s="718"/>
      <c r="I1" s="718"/>
      <c r="J1" s="718"/>
      <c r="K1" s="718"/>
      <c r="L1" s="718"/>
      <c r="M1" s="719"/>
    </row>
    <row r="2" spans="1:15" x14ac:dyDescent="0.2">
      <c r="A2" s="720"/>
      <c r="B2" s="721"/>
      <c r="C2" s="721"/>
      <c r="D2" s="721"/>
      <c r="E2" s="721"/>
      <c r="F2" s="721"/>
      <c r="G2" s="721"/>
      <c r="H2" s="721"/>
      <c r="I2" s="721"/>
      <c r="J2" s="721"/>
      <c r="K2" s="721"/>
      <c r="L2" s="721"/>
      <c r="M2" s="722"/>
    </row>
    <row r="3" spans="1:15" ht="13.5" thickBot="1" x14ac:dyDescent="0.25">
      <c r="A3" s="723"/>
      <c r="B3" s="724"/>
      <c r="C3" s="724"/>
      <c r="D3" s="724"/>
      <c r="E3" s="724"/>
      <c r="F3" s="724"/>
      <c r="G3" s="724"/>
      <c r="H3" s="724"/>
      <c r="I3" s="724"/>
      <c r="J3" s="724"/>
      <c r="K3" s="724"/>
      <c r="L3" s="724"/>
      <c r="M3" s="725"/>
    </row>
    <row r="4" spans="1:15" ht="13.5" thickTop="1" x14ac:dyDescent="0.2">
      <c r="G4" s="112"/>
    </row>
    <row r="5" spans="1:15" x14ac:dyDescent="0.2">
      <c r="A5" s="726" t="s">
        <v>228</v>
      </c>
      <c r="B5" s="727"/>
      <c r="C5" s="727"/>
      <c r="D5" s="727"/>
      <c r="E5" s="727"/>
      <c r="F5" s="728"/>
      <c r="G5" s="454"/>
      <c r="H5" s="726" t="s">
        <v>230</v>
      </c>
      <c r="I5" s="727"/>
      <c r="J5" s="727"/>
      <c r="K5" s="727"/>
      <c r="L5" s="727"/>
      <c r="M5" s="728"/>
    </row>
    <row r="6" spans="1:15" x14ac:dyDescent="0.2">
      <c r="A6" s="729"/>
      <c r="B6" s="730"/>
      <c r="C6" s="730"/>
      <c r="D6" s="730"/>
      <c r="E6" s="730"/>
      <c r="F6" s="731"/>
      <c r="G6" s="454"/>
      <c r="H6" s="729"/>
      <c r="I6" s="730"/>
      <c r="J6" s="730"/>
      <c r="K6" s="730"/>
      <c r="L6" s="730"/>
      <c r="M6" s="731"/>
      <c r="O6" s="335" t="s">
        <v>217</v>
      </c>
    </row>
    <row r="7" spans="1:15" x14ac:dyDescent="0.2">
      <c r="A7" s="732"/>
      <c r="B7" s="733"/>
      <c r="C7" s="733"/>
      <c r="D7" s="733"/>
      <c r="E7" s="733"/>
      <c r="F7" s="734"/>
      <c r="G7" s="454"/>
      <c r="H7" s="732"/>
      <c r="I7" s="733"/>
      <c r="J7" s="733"/>
      <c r="K7" s="733"/>
      <c r="L7" s="733"/>
      <c r="M7" s="734"/>
    </row>
    <row r="8" spans="1:15" ht="13.5" thickBot="1" x14ac:dyDescent="0.25">
      <c r="G8" s="454"/>
    </row>
    <row r="9" spans="1:15" ht="14.25" thickTop="1" thickBot="1" x14ac:dyDescent="0.25">
      <c r="A9" s="441"/>
      <c r="B9" s="442"/>
      <c r="C9" s="442"/>
      <c r="D9" s="442"/>
      <c r="E9" s="442"/>
      <c r="F9" s="450"/>
      <c r="G9" s="454"/>
      <c r="H9" s="441"/>
      <c r="I9" s="442"/>
      <c r="J9" s="442"/>
      <c r="K9" s="442"/>
      <c r="L9" s="442"/>
      <c r="M9" s="443"/>
    </row>
    <row r="10" spans="1:15" ht="19.5" thickBot="1" x14ac:dyDescent="0.35">
      <c r="A10" s="444"/>
      <c r="B10" s="709" t="s">
        <v>224</v>
      </c>
      <c r="C10" s="710"/>
      <c r="D10" s="710"/>
      <c r="E10" s="511"/>
      <c r="F10" s="451"/>
      <c r="G10" s="454"/>
      <c r="H10" s="444"/>
      <c r="I10" s="446"/>
      <c r="J10" s="446"/>
      <c r="K10" s="446"/>
      <c r="L10" s="446"/>
      <c r="M10" s="445"/>
    </row>
    <row r="11" spans="1:15" x14ac:dyDescent="0.2">
      <c r="A11" s="444"/>
      <c r="B11" s="446"/>
      <c r="C11" s="446"/>
      <c r="D11" s="446"/>
      <c r="E11" s="446"/>
      <c r="F11" s="451"/>
      <c r="G11" s="454"/>
      <c r="H11" s="444"/>
      <c r="I11" s="446"/>
      <c r="J11" s="446"/>
      <c r="K11" s="446"/>
      <c r="L11" s="446"/>
      <c r="M11" s="445"/>
    </row>
    <row r="12" spans="1:15" ht="13.5" thickBot="1" x14ac:dyDescent="0.25">
      <c r="A12" s="444"/>
      <c r="B12" s="446"/>
      <c r="C12" s="446"/>
      <c r="D12" s="446"/>
      <c r="E12" s="446"/>
      <c r="F12" s="451"/>
      <c r="G12" s="454"/>
      <c r="H12" s="444"/>
      <c r="I12" s="446"/>
      <c r="J12" s="446"/>
      <c r="K12" s="446"/>
      <c r="L12" s="446"/>
      <c r="M12" s="445"/>
    </row>
    <row r="13" spans="1:15" ht="26.45" customHeight="1" thickBot="1" x14ac:dyDescent="0.3">
      <c r="A13" s="444"/>
      <c r="B13" s="446"/>
      <c r="C13" s="468"/>
      <c r="D13" s="468"/>
      <c r="E13" s="446"/>
      <c r="F13" s="451"/>
      <c r="G13" s="454"/>
      <c r="H13" s="444"/>
      <c r="I13" s="469"/>
      <c r="J13" s="711" t="s">
        <v>227</v>
      </c>
      <c r="K13" s="712"/>
      <c r="L13" s="446"/>
      <c r="M13" s="445"/>
    </row>
    <row r="14" spans="1:15" ht="13.15" customHeight="1" x14ac:dyDescent="0.2">
      <c r="A14" s="444"/>
      <c r="B14" s="735" t="s">
        <v>235</v>
      </c>
      <c r="C14" s="736"/>
      <c r="D14" s="739"/>
      <c r="E14" s="446"/>
      <c r="F14" s="451"/>
      <c r="G14" s="454"/>
      <c r="H14" s="444"/>
      <c r="I14" s="469"/>
      <c r="J14" s="713"/>
      <c r="K14" s="714"/>
      <c r="L14" s="446"/>
      <c r="M14" s="445"/>
    </row>
    <row r="15" spans="1:15" ht="13.15" customHeight="1" thickBot="1" x14ac:dyDescent="0.25">
      <c r="A15" s="444"/>
      <c r="B15" s="737"/>
      <c r="C15" s="738"/>
      <c r="D15" s="740"/>
      <c r="E15" s="447"/>
      <c r="F15" s="451"/>
      <c r="G15" s="454"/>
      <c r="H15" s="444"/>
      <c r="I15" s="469"/>
      <c r="J15" s="713"/>
      <c r="K15" s="714"/>
      <c r="L15" s="446"/>
      <c r="M15" s="445"/>
    </row>
    <row r="16" spans="1:15" ht="14.45" customHeight="1" thickBot="1" x14ac:dyDescent="0.3">
      <c r="A16" s="444"/>
      <c r="B16" s="477"/>
      <c r="C16" s="707" t="s">
        <v>225</v>
      </c>
      <c r="D16" s="708"/>
      <c r="E16" s="447"/>
      <c r="F16" s="451"/>
      <c r="G16" s="454"/>
      <c r="H16" s="444"/>
      <c r="I16" s="469"/>
      <c r="J16" s="715"/>
      <c r="K16" s="716"/>
      <c r="L16" s="446"/>
      <c r="M16" s="445"/>
    </row>
    <row r="17" spans="1:13" ht="15.75" thickBot="1" x14ac:dyDescent="0.3">
      <c r="A17" s="444"/>
      <c r="B17" s="476" t="s">
        <v>226</v>
      </c>
      <c r="C17" s="476" t="s">
        <v>168</v>
      </c>
      <c r="D17" s="476" t="s">
        <v>16</v>
      </c>
      <c r="E17" s="446"/>
      <c r="F17" s="451"/>
      <c r="G17" s="454"/>
      <c r="H17" s="444"/>
      <c r="I17" s="479" t="s">
        <v>226</v>
      </c>
      <c r="J17" s="479" t="s">
        <v>168</v>
      </c>
      <c r="K17" s="479" t="s">
        <v>16</v>
      </c>
      <c r="L17" s="446"/>
      <c r="M17" s="445"/>
    </row>
    <row r="18" spans="1:13" ht="15" x14ac:dyDescent="0.25">
      <c r="A18" s="444"/>
      <c r="B18" s="473">
        <v>1</v>
      </c>
      <c r="C18" s="474"/>
      <c r="D18" s="475"/>
      <c r="E18" s="446"/>
      <c r="F18" s="451"/>
      <c r="G18" s="454"/>
      <c r="H18" s="444"/>
      <c r="I18" s="481">
        <v>1</v>
      </c>
      <c r="J18" s="480" t="str">
        <f t="shared" ref="J18:J27" si="0">IF($D$14&gt;0,C18/(Truck_KW*$D$14*24*365),blank)</f>
        <v/>
      </c>
      <c r="K18" s="478" t="str">
        <f t="shared" ref="K18:K27" si="1">IF($D$14&gt;0,D18/(TRU_KW*$D$14*24*365),blank)</f>
        <v/>
      </c>
      <c r="L18" s="446"/>
      <c r="M18" s="451"/>
    </row>
    <row r="19" spans="1:13" ht="15" x14ac:dyDescent="0.25">
      <c r="A19" s="444"/>
      <c r="B19" s="471">
        <f>B18+1</f>
        <v>2</v>
      </c>
      <c r="C19" s="470"/>
      <c r="D19" s="455"/>
      <c r="E19" s="446"/>
      <c r="F19" s="451"/>
      <c r="G19" s="454"/>
      <c r="H19" s="444"/>
      <c r="I19" s="482">
        <f>I18+1</f>
        <v>2</v>
      </c>
      <c r="J19" s="480" t="str">
        <f t="shared" si="0"/>
        <v/>
      </c>
      <c r="K19" s="478" t="str">
        <f t="shared" si="1"/>
        <v/>
      </c>
      <c r="L19" s="446"/>
      <c r="M19" s="451"/>
    </row>
    <row r="20" spans="1:13" ht="15" x14ac:dyDescent="0.25">
      <c r="A20" s="444"/>
      <c r="B20" s="471">
        <f t="shared" ref="B20:B27" si="2">B19+1</f>
        <v>3</v>
      </c>
      <c r="C20" s="470"/>
      <c r="D20" s="455"/>
      <c r="E20" s="446"/>
      <c r="F20" s="451"/>
      <c r="G20" s="454"/>
      <c r="H20" s="444"/>
      <c r="I20" s="482">
        <f t="shared" ref="I20:I27" si="3">I19+1</f>
        <v>3</v>
      </c>
      <c r="J20" s="480" t="str">
        <f t="shared" si="0"/>
        <v/>
      </c>
      <c r="K20" s="478" t="str">
        <f t="shared" si="1"/>
        <v/>
      </c>
      <c r="L20" s="446"/>
      <c r="M20" s="451"/>
    </row>
    <row r="21" spans="1:13" ht="15" x14ac:dyDescent="0.25">
      <c r="A21" s="444"/>
      <c r="B21" s="471">
        <f t="shared" si="2"/>
        <v>4</v>
      </c>
      <c r="C21" s="470"/>
      <c r="D21" s="455"/>
      <c r="E21" s="446"/>
      <c r="F21" s="451"/>
      <c r="G21" s="454"/>
      <c r="H21" s="444"/>
      <c r="I21" s="482">
        <f t="shared" si="3"/>
        <v>4</v>
      </c>
      <c r="J21" s="480" t="str">
        <f t="shared" si="0"/>
        <v/>
      </c>
      <c r="K21" s="478" t="str">
        <f t="shared" si="1"/>
        <v/>
      </c>
      <c r="L21" s="446"/>
      <c r="M21" s="451"/>
    </row>
    <row r="22" spans="1:13" ht="15" x14ac:dyDescent="0.25">
      <c r="A22" s="444"/>
      <c r="B22" s="471">
        <f t="shared" si="2"/>
        <v>5</v>
      </c>
      <c r="C22" s="470"/>
      <c r="D22" s="455"/>
      <c r="E22" s="446"/>
      <c r="F22" s="451"/>
      <c r="G22" s="454"/>
      <c r="H22" s="444"/>
      <c r="I22" s="482">
        <f t="shared" si="3"/>
        <v>5</v>
      </c>
      <c r="J22" s="480" t="str">
        <f t="shared" si="0"/>
        <v/>
      </c>
      <c r="K22" s="478" t="str">
        <f t="shared" si="1"/>
        <v/>
      </c>
      <c r="L22" s="446"/>
      <c r="M22" s="451"/>
    </row>
    <row r="23" spans="1:13" ht="15" x14ac:dyDescent="0.25">
      <c r="A23" s="444"/>
      <c r="B23" s="471">
        <f t="shared" si="2"/>
        <v>6</v>
      </c>
      <c r="C23" s="470"/>
      <c r="D23" s="455"/>
      <c r="E23" s="446"/>
      <c r="F23" s="451"/>
      <c r="G23" s="454"/>
      <c r="H23" s="444"/>
      <c r="I23" s="482">
        <f t="shared" si="3"/>
        <v>6</v>
      </c>
      <c r="J23" s="480" t="str">
        <f t="shared" si="0"/>
        <v/>
      </c>
      <c r="K23" s="478" t="str">
        <f t="shared" si="1"/>
        <v/>
      </c>
      <c r="L23" s="446"/>
      <c r="M23" s="451"/>
    </row>
    <row r="24" spans="1:13" ht="15" x14ac:dyDescent="0.25">
      <c r="A24" s="444"/>
      <c r="B24" s="471">
        <f t="shared" si="2"/>
        <v>7</v>
      </c>
      <c r="C24" s="470"/>
      <c r="D24" s="455"/>
      <c r="E24" s="446"/>
      <c r="F24" s="451"/>
      <c r="G24" s="454"/>
      <c r="H24" s="444"/>
      <c r="I24" s="482">
        <f t="shared" si="3"/>
        <v>7</v>
      </c>
      <c r="J24" s="480" t="str">
        <f t="shared" si="0"/>
        <v/>
      </c>
      <c r="K24" s="478" t="str">
        <f t="shared" si="1"/>
        <v/>
      </c>
      <c r="L24" s="446"/>
      <c r="M24" s="451"/>
    </row>
    <row r="25" spans="1:13" ht="15" x14ac:dyDescent="0.25">
      <c r="A25" s="444"/>
      <c r="B25" s="471">
        <f t="shared" si="2"/>
        <v>8</v>
      </c>
      <c r="C25" s="470"/>
      <c r="D25" s="455"/>
      <c r="E25" s="446"/>
      <c r="F25" s="451"/>
      <c r="G25" s="454"/>
      <c r="H25" s="444"/>
      <c r="I25" s="482">
        <f t="shared" si="3"/>
        <v>8</v>
      </c>
      <c r="J25" s="480" t="str">
        <f t="shared" si="0"/>
        <v/>
      </c>
      <c r="K25" s="478" t="str">
        <f t="shared" si="1"/>
        <v/>
      </c>
      <c r="L25" s="446"/>
      <c r="M25" s="451"/>
    </row>
    <row r="26" spans="1:13" ht="15" x14ac:dyDescent="0.25">
      <c r="A26" s="444"/>
      <c r="B26" s="471">
        <f t="shared" si="2"/>
        <v>9</v>
      </c>
      <c r="C26" s="470"/>
      <c r="D26" s="455"/>
      <c r="E26" s="446"/>
      <c r="F26" s="451"/>
      <c r="G26" s="454"/>
      <c r="H26" s="444"/>
      <c r="I26" s="482">
        <f t="shared" si="3"/>
        <v>9</v>
      </c>
      <c r="J26" s="480" t="str">
        <f t="shared" si="0"/>
        <v/>
      </c>
      <c r="K26" s="478" t="str">
        <f t="shared" si="1"/>
        <v/>
      </c>
      <c r="L26" s="446"/>
      <c r="M26" s="451"/>
    </row>
    <row r="27" spans="1:13" ht="15.75" thickBot="1" x14ac:dyDescent="0.3">
      <c r="A27" s="444"/>
      <c r="B27" s="472">
        <f t="shared" si="2"/>
        <v>10</v>
      </c>
      <c r="C27" s="470"/>
      <c r="D27" s="455"/>
      <c r="E27" s="446"/>
      <c r="F27" s="451"/>
      <c r="G27" s="454"/>
      <c r="H27" s="444"/>
      <c r="I27" s="483">
        <f t="shared" si="3"/>
        <v>10</v>
      </c>
      <c r="J27" s="480" t="str">
        <f t="shared" si="0"/>
        <v/>
      </c>
      <c r="K27" s="478" t="str">
        <f t="shared" si="1"/>
        <v/>
      </c>
      <c r="L27" s="446"/>
      <c r="M27" s="451"/>
    </row>
    <row r="28" spans="1:13" ht="13.5" thickBot="1" x14ac:dyDescent="0.25">
      <c r="A28" s="448"/>
      <c r="B28" s="449"/>
      <c r="C28" s="449"/>
      <c r="D28" s="449"/>
      <c r="E28" s="449"/>
      <c r="F28" s="452"/>
      <c r="G28" s="454"/>
      <c r="H28" s="448"/>
      <c r="I28" s="453"/>
      <c r="J28" s="453"/>
      <c r="K28" s="453"/>
      <c r="L28" s="453"/>
      <c r="M28" s="452"/>
    </row>
    <row r="29" spans="1:13" ht="13.5" thickTop="1" x14ac:dyDescent="0.2"/>
  </sheetData>
  <sheetProtection password="FC91" sheet="1" objects="1" scenarios="1"/>
  <mergeCells count="8">
    <mergeCell ref="C16:D16"/>
    <mergeCell ref="B10:E10"/>
    <mergeCell ref="J13:K16"/>
    <mergeCell ref="A1:M3"/>
    <mergeCell ref="A5:F7"/>
    <mergeCell ref="H5:M7"/>
    <mergeCell ref="B14:C15"/>
    <mergeCell ref="D14:D15"/>
  </mergeCells>
  <dataValidations count="2">
    <dataValidation type="whole" operator="greaterThanOrEqual" allowBlank="1" showInputMessage="1" showErrorMessage="1" sqref="D14:D15">
      <formula1>0</formula1>
    </dataValidation>
    <dataValidation type="decimal" operator="greaterThanOrEqual" allowBlank="1" showInputMessage="1" showErrorMessage="1" sqref="C18:D27">
      <formula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3:AE141"/>
  <sheetViews>
    <sheetView topLeftCell="H2" zoomScaleNormal="100" workbookViewId="0">
      <selection activeCell="N4" sqref="N4"/>
    </sheetView>
  </sheetViews>
  <sheetFormatPr defaultColWidth="8.85546875" defaultRowHeight="12.75" x14ac:dyDescent="0.2"/>
  <cols>
    <col min="1" max="1" width="11.28515625" style="351" bestFit="1" customWidth="1"/>
    <col min="2" max="2" width="8.85546875" style="351"/>
    <col min="3" max="3" width="64" style="351" bestFit="1" customWidth="1"/>
    <col min="4" max="4" width="15.28515625" style="351" customWidth="1"/>
    <col min="5" max="5" width="12.140625" style="351" customWidth="1"/>
    <col min="6" max="6" width="10.85546875" style="351" customWidth="1"/>
    <col min="7" max="7" width="11.85546875" style="351" customWidth="1"/>
    <col min="8" max="27" width="8.85546875" style="351"/>
    <col min="28" max="28" width="17.5703125" style="351" customWidth="1"/>
    <col min="29" max="29" width="18" style="351" customWidth="1"/>
    <col min="30" max="30" width="8.85546875" style="351"/>
    <col min="31" max="31" width="46.7109375" style="351" bestFit="1" customWidth="1"/>
    <col min="32" max="16384" width="8.85546875" style="351"/>
  </cols>
  <sheetData>
    <row r="3" spans="1:31" x14ac:dyDescent="0.2">
      <c r="B3" s="368"/>
    </row>
    <row r="4" spans="1:31" ht="15.75" x14ac:dyDescent="0.25">
      <c r="A4" s="349"/>
      <c r="B4" s="350"/>
      <c r="C4" s="350"/>
      <c r="D4" s="350"/>
      <c r="E4" s="350"/>
      <c r="F4" s="350"/>
      <c r="G4" s="350"/>
      <c r="H4" s="350"/>
      <c r="I4" s="350"/>
      <c r="K4" s="352"/>
      <c r="L4" s="352"/>
      <c r="M4" s="352"/>
      <c r="N4" s="352"/>
      <c r="O4" s="352"/>
      <c r="P4" s="352"/>
      <c r="Q4" s="352"/>
      <c r="R4" s="352"/>
      <c r="S4" s="352"/>
      <c r="T4" s="352"/>
      <c r="U4" s="352"/>
      <c r="V4" s="352"/>
      <c r="W4" s="352"/>
      <c r="X4" s="352"/>
      <c r="Y4" s="352"/>
      <c r="Z4" s="352"/>
      <c r="AA4" s="352"/>
      <c r="AB4" s="352"/>
      <c r="AC4" s="352"/>
      <c r="AD4" s="352"/>
      <c r="AE4" s="352"/>
    </row>
    <row r="5" spans="1:31" ht="15"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row>
    <row r="6" spans="1:31" ht="27" thickBot="1" x14ac:dyDescent="0.45">
      <c r="A6" s="95"/>
      <c r="B6" s="95"/>
      <c r="C6" s="366"/>
      <c r="D6" s="367"/>
      <c r="E6" s="94"/>
      <c r="F6" s="94"/>
      <c r="G6" s="94"/>
      <c r="H6" s="94"/>
      <c r="I6" s="94"/>
      <c r="J6" s="94"/>
      <c r="K6" s="94"/>
      <c r="L6" s="94"/>
      <c r="M6" s="94"/>
      <c r="N6" s="94"/>
      <c r="O6" s="94"/>
      <c r="P6" s="94"/>
      <c r="Q6" s="94"/>
      <c r="R6" s="94"/>
      <c r="S6" s="94"/>
      <c r="T6" s="94"/>
      <c r="U6" s="94"/>
      <c r="V6" s="94"/>
      <c r="W6" s="94"/>
      <c r="X6" s="94"/>
      <c r="Y6" s="94"/>
      <c r="Z6" s="94"/>
      <c r="AA6" s="94"/>
      <c r="AB6" s="94"/>
      <c r="AC6" s="94"/>
      <c r="AD6" s="94"/>
      <c r="AE6" s="94"/>
    </row>
    <row r="7" spans="1:31" ht="22.9" customHeight="1" x14ac:dyDescent="0.2">
      <c r="A7" s="95"/>
      <c r="B7" s="95"/>
      <c r="C7" s="357"/>
      <c r="D7" s="671" t="s">
        <v>74</v>
      </c>
      <c r="E7" s="745"/>
      <c r="F7" s="746"/>
      <c r="G7" s="642" t="s">
        <v>155</v>
      </c>
      <c r="H7" s="749"/>
      <c r="I7" s="749"/>
      <c r="J7" s="749"/>
      <c r="K7" s="749"/>
      <c r="L7" s="749"/>
      <c r="M7" s="749"/>
      <c r="N7" s="749"/>
      <c r="O7" s="749"/>
      <c r="P7" s="749"/>
      <c r="Q7" s="749"/>
      <c r="R7" s="749"/>
      <c r="S7" s="749"/>
      <c r="T7" s="749"/>
      <c r="U7" s="749"/>
      <c r="V7" s="749"/>
      <c r="W7" s="749"/>
      <c r="X7" s="749"/>
      <c r="Y7" s="749"/>
      <c r="Z7" s="749"/>
      <c r="AA7" s="750"/>
      <c r="AB7" s="693" t="s">
        <v>156</v>
      </c>
      <c r="AC7" s="694"/>
      <c r="AD7" s="746"/>
      <c r="AE7" s="689"/>
    </row>
    <row r="8" spans="1:31" ht="15.75" thickBot="1" x14ac:dyDescent="0.25">
      <c r="A8" s="95"/>
      <c r="B8" s="95"/>
      <c r="C8" s="358"/>
      <c r="D8" s="747"/>
      <c r="E8" s="747"/>
      <c r="F8" s="748"/>
      <c r="G8" s="751"/>
      <c r="H8" s="752"/>
      <c r="I8" s="752"/>
      <c r="J8" s="752"/>
      <c r="K8" s="752"/>
      <c r="L8" s="752"/>
      <c r="M8" s="752"/>
      <c r="N8" s="752"/>
      <c r="O8" s="752"/>
      <c r="P8" s="752"/>
      <c r="Q8" s="752"/>
      <c r="R8" s="752"/>
      <c r="S8" s="752"/>
      <c r="T8" s="752"/>
      <c r="U8" s="752"/>
      <c r="V8" s="752"/>
      <c r="W8" s="752"/>
      <c r="X8" s="752"/>
      <c r="Y8" s="752"/>
      <c r="Z8" s="752"/>
      <c r="AA8" s="753"/>
      <c r="AB8" s="695"/>
      <c r="AC8" s="696"/>
      <c r="AD8" s="754"/>
      <c r="AE8" s="755"/>
    </row>
    <row r="9" spans="1:31" ht="23.45" customHeight="1" x14ac:dyDescent="0.2">
      <c r="A9" s="668" t="s">
        <v>15</v>
      </c>
      <c r="B9" s="672" t="s">
        <v>46</v>
      </c>
      <c r="C9" s="356"/>
      <c r="D9" s="668" t="s">
        <v>73</v>
      </c>
      <c r="E9" s="674" t="s">
        <v>154</v>
      </c>
      <c r="F9" s="674" t="s">
        <v>85</v>
      </c>
      <c r="G9" s="674" t="s">
        <v>75</v>
      </c>
      <c r="H9" s="757" t="s">
        <v>239</v>
      </c>
      <c r="I9" s="758"/>
      <c r="J9" s="758"/>
      <c r="K9" s="758"/>
      <c r="L9" s="758"/>
      <c r="M9" s="758"/>
      <c r="N9" s="758"/>
      <c r="O9" s="758"/>
      <c r="P9" s="758"/>
      <c r="Q9" s="759"/>
      <c r="R9" s="672" t="s">
        <v>65</v>
      </c>
      <c r="S9" s="745"/>
      <c r="T9" s="745"/>
      <c r="U9" s="745"/>
      <c r="V9" s="745"/>
      <c r="W9" s="745"/>
      <c r="X9" s="745"/>
      <c r="Y9" s="745"/>
      <c r="Z9" s="745"/>
      <c r="AA9" s="746"/>
      <c r="AB9" s="697" t="s">
        <v>42</v>
      </c>
      <c r="AC9" s="697" t="s">
        <v>20</v>
      </c>
      <c r="AD9" s="690" t="s">
        <v>55</v>
      </c>
      <c r="AE9" s="755"/>
    </row>
    <row r="10" spans="1:31" ht="19.149999999999999" customHeight="1" thickBot="1" x14ac:dyDescent="0.25">
      <c r="A10" s="669"/>
      <c r="B10" s="673"/>
      <c r="C10" s="356"/>
      <c r="D10" s="741"/>
      <c r="E10" s="743"/>
      <c r="F10" s="741"/>
      <c r="G10" s="768"/>
      <c r="H10" s="760"/>
      <c r="I10" s="761"/>
      <c r="J10" s="761"/>
      <c r="K10" s="761"/>
      <c r="L10" s="761"/>
      <c r="M10" s="761"/>
      <c r="N10" s="761"/>
      <c r="O10" s="761"/>
      <c r="P10" s="761"/>
      <c r="Q10" s="762"/>
      <c r="R10" s="763"/>
      <c r="S10" s="747"/>
      <c r="T10" s="747"/>
      <c r="U10" s="747"/>
      <c r="V10" s="747"/>
      <c r="W10" s="747"/>
      <c r="X10" s="747"/>
      <c r="Y10" s="747"/>
      <c r="Z10" s="747"/>
      <c r="AA10" s="748"/>
      <c r="AB10" s="698"/>
      <c r="AC10" s="698"/>
      <c r="AD10" s="764"/>
      <c r="AE10" s="756"/>
    </row>
    <row r="11" spans="1:31" ht="19.899999999999999" customHeight="1" thickBot="1" x14ac:dyDescent="0.3">
      <c r="A11" s="669"/>
      <c r="B11" s="673"/>
      <c r="C11" s="369"/>
      <c r="D11" s="741"/>
      <c r="E11" s="743"/>
      <c r="F11" s="741"/>
      <c r="G11" s="768"/>
      <c r="H11" s="700" t="s">
        <v>66</v>
      </c>
      <c r="I11" s="752"/>
      <c r="J11" s="752"/>
      <c r="K11" s="752"/>
      <c r="L11" s="752"/>
      <c r="M11" s="752"/>
      <c r="N11" s="752"/>
      <c r="O11" s="752"/>
      <c r="P11" s="752"/>
      <c r="Q11" s="753"/>
      <c r="R11" s="681" t="s">
        <v>66</v>
      </c>
      <c r="S11" s="766"/>
      <c r="T11" s="766"/>
      <c r="U11" s="766"/>
      <c r="V11" s="766"/>
      <c r="W11" s="766"/>
      <c r="X11" s="766"/>
      <c r="Y11" s="766"/>
      <c r="Z11" s="766"/>
      <c r="AA11" s="767"/>
      <c r="AB11" s="699"/>
      <c r="AC11" s="699"/>
      <c r="AD11" s="765"/>
      <c r="AE11" s="687" t="s">
        <v>21</v>
      </c>
    </row>
    <row r="12" spans="1:31" ht="27.6" customHeight="1" thickBot="1" x14ac:dyDescent="0.3">
      <c r="A12" s="670"/>
      <c r="B12" s="670"/>
      <c r="C12" s="210" t="s">
        <v>47</v>
      </c>
      <c r="D12" s="742"/>
      <c r="E12" s="744"/>
      <c r="F12" s="742"/>
      <c r="G12" s="769"/>
      <c r="H12" s="88">
        <v>1</v>
      </c>
      <c r="I12" s="88">
        <v>2</v>
      </c>
      <c r="J12" s="88">
        <v>3</v>
      </c>
      <c r="K12" s="88">
        <v>4</v>
      </c>
      <c r="L12" s="88">
        <v>5</v>
      </c>
      <c r="M12" s="88">
        <v>6</v>
      </c>
      <c r="N12" s="88">
        <v>7</v>
      </c>
      <c r="O12" s="88">
        <v>8</v>
      </c>
      <c r="P12" s="88">
        <v>9</v>
      </c>
      <c r="Q12" s="88">
        <v>10</v>
      </c>
      <c r="R12" s="88">
        <v>1</v>
      </c>
      <c r="S12" s="88">
        <v>2</v>
      </c>
      <c r="T12" s="88">
        <v>3</v>
      </c>
      <c r="U12" s="88">
        <v>4</v>
      </c>
      <c r="V12" s="88">
        <v>5</v>
      </c>
      <c r="W12" s="88">
        <v>6</v>
      </c>
      <c r="X12" s="88">
        <v>7</v>
      </c>
      <c r="Y12" s="88">
        <v>8</v>
      </c>
      <c r="Z12" s="88">
        <v>9</v>
      </c>
      <c r="AA12" s="88">
        <v>10</v>
      </c>
      <c r="AB12" s="5" t="s">
        <v>19</v>
      </c>
      <c r="AC12" s="5" t="s">
        <v>19</v>
      </c>
      <c r="AD12" s="5" t="s">
        <v>19</v>
      </c>
      <c r="AE12" s="688"/>
    </row>
    <row r="13" spans="1:31" ht="15" x14ac:dyDescent="0.2">
      <c r="A13" s="370" t="s">
        <v>56</v>
      </c>
      <c r="B13" s="371">
        <v>2011</v>
      </c>
      <c r="C13" s="370" t="s">
        <v>44</v>
      </c>
      <c r="D13" s="371">
        <v>40</v>
      </c>
      <c r="E13" s="371">
        <v>16</v>
      </c>
      <c r="F13" s="371">
        <v>16</v>
      </c>
      <c r="G13" s="371">
        <v>30</v>
      </c>
      <c r="H13" s="372">
        <v>0.05</v>
      </c>
      <c r="I13" s="372">
        <v>0.05</v>
      </c>
      <c r="J13" s="372">
        <v>0.05</v>
      </c>
      <c r="K13" s="372">
        <v>0.05</v>
      </c>
      <c r="L13" s="372">
        <v>0.05</v>
      </c>
      <c r="M13" s="372">
        <v>0.1</v>
      </c>
      <c r="N13" s="372">
        <v>0.1</v>
      </c>
      <c r="O13" s="372">
        <v>0.1</v>
      </c>
      <c r="P13" s="372">
        <v>0.1</v>
      </c>
      <c r="Q13" s="372">
        <v>0.1</v>
      </c>
      <c r="R13" s="372"/>
      <c r="S13" s="372"/>
      <c r="T13" s="372"/>
      <c r="U13" s="372"/>
      <c r="V13" s="372"/>
      <c r="W13" s="372"/>
      <c r="X13" s="372"/>
      <c r="Y13" s="372"/>
      <c r="Z13" s="372"/>
      <c r="AA13" s="373"/>
      <c r="AB13" s="386">
        <v>540000</v>
      </c>
      <c r="AC13" s="387">
        <v>15000</v>
      </c>
      <c r="AD13" s="387"/>
      <c r="AE13" s="390" t="s">
        <v>217</v>
      </c>
    </row>
    <row r="14" spans="1:31" ht="15" x14ac:dyDescent="0.2">
      <c r="A14" s="375" t="s">
        <v>57</v>
      </c>
      <c r="B14" s="376">
        <v>2011</v>
      </c>
      <c r="C14" s="375" t="s">
        <v>45</v>
      </c>
      <c r="D14" s="376">
        <v>300</v>
      </c>
      <c r="E14" s="376">
        <v>16</v>
      </c>
      <c r="F14" s="376">
        <v>16</v>
      </c>
      <c r="G14" s="376">
        <v>200</v>
      </c>
      <c r="H14" s="377">
        <v>0.05</v>
      </c>
      <c r="I14" s="377">
        <v>0.05</v>
      </c>
      <c r="J14" s="377">
        <v>0.05</v>
      </c>
      <c r="K14" s="377">
        <v>0.05</v>
      </c>
      <c r="L14" s="377">
        <v>0.05</v>
      </c>
      <c r="M14" s="377">
        <v>0.1</v>
      </c>
      <c r="N14" s="377">
        <v>0.1</v>
      </c>
      <c r="O14" s="377">
        <v>0.1</v>
      </c>
      <c r="P14" s="377">
        <v>0.1</v>
      </c>
      <c r="Q14" s="377">
        <v>0.1</v>
      </c>
      <c r="R14" s="377">
        <v>0.01</v>
      </c>
      <c r="S14" s="377">
        <v>0.01</v>
      </c>
      <c r="T14" s="377">
        <v>0.01</v>
      </c>
      <c r="U14" s="377">
        <v>0.01</v>
      </c>
      <c r="V14" s="377">
        <v>0.01</v>
      </c>
      <c r="W14" s="377">
        <v>0.02</v>
      </c>
      <c r="X14" s="377">
        <v>0.02</v>
      </c>
      <c r="Y14" s="377">
        <v>0.02</v>
      </c>
      <c r="Z14" s="377">
        <v>0.02</v>
      </c>
      <c r="AA14" s="378">
        <v>0.02</v>
      </c>
      <c r="AB14" s="388">
        <v>1200000</v>
      </c>
      <c r="AC14" s="389">
        <v>180000</v>
      </c>
      <c r="AD14" s="389"/>
      <c r="AE14" s="391" t="s">
        <v>217</v>
      </c>
    </row>
    <row r="15" spans="1:31" ht="15" x14ac:dyDescent="0.2">
      <c r="A15" s="375" t="s">
        <v>58</v>
      </c>
      <c r="B15" s="376">
        <v>2012</v>
      </c>
      <c r="C15" s="375" t="s">
        <v>76</v>
      </c>
      <c r="D15" s="376">
        <v>12</v>
      </c>
      <c r="E15" s="376"/>
      <c r="F15" s="376">
        <v>8.4</v>
      </c>
      <c r="G15" s="376">
        <v>12</v>
      </c>
      <c r="H15" s="377"/>
      <c r="I15" s="377"/>
      <c r="J15" s="377"/>
      <c r="K15" s="377"/>
      <c r="L15" s="377"/>
      <c r="M15" s="377"/>
      <c r="N15" s="377"/>
      <c r="O15" s="377"/>
      <c r="P15" s="377"/>
      <c r="Q15" s="377"/>
      <c r="R15" s="377">
        <v>0.2</v>
      </c>
      <c r="S15" s="377">
        <v>0.4</v>
      </c>
      <c r="T15" s="377">
        <v>0.6</v>
      </c>
      <c r="U15" s="377">
        <v>0.8</v>
      </c>
      <c r="V15" s="377">
        <v>0.9</v>
      </c>
      <c r="W15" s="377">
        <v>0.9</v>
      </c>
      <c r="X15" s="377">
        <v>0.9</v>
      </c>
      <c r="Y15" s="377">
        <v>0.9</v>
      </c>
      <c r="Z15" s="377">
        <v>0.9</v>
      </c>
      <c r="AA15" s="378">
        <v>0.9</v>
      </c>
      <c r="AB15" s="388">
        <v>170000</v>
      </c>
      <c r="AC15" s="389">
        <v>90000</v>
      </c>
      <c r="AD15" s="389"/>
      <c r="AE15" s="391" t="s">
        <v>212</v>
      </c>
    </row>
    <row r="16" spans="1:31" ht="15" x14ac:dyDescent="0.2">
      <c r="A16" s="85"/>
      <c r="B16" s="87"/>
      <c r="C16" s="85"/>
      <c r="D16" s="87"/>
      <c r="E16" s="87"/>
      <c r="F16" s="87"/>
      <c r="G16" s="87"/>
      <c r="H16" s="379"/>
      <c r="I16" s="379"/>
      <c r="J16" s="379"/>
      <c r="K16" s="379"/>
      <c r="L16" s="379"/>
      <c r="M16" s="379"/>
      <c r="N16" s="379"/>
      <c r="O16" s="379"/>
      <c r="P16" s="379"/>
      <c r="Q16" s="379"/>
      <c r="R16" s="380"/>
      <c r="S16" s="381"/>
      <c r="T16" s="381"/>
      <c r="U16" s="381"/>
      <c r="V16" s="381"/>
      <c r="W16" s="381"/>
      <c r="X16" s="381"/>
      <c r="Y16" s="381"/>
      <c r="Z16" s="381"/>
      <c r="AA16" s="381"/>
      <c r="AB16" s="385"/>
      <c r="AC16" s="374"/>
      <c r="AD16" s="374"/>
      <c r="AE16" s="323" t="s">
        <v>218</v>
      </c>
    </row>
    <row r="17" spans="1:31" ht="15" x14ac:dyDescent="0.2">
      <c r="A17" s="352"/>
      <c r="B17" s="237"/>
      <c r="C17" s="352"/>
      <c r="D17" s="237"/>
      <c r="E17" s="237"/>
      <c r="F17" s="237"/>
      <c r="G17" s="237"/>
      <c r="H17" s="382"/>
      <c r="I17" s="382"/>
      <c r="J17" s="382"/>
      <c r="K17" s="382"/>
      <c r="L17" s="382"/>
      <c r="M17" s="382"/>
      <c r="N17" s="382"/>
      <c r="O17" s="382"/>
      <c r="P17" s="382"/>
      <c r="Q17" s="382"/>
      <c r="R17" s="382"/>
      <c r="S17" s="382"/>
      <c r="T17" s="382"/>
      <c r="U17" s="382"/>
      <c r="V17" s="382"/>
      <c r="W17" s="382"/>
      <c r="X17" s="382"/>
      <c r="Y17" s="382"/>
      <c r="Z17" s="382"/>
      <c r="AA17" s="382"/>
      <c r="AB17" s="383"/>
      <c r="AC17" s="383"/>
      <c r="AD17" s="383"/>
      <c r="AE17" s="355"/>
    </row>
    <row r="18" spans="1:31" ht="15" x14ac:dyDescent="0.2">
      <c r="A18" s="352"/>
      <c r="B18" s="237"/>
      <c r="C18" s="352"/>
      <c r="D18" s="237"/>
      <c r="E18" s="237"/>
      <c r="F18" s="237"/>
      <c r="G18" s="237"/>
      <c r="H18" s="382"/>
      <c r="I18" s="382"/>
      <c r="J18" s="382"/>
      <c r="K18" s="382"/>
      <c r="L18" s="382"/>
      <c r="M18" s="382"/>
      <c r="N18" s="382"/>
      <c r="O18" s="382"/>
      <c r="P18" s="382"/>
      <c r="Q18" s="382"/>
      <c r="R18" s="382"/>
      <c r="S18" s="382"/>
      <c r="T18" s="382"/>
      <c r="U18" s="382"/>
      <c r="V18" s="382"/>
      <c r="W18" s="382"/>
      <c r="X18" s="382"/>
      <c r="Y18" s="382"/>
      <c r="Z18" s="382"/>
      <c r="AA18" s="382"/>
      <c r="AB18" s="383"/>
      <c r="AC18" s="383"/>
      <c r="AD18" s="383"/>
      <c r="AE18" s="355"/>
    </row>
    <row r="46" spans="2:2" x14ac:dyDescent="0.2">
      <c r="B46" s="368"/>
    </row>
    <row r="60" spans="2:12" x14ac:dyDescent="0.2">
      <c r="B60" s="353"/>
    </row>
    <row r="61" spans="2:12" x14ac:dyDescent="0.2">
      <c r="B61" s="353"/>
      <c r="C61" s="354"/>
      <c r="D61" s="354"/>
      <c r="E61" s="354"/>
      <c r="F61" s="354"/>
      <c r="G61" s="354"/>
      <c r="H61" s="354"/>
      <c r="I61" s="354"/>
      <c r="J61" s="354"/>
      <c r="K61" s="354"/>
      <c r="L61" s="354"/>
    </row>
    <row r="62" spans="2:12" ht="15" x14ac:dyDescent="0.2">
      <c r="B62" s="353"/>
      <c r="C62" s="382"/>
      <c r="D62" s="382"/>
      <c r="E62" s="382"/>
      <c r="F62" s="382"/>
      <c r="G62" s="382"/>
      <c r="H62" s="382"/>
      <c r="I62" s="382"/>
      <c r="J62" s="382"/>
      <c r="K62" s="382"/>
      <c r="L62" s="382"/>
    </row>
    <row r="65" spans="2:12" x14ac:dyDescent="0.2">
      <c r="B65" s="353"/>
    </row>
    <row r="66" spans="2:12" x14ac:dyDescent="0.2">
      <c r="B66" s="353"/>
      <c r="C66" s="354"/>
      <c r="D66" s="354"/>
      <c r="E66" s="354"/>
      <c r="F66" s="354"/>
      <c r="G66" s="354"/>
      <c r="H66" s="354"/>
      <c r="I66" s="354"/>
      <c r="J66" s="354"/>
      <c r="K66" s="354"/>
      <c r="L66" s="354"/>
    </row>
    <row r="67" spans="2:12" ht="15" x14ac:dyDescent="0.2">
      <c r="B67" s="353"/>
      <c r="C67" s="382"/>
      <c r="D67" s="382"/>
      <c r="E67" s="382"/>
      <c r="F67" s="382"/>
      <c r="G67" s="382"/>
      <c r="H67" s="382"/>
      <c r="I67" s="382"/>
      <c r="J67" s="382"/>
      <c r="K67" s="382"/>
      <c r="L67" s="382"/>
    </row>
    <row r="86" spans="2:2" x14ac:dyDescent="0.2">
      <c r="B86" s="368"/>
    </row>
    <row r="100" spans="2:12" x14ac:dyDescent="0.2">
      <c r="B100" s="353"/>
    </row>
    <row r="101" spans="2:12" x14ac:dyDescent="0.2">
      <c r="B101" s="368"/>
    </row>
    <row r="102" spans="2:12" ht="15" x14ac:dyDescent="0.2">
      <c r="B102" s="368"/>
      <c r="C102" s="384"/>
      <c r="D102" s="384"/>
      <c r="E102" s="384"/>
      <c r="F102" s="384"/>
      <c r="G102" s="384"/>
      <c r="H102" s="384"/>
      <c r="I102" s="384"/>
      <c r="J102" s="384"/>
      <c r="K102" s="384"/>
      <c r="L102" s="384"/>
    </row>
    <row r="115" spans="2:2" ht="12.75" customHeight="1" x14ac:dyDescent="0.2"/>
    <row r="119" spans="2:2" x14ac:dyDescent="0.2">
      <c r="B119" s="368"/>
    </row>
    <row r="130" spans="2:12" x14ac:dyDescent="0.2">
      <c r="B130" s="353"/>
    </row>
    <row r="131" spans="2:12" x14ac:dyDescent="0.2">
      <c r="B131" s="368"/>
    </row>
    <row r="132" spans="2:12" ht="15" x14ac:dyDescent="0.2">
      <c r="B132" s="368"/>
      <c r="C132" s="384"/>
      <c r="D132" s="384"/>
      <c r="E132" s="384"/>
      <c r="F132" s="384"/>
      <c r="G132" s="384"/>
      <c r="H132" s="384"/>
      <c r="I132" s="384"/>
      <c r="J132" s="384"/>
      <c r="K132" s="384"/>
      <c r="L132" s="384"/>
    </row>
    <row r="139" spans="2:12" x14ac:dyDescent="0.2">
      <c r="B139" s="353"/>
    </row>
    <row r="140" spans="2:12" x14ac:dyDescent="0.2">
      <c r="B140" s="368"/>
    </row>
    <row r="141" spans="2:12" ht="15" x14ac:dyDescent="0.2">
      <c r="B141" s="368"/>
      <c r="C141" s="384"/>
      <c r="D141" s="384"/>
      <c r="E141" s="384"/>
      <c r="F141" s="384"/>
      <c r="G141" s="384"/>
      <c r="H141" s="384"/>
      <c r="I141" s="384"/>
      <c r="J141" s="384"/>
      <c r="K141" s="384"/>
      <c r="L141" s="384"/>
    </row>
  </sheetData>
  <sheetProtection password="FC91" sheet="1" objects="1" scenarios="1" selectLockedCells="1" selectUnlockedCells="1"/>
  <mergeCells count="18">
    <mergeCell ref="D7:F8"/>
    <mergeCell ref="G7:AA8"/>
    <mergeCell ref="AB7:AD8"/>
    <mergeCell ref="AE7:AE10"/>
    <mergeCell ref="H9:Q10"/>
    <mergeCell ref="R9:AA10"/>
    <mergeCell ref="AB9:AB11"/>
    <mergeCell ref="AC9:AC11"/>
    <mergeCell ref="AD9:AD11"/>
    <mergeCell ref="H11:Q11"/>
    <mergeCell ref="R11:AA11"/>
    <mergeCell ref="AE11:AE12"/>
    <mergeCell ref="G9:G12"/>
    <mergeCell ref="A9:A12"/>
    <mergeCell ref="B9:B12"/>
    <mergeCell ref="D9:D12"/>
    <mergeCell ref="E9:E12"/>
    <mergeCell ref="F9:F12"/>
  </mergeCells>
  <phoneticPr fontId="10" type="noConversion"/>
  <conditionalFormatting sqref="AC17:AC18">
    <cfRule type="cellIs" dxfId="1" priority="2" stopIfTrue="1" operator="greaterThan">
      <formula>AB17*cap</formula>
    </cfRule>
  </conditionalFormatting>
  <conditionalFormatting sqref="AC13:AC16">
    <cfRule type="cellIs" dxfId="0" priority="1" stopIfTrue="1" operator="greaterThan">
      <formula>AB13*cap</formula>
    </cfRule>
  </conditionalFormatting>
  <dataValidations count="1">
    <dataValidation type="decimal" allowBlank="1" showInputMessage="1" showErrorMessage="1" sqref="C132:L132 C141:L141 C102:L102 C62:L62 C67:L67 C16:L16">
      <formula1>0</formula1>
      <formula2>1</formula2>
    </dataValidation>
  </dataValidations>
  <pageMargins left="0.75" right="0.75" top="1" bottom="1" header="0.5" footer="0.5"/>
  <pageSetup scale="61" orientation="portrait" r:id="rId1"/>
  <headerFooter alignWithMargins="0"/>
  <rowBreaks count="1" manualBreakCount="1">
    <brk id="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HI158"/>
  <sheetViews>
    <sheetView zoomScaleNormal="100" workbookViewId="0">
      <pane ySplit="8" topLeftCell="A9" activePane="bottomLeft" state="frozenSplit"/>
      <selection activeCell="D1" sqref="D1"/>
      <selection pane="bottomLeft" activeCell="C21" sqref="C21"/>
    </sheetView>
  </sheetViews>
  <sheetFormatPr defaultColWidth="1.28515625" defaultRowHeight="12.75" x14ac:dyDescent="0.2"/>
  <cols>
    <col min="1" max="1" width="14.140625" customWidth="1"/>
    <col min="2" max="2" width="11.28515625" customWidth="1"/>
    <col min="3" max="3" width="55.140625" style="49" bestFit="1" customWidth="1"/>
    <col min="4" max="4" width="16.85546875" style="49" customWidth="1"/>
    <col min="5" max="5" width="22.140625" style="49" customWidth="1"/>
    <col min="6" max="6" width="22.85546875" style="49" customWidth="1"/>
    <col min="7" max="7" width="15.28515625" customWidth="1"/>
    <col min="8" max="8" width="6.7109375" customWidth="1"/>
    <col min="9" max="9" width="6.140625" customWidth="1"/>
    <col min="10" max="10" width="5.5703125" customWidth="1"/>
    <col min="11" max="11" width="6" customWidth="1"/>
    <col min="12" max="12" width="6.28515625" customWidth="1"/>
    <col min="13" max="13" width="6" customWidth="1"/>
    <col min="14" max="14" width="6.5703125" customWidth="1"/>
    <col min="15" max="15" width="5.5703125" customWidth="1"/>
    <col min="16" max="16" width="6.42578125" customWidth="1"/>
    <col min="17" max="17" width="5.7109375" customWidth="1"/>
    <col min="18" max="18" width="6.140625" customWidth="1"/>
    <col min="19" max="20" width="6.28515625" customWidth="1"/>
    <col min="21" max="21" width="5.85546875" customWidth="1"/>
    <col min="22" max="22" width="6.5703125" customWidth="1"/>
    <col min="23" max="23" width="6.85546875" customWidth="1"/>
    <col min="24" max="25" width="5.5703125" customWidth="1"/>
    <col min="26" max="26" width="6" customWidth="1"/>
    <col min="27" max="27" width="5.42578125" customWidth="1"/>
    <col min="28" max="28" width="16.5703125" customWidth="1"/>
    <col min="29" max="29" width="16" customWidth="1"/>
    <col min="30" max="30" width="0.7109375" customWidth="1"/>
    <col min="31" max="31" width="12" customWidth="1"/>
    <col min="32" max="32" width="13.85546875" customWidth="1"/>
    <col min="33" max="33" width="11.140625" customWidth="1"/>
    <col min="34" max="35" width="9.140625" customWidth="1"/>
    <col min="36" max="36" width="11.42578125" bestFit="1" customWidth="1"/>
    <col min="37" max="37" width="11.42578125" customWidth="1"/>
    <col min="38" max="38" width="12.7109375" bestFit="1" customWidth="1"/>
    <col min="39" max="40" width="9.140625" customWidth="1"/>
    <col min="41" max="41" width="11.42578125" bestFit="1" customWidth="1"/>
    <col min="42" max="42" width="11.42578125" customWidth="1"/>
    <col min="43" max="43" width="10.85546875" bestFit="1" customWidth="1"/>
    <col min="44" max="44" width="12.140625" customWidth="1"/>
    <col min="45" max="45" width="9.140625" customWidth="1"/>
    <col min="46" max="46" width="11.42578125" bestFit="1" customWidth="1"/>
    <col min="47" max="47" width="11.42578125" customWidth="1"/>
    <col min="48" max="48" width="10.85546875" bestFit="1" customWidth="1"/>
    <col min="49" max="51" width="9.140625" customWidth="1"/>
    <col min="52" max="52" width="11.42578125" bestFit="1" customWidth="1"/>
    <col min="53" max="53" width="11.42578125" customWidth="1"/>
    <col min="54" max="54" width="10.85546875" bestFit="1" customWidth="1"/>
    <col min="55" max="56" width="9.140625" customWidth="1"/>
    <col min="57" max="57" width="11.42578125" bestFit="1" customWidth="1"/>
    <col min="58" max="58" width="11.42578125" customWidth="1"/>
    <col min="59" max="59" width="10.85546875" bestFit="1" customWidth="1"/>
    <col min="60" max="61" width="9.140625" customWidth="1"/>
    <col min="62" max="62" width="11.42578125" bestFit="1" customWidth="1"/>
    <col min="63" max="63" width="11.42578125" customWidth="1"/>
    <col min="64" max="64" width="10.85546875" bestFit="1" customWidth="1"/>
    <col min="65" max="66" width="9.140625" customWidth="1"/>
    <col min="67" max="67" width="11.42578125" bestFit="1" customWidth="1"/>
    <col min="68" max="68" width="11.42578125" customWidth="1"/>
    <col min="69" max="69" width="10.85546875" bestFit="1" customWidth="1"/>
    <col min="70" max="71" width="9.140625" customWidth="1"/>
    <col min="72" max="72" width="11.42578125" bestFit="1" customWidth="1"/>
    <col min="73" max="73" width="11.42578125" customWidth="1"/>
    <col min="74" max="74" width="10.85546875" bestFit="1" customWidth="1"/>
    <col min="75" max="76" width="9.140625" customWidth="1"/>
    <col min="77" max="77" width="11.42578125" bestFit="1" customWidth="1"/>
    <col min="78" max="78" width="11.42578125" customWidth="1"/>
    <col min="79" max="79" width="10.85546875" bestFit="1" customWidth="1"/>
    <col min="80" max="81" width="9.140625" customWidth="1"/>
    <col min="82" max="82" width="11.42578125" bestFit="1" customWidth="1"/>
    <col min="83" max="83" width="11.42578125" customWidth="1"/>
    <col min="84" max="84" width="0.85546875" customWidth="1"/>
    <col min="85" max="85" width="10.85546875" bestFit="1" customWidth="1"/>
    <col min="86" max="87" width="9.140625" customWidth="1"/>
    <col min="88" max="88" width="11.42578125" bestFit="1" customWidth="1"/>
    <col min="89" max="89" width="11.42578125" customWidth="1"/>
    <col min="90" max="90" width="12" bestFit="1" customWidth="1"/>
    <col min="91" max="92" width="9.140625" customWidth="1"/>
    <col min="93" max="93" width="11.42578125" bestFit="1" customWidth="1"/>
    <col min="94" max="94" width="11.42578125" customWidth="1"/>
    <col min="95" max="95" width="10.85546875" bestFit="1" customWidth="1"/>
    <col min="96" max="97" width="9.140625" customWidth="1"/>
    <col min="98" max="98" width="11.42578125" bestFit="1" customWidth="1"/>
    <col min="99" max="99" width="11.42578125" customWidth="1"/>
    <col min="100" max="100" width="10.85546875" bestFit="1" customWidth="1"/>
    <col min="101" max="102" width="9.140625" customWidth="1"/>
    <col min="103" max="103" width="11.42578125" bestFit="1" customWidth="1"/>
    <col min="104" max="104" width="11.42578125" customWidth="1"/>
    <col min="105" max="105" width="10.85546875" bestFit="1" customWidth="1"/>
    <col min="106" max="107" width="9.140625" customWidth="1"/>
    <col min="108" max="108" width="11.42578125" bestFit="1" customWidth="1"/>
    <col min="109" max="109" width="11.42578125" customWidth="1"/>
    <col min="110" max="110" width="10.85546875" bestFit="1" customWidth="1"/>
    <col min="111" max="112" width="9.140625" customWidth="1"/>
    <col min="113" max="113" width="11.42578125" bestFit="1" customWidth="1"/>
    <col min="114" max="114" width="11.42578125" customWidth="1"/>
    <col min="115" max="115" width="10.85546875" bestFit="1" customWidth="1"/>
    <col min="116" max="117" width="9.140625" customWidth="1"/>
    <col min="118" max="118" width="11.42578125" bestFit="1" customWidth="1"/>
    <col min="119" max="119" width="11.42578125" customWidth="1"/>
    <col min="120" max="120" width="10.85546875" bestFit="1" customWidth="1"/>
    <col min="121" max="122" width="9.140625" customWidth="1"/>
    <col min="123" max="123" width="11.42578125" bestFit="1" customWidth="1"/>
    <col min="124" max="124" width="11.42578125" customWidth="1"/>
    <col min="125" max="125" width="10.5703125" customWidth="1"/>
    <col min="126" max="127" width="9.140625" customWidth="1"/>
    <col min="128" max="128" width="11.42578125" bestFit="1" customWidth="1"/>
    <col min="129" max="129" width="11.42578125" customWidth="1"/>
    <col min="130" max="130" width="10.5703125" customWidth="1"/>
    <col min="131" max="133" width="9.140625" customWidth="1"/>
    <col min="134" max="134" width="11.42578125" bestFit="1" customWidth="1"/>
    <col min="135" max="135" width="11.42578125" customWidth="1"/>
    <col min="136" max="136" width="1" customWidth="1"/>
    <col min="137" max="137" width="9.42578125" bestFit="1" customWidth="1"/>
    <col min="138" max="138" width="11.42578125" bestFit="1" customWidth="1"/>
    <col min="139" max="139" width="11.42578125" customWidth="1"/>
    <col min="140" max="140" width="9.42578125" bestFit="1" customWidth="1"/>
    <col min="141" max="141" width="11.42578125" bestFit="1" customWidth="1"/>
    <col min="142" max="142" width="11.42578125" customWidth="1"/>
    <col min="143" max="143" width="9.42578125" bestFit="1" customWidth="1"/>
    <col min="144" max="144" width="11.42578125" bestFit="1" customWidth="1"/>
    <col min="145" max="145" width="11.42578125" customWidth="1"/>
    <col min="146" max="146" width="9.42578125" bestFit="1" customWidth="1"/>
    <col min="147" max="147" width="11.42578125" bestFit="1" customWidth="1"/>
    <col min="148" max="148" width="11.42578125" customWidth="1"/>
    <col min="149" max="149" width="9.42578125" bestFit="1" customWidth="1"/>
    <col min="150" max="150" width="11.42578125" bestFit="1" customWidth="1"/>
    <col min="151" max="151" width="11.42578125" customWidth="1"/>
    <col min="152" max="152" width="9.42578125" bestFit="1" customWidth="1"/>
    <col min="153" max="153" width="11.42578125" bestFit="1" customWidth="1"/>
    <col min="154" max="154" width="11.42578125" customWidth="1"/>
    <col min="155" max="155" width="9.42578125" bestFit="1" customWidth="1"/>
    <col min="156" max="156" width="11.42578125" bestFit="1" customWidth="1"/>
    <col min="157" max="157" width="11.42578125" customWidth="1"/>
    <col min="158" max="158" width="9.42578125" bestFit="1" customWidth="1"/>
    <col min="159" max="159" width="11.42578125" bestFit="1" customWidth="1"/>
    <col min="160" max="160" width="11.42578125" customWidth="1"/>
    <col min="161" max="161" width="9.42578125" bestFit="1" customWidth="1"/>
    <col min="162" max="162" width="11.42578125" bestFit="1" customWidth="1"/>
    <col min="163" max="163" width="11.42578125" customWidth="1"/>
    <col min="164" max="164" width="9.42578125" bestFit="1" customWidth="1"/>
    <col min="165" max="166" width="11.140625" customWidth="1"/>
    <col min="167" max="167" width="0.7109375" customWidth="1"/>
    <col min="168" max="168" width="9.42578125" bestFit="1" customWidth="1"/>
    <col min="169" max="169" width="11.42578125" bestFit="1" customWidth="1"/>
    <col min="170" max="170" width="11.42578125" customWidth="1"/>
    <col min="171" max="171" width="9.42578125" bestFit="1" customWidth="1"/>
    <col min="172" max="172" width="11.42578125" bestFit="1" customWidth="1"/>
    <col min="173" max="173" width="11.42578125" customWidth="1"/>
    <col min="174" max="174" width="9.42578125" bestFit="1" customWidth="1"/>
    <col min="175" max="175" width="11.42578125" bestFit="1" customWidth="1"/>
    <col min="176" max="176" width="11.42578125" customWidth="1"/>
    <col min="177" max="177" width="9.42578125" bestFit="1" customWidth="1"/>
    <col min="178" max="178" width="11.42578125" bestFit="1" customWidth="1"/>
    <col min="179" max="179" width="11.42578125" customWidth="1"/>
    <col min="180" max="180" width="9.42578125" bestFit="1" customWidth="1"/>
    <col min="181" max="181" width="11.42578125" bestFit="1" customWidth="1"/>
    <col min="182" max="182" width="11.42578125" customWidth="1"/>
    <col min="183" max="183" width="9.42578125" bestFit="1" customWidth="1"/>
    <col min="184" max="184" width="11.42578125" bestFit="1" customWidth="1"/>
    <col min="185" max="185" width="11.42578125" customWidth="1"/>
    <col min="186" max="186" width="9.42578125" bestFit="1" customWidth="1"/>
    <col min="187" max="187" width="11.42578125" bestFit="1" customWidth="1"/>
    <col min="188" max="188" width="11.42578125" customWidth="1"/>
    <col min="189" max="189" width="9.42578125" bestFit="1" customWidth="1"/>
    <col min="190" max="190" width="11.42578125" bestFit="1" customWidth="1"/>
    <col min="191" max="191" width="11.42578125" customWidth="1"/>
    <col min="192" max="192" width="9.42578125" bestFit="1" customWidth="1"/>
    <col min="193" max="193" width="11.42578125" bestFit="1" customWidth="1"/>
    <col min="194" max="194" width="11.42578125" customWidth="1"/>
    <col min="195" max="195" width="9.42578125" bestFit="1" customWidth="1"/>
    <col min="196" max="196" width="11.42578125" bestFit="1" customWidth="1"/>
    <col min="197" max="197" width="11.42578125" customWidth="1"/>
    <col min="198" max="198" width="1.140625" customWidth="1"/>
    <col min="199" max="199" width="10.85546875" customWidth="1"/>
    <col min="200" max="200" width="15" customWidth="1"/>
    <col min="201" max="201" width="13.28515625" customWidth="1"/>
    <col min="202" max="204" width="12.5703125" customWidth="1"/>
    <col min="205" max="205" width="0.85546875" customWidth="1"/>
    <col min="206" max="211" width="12.5703125" customWidth="1"/>
    <col min="212" max="212" width="0.85546875" customWidth="1"/>
    <col min="213" max="214" width="12.5703125" customWidth="1"/>
    <col min="215" max="215" width="23.28515625" customWidth="1"/>
    <col min="216" max="216" width="22.42578125" customWidth="1"/>
  </cols>
  <sheetData>
    <row r="1" spans="1:217" s="3" customFormat="1" ht="23.25" x14ac:dyDescent="0.35">
      <c r="A1" s="250"/>
      <c r="B1" s="298" t="s">
        <v>207</v>
      </c>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50"/>
      <c r="AC1" s="250"/>
      <c r="AD1" s="250"/>
      <c r="AE1" s="276" t="s">
        <v>83</v>
      </c>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76" t="s">
        <v>83</v>
      </c>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14"/>
      <c r="EH1" s="214"/>
      <c r="EI1" s="425"/>
      <c r="EJ1" s="214"/>
      <c r="EK1" s="427"/>
      <c r="EL1" s="427"/>
      <c r="EM1" s="426"/>
      <c r="EN1" s="250"/>
      <c r="EO1" s="250"/>
      <c r="EP1" s="250"/>
      <c r="EQ1" s="250"/>
      <c r="ER1" s="250"/>
      <c r="ES1" s="250"/>
      <c r="ET1" s="250"/>
      <c r="EU1" s="250"/>
      <c r="EV1" s="250"/>
      <c r="EW1" s="250"/>
      <c r="EX1" s="250"/>
      <c r="EY1" s="250"/>
      <c r="EZ1" s="250"/>
      <c r="FA1" s="250"/>
      <c r="FB1" s="250"/>
      <c r="FC1" s="250"/>
      <c r="FD1" s="276" t="s">
        <v>83</v>
      </c>
      <c r="FE1" s="250"/>
      <c r="FF1" s="250"/>
      <c r="FG1" s="250"/>
      <c r="FH1" s="250"/>
      <c r="FI1" s="250"/>
      <c r="FJ1" s="250"/>
      <c r="FK1" s="250"/>
      <c r="FL1" s="250"/>
      <c r="FM1" s="250"/>
      <c r="FN1" s="250"/>
      <c r="FO1" s="250"/>
      <c r="FP1" s="250"/>
      <c r="FQ1" s="250"/>
      <c r="FR1" s="250"/>
      <c r="FS1" s="250"/>
      <c r="FT1" s="250"/>
      <c r="FU1" s="250"/>
      <c r="FV1" s="250"/>
      <c r="FW1" s="250"/>
      <c r="FX1" s="250"/>
      <c r="FY1" s="250"/>
      <c r="FZ1" s="250"/>
      <c r="GA1" s="250"/>
      <c r="GB1" s="250"/>
      <c r="GC1" s="250"/>
      <c r="GD1" s="250"/>
      <c r="GE1" s="250"/>
      <c r="GF1" s="250"/>
      <c r="GG1" s="250"/>
      <c r="GH1" s="250"/>
      <c r="GI1" s="250"/>
      <c r="GJ1" s="250"/>
      <c r="GK1" s="250"/>
      <c r="GL1" s="250"/>
      <c r="GM1" s="250"/>
      <c r="GN1" s="250"/>
      <c r="GO1" s="250"/>
      <c r="GP1" s="250"/>
      <c r="GQ1" s="250"/>
      <c r="GR1" s="250"/>
      <c r="GS1" s="250"/>
      <c r="GT1" s="250"/>
      <c r="GU1" s="250"/>
      <c r="GV1" s="250"/>
      <c r="GW1" s="250"/>
      <c r="GX1" s="289"/>
      <c r="GY1" s="250"/>
      <c r="GZ1" s="250"/>
      <c r="HA1" s="250"/>
      <c r="HB1" s="250"/>
      <c r="HC1" s="250"/>
      <c r="HD1" s="250"/>
      <c r="HE1" s="250"/>
      <c r="HF1" s="289"/>
      <c r="HG1" s="289"/>
      <c r="HH1" s="250"/>
      <c r="HI1" s="100"/>
    </row>
    <row r="2" spans="1:217" s="3" customFormat="1" ht="13.5" customHeight="1" thickBot="1" x14ac:dyDescent="0.4">
      <c r="A2" s="250"/>
      <c r="B2" s="250"/>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50"/>
      <c r="AC2" s="250"/>
      <c r="AD2" s="250"/>
      <c r="AE2" s="250"/>
      <c r="AF2" s="250"/>
      <c r="AG2" s="250"/>
      <c r="AH2" s="250"/>
      <c r="AI2" s="250"/>
      <c r="AJ2" s="289"/>
      <c r="AL2" s="250"/>
      <c r="AM2" s="250"/>
      <c r="AN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89"/>
      <c r="BP2" s="289"/>
      <c r="BQ2" s="250"/>
      <c r="BR2" s="250"/>
      <c r="BS2" s="250"/>
      <c r="BT2" s="250"/>
      <c r="BU2" s="250"/>
      <c r="BV2" s="250"/>
      <c r="BW2" s="250"/>
      <c r="BX2" s="250"/>
      <c r="BY2" s="250"/>
      <c r="BZ2" s="250"/>
      <c r="CA2" s="250"/>
      <c r="CB2" s="250"/>
      <c r="CC2" s="250"/>
      <c r="CD2" s="250"/>
      <c r="CE2" s="250"/>
      <c r="CF2" s="250"/>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250"/>
      <c r="EG2" s="250"/>
      <c r="EH2" s="76"/>
      <c r="EI2" s="76"/>
      <c r="EJ2" s="429"/>
      <c r="EK2" s="250"/>
      <c r="EL2" s="76"/>
      <c r="EM2" s="250"/>
      <c r="EN2" s="250"/>
      <c r="EO2" s="76"/>
      <c r="EP2" s="250"/>
      <c r="EQ2" s="250"/>
      <c r="ER2" s="76"/>
      <c r="ES2" s="250"/>
      <c r="ET2" s="250"/>
      <c r="EU2" s="76"/>
      <c r="EV2" s="250"/>
      <c r="EW2" s="250"/>
      <c r="EX2" s="76"/>
      <c r="EY2" s="250"/>
      <c r="EZ2" s="250"/>
      <c r="FA2" s="76"/>
      <c r="FB2" s="250"/>
      <c r="FC2" s="250"/>
      <c r="FD2" s="76"/>
      <c r="FE2" s="250"/>
      <c r="FF2" s="250"/>
      <c r="FG2" s="76"/>
      <c r="FH2" s="250"/>
      <c r="FI2" s="250"/>
      <c r="FJ2" s="76"/>
      <c r="FK2" s="250"/>
      <c r="FL2" s="250"/>
      <c r="FM2" s="250"/>
      <c r="FN2" s="76"/>
      <c r="FO2" s="250"/>
      <c r="FP2" s="250"/>
      <c r="FQ2" s="76"/>
      <c r="FR2" s="250"/>
      <c r="FS2" s="250"/>
      <c r="FT2" s="76"/>
      <c r="FU2" s="250"/>
      <c r="FV2" s="250"/>
      <c r="FW2" s="76"/>
      <c r="FX2" s="250"/>
      <c r="FY2" s="250"/>
      <c r="FZ2" s="76"/>
      <c r="GA2" s="250"/>
      <c r="GB2" s="250"/>
      <c r="GC2" s="76"/>
      <c r="GD2" s="250"/>
      <c r="GE2" s="250"/>
      <c r="GF2" s="76"/>
      <c r="GG2" s="250"/>
      <c r="GH2" s="250"/>
      <c r="GI2" s="76"/>
      <c r="GJ2" s="250"/>
      <c r="GK2" s="250"/>
      <c r="GL2" s="76"/>
      <c r="GM2" s="250"/>
      <c r="GN2" s="250"/>
      <c r="GO2" s="250"/>
      <c r="GP2" s="250"/>
      <c r="GQ2" s="250"/>
      <c r="GR2" s="250"/>
      <c r="GS2" s="250"/>
      <c r="GT2" s="250"/>
      <c r="GU2" s="250"/>
      <c r="GV2" s="250"/>
      <c r="GW2" s="250"/>
      <c r="GX2" s="250"/>
      <c r="GY2" s="250"/>
      <c r="GZ2" s="250"/>
      <c r="HA2" s="250"/>
      <c r="HB2" s="250"/>
      <c r="HC2" s="250"/>
      <c r="HD2" s="250"/>
      <c r="HE2" s="250"/>
      <c r="HF2" s="250"/>
      <c r="HG2" s="250"/>
      <c r="HH2" s="250"/>
      <c r="HI2" s="100"/>
    </row>
    <row r="3" spans="1:217" s="3" customFormat="1" ht="15" customHeight="1" thickBot="1" x14ac:dyDescent="0.4">
      <c r="A3" s="136"/>
      <c r="B3" s="136"/>
      <c r="C3" s="272"/>
      <c r="D3" s="633" t="s">
        <v>74</v>
      </c>
      <c r="E3" s="634"/>
      <c r="F3" s="635"/>
      <c r="G3" s="290"/>
      <c r="H3" s="291"/>
      <c r="I3" s="292"/>
      <c r="J3" s="292"/>
      <c r="K3" s="292"/>
      <c r="L3" s="808" t="s">
        <v>155</v>
      </c>
      <c r="M3" s="547"/>
      <c r="N3" s="547"/>
      <c r="O3" s="547"/>
      <c r="P3" s="547"/>
      <c r="Q3" s="547"/>
      <c r="R3" s="547"/>
      <c r="S3" s="547"/>
      <c r="T3" s="296"/>
      <c r="U3" s="296"/>
      <c r="V3" s="292"/>
      <c r="W3" s="292"/>
      <c r="X3" s="292"/>
      <c r="Y3" s="292"/>
      <c r="Z3" s="292"/>
      <c r="AA3" s="294"/>
      <c r="AB3" s="805"/>
      <c r="AC3" s="548"/>
      <c r="AD3" s="14"/>
      <c r="AE3" s="207"/>
      <c r="AF3" s="250"/>
      <c r="AG3" s="136"/>
      <c r="AH3" s="136"/>
      <c r="AI3" s="440"/>
      <c r="AJ3" s="440"/>
      <c r="AK3" s="491"/>
      <c r="AL3" s="458"/>
      <c r="AM3" s="136"/>
      <c r="AN3" s="439"/>
      <c r="AO3" s="440"/>
      <c r="AP3" s="491"/>
      <c r="AQ3" s="136"/>
      <c r="AR3" s="250"/>
      <c r="AS3" s="250"/>
      <c r="AT3" s="250"/>
      <c r="AU3" s="491"/>
      <c r="AV3" s="250"/>
      <c r="AW3" s="250"/>
      <c r="AX3" s="250"/>
      <c r="AY3" s="250"/>
      <c r="AZ3" s="289"/>
      <c r="BA3" s="491"/>
      <c r="BB3" s="250"/>
      <c r="BC3" s="250"/>
      <c r="BD3" s="250"/>
      <c r="BE3" s="289"/>
      <c r="BF3" s="491"/>
      <c r="BG3" s="250"/>
      <c r="BH3" s="250"/>
      <c r="BI3" s="250"/>
      <c r="BJ3" s="289"/>
      <c r="BK3" s="491"/>
      <c r="BL3" s="250"/>
      <c r="BM3" s="250"/>
      <c r="BN3" s="250"/>
      <c r="BO3" s="289"/>
      <c r="BP3" s="491"/>
      <c r="BQ3" s="250"/>
      <c r="BR3" s="250"/>
      <c r="BS3" s="250"/>
      <c r="BT3" s="289"/>
      <c r="BU3" s="491"/>
      <c r="BV3" s="250"/>
      <c r="BW3" s="250"/>
      <c r="BX3" s="250"/>
      <c r="BY3" s="250"/>
      <c r="BZ3" s="491"/>
      <c r="CA3" s="250"/>
      <c r="CB3" s="250"/>
      <c r="CC3" s="250"/>
      <c r="CD3" s="289"/>
      <c r="CE3" s="289"/>
      <c r="CF3" s="250"/>
      <c r="CG3" s="136"/>
      <c r="CH3" s="136"/>
      <c r="CI3" s="136"/>
      <c r="CJ3" s="439"/>
      <c r="CK3" s="439"/>
      <c r="CL3" s="136"/>
      <c r="CM3" s="136"/>
      <c r="CN3" s="136"/>
      <c r="CO3" s="439"/>
      <c r="CP3" s="439"/>
      <c r="CQ3" s="136"/>
      <c r="CR3" s="136"/>
      <c r="CS3" s="136"/>
      <c r="CT3" s="439"/>
      <c r="CU3" s="439"/>
      <c r="CV3" s="136"/>
      <c r="CW3" s="136"/>
      <c r="CX3" s="136"/>
      <c r="CY3" s="439"/>
      <c r="CZ3" s="439"/>
      <c r="DA3" s="136"/>
      <c r="DB3" s="136"/>
      <c r="DC3" s="136"/>
      <c r="DD3" s="439"/>
      <c r="DE3" s="439"/>
      <c r="DF3" s="136"/>
      <c r="DG3" s="136"/>
      <c r="DH3" s="136"/>
      <c r="DI3" s="439"/>
      <c r="DJ3" s="439"/>
      <c r="DK3" s="136"/>
      <c r="DL3" s="136"/>
      <c r="DM3" s="136"/>
      <c r="DN3" s="439"/>
      <c r="DO3" s="439"/>
      <c r="DP3" s="136"/>
      <c r="DQ3" s="136"/>
      <c r="DR3" s="136"/>
      <c r="DS3" s="439"/>
      <c r="DT3" s="439"/>
      <c r="DU3" s="136"/>
      <c r="DV3" s="136"/>
      <c r="DW3" s="136"/>
      <c r="DX3" s="439"/>
      <c r="DY3" s="439"/>
      <c r="DZ3" s="136"/>
      <c r="EA3" s="136"/>
      <c r="EB3" s="136"/>
      <c r="EC3" s="136"/>
      <c r="ED3" s="439"/>
      <c r="EE3" s="439"/>
      <c r="EF3" s="250"/>
      <c r="EG3" s="250"/>
      <c r="EH3" s="428"/>
      <c r="EI3" s="250"/>
      <c r="EJ3" s="250"/>
      <c r="EK3" s="250"/>
      <c r="EL3" s="250"/>
      <c r="EM3" s="250"/>
      <c r="EN3" s="250"/>
      <c r="EO3" s="250"/>
      <c r="EP3" s="250"/>
      <c r="EQ3" s="250"/>
      <c r="ER3" s="250"/>
      <c r="ES3" s="250"/>
      <c r="ET3" s="250"/>
      <c r="EU3" s="250"/>
      <c r="EV3" s="250"/>
      <c r="EW3" s="250"/>
      <c r="EX3" s="250"/>
      <c r="EY3" s="250"/>
      <c r="EZ3" s="250"/>
      <c r="FA3" s="250"/>
      <c r="FB3" s="250"/>
      <c r="FC3" s="250"/>
      <c r="FD3" s="250"/>
      <c r="FE3" s="250"/>
      <c r="FF3" s="250"/>
      <c r="FG3" s="250"/>
      <c r="FH3" s="250"/>
      <c r="FI3" s="250"/>
      <c r="FJ3" s="250"/>
      <c r="FK3" s="250"/>
      <c r="FL3" s="250"/>
      <c r="FM3" s="250"/>
      <c r="FN3" s="250"/>
      <c r="FO3" s="250"/>
      <c r="FP3" s="250"/>
      <c r="FQ3" s="250"/>
      <c r="FR3" s="250"/>
      <c r="FS3" s="250"/>
      <c r="FT3" s="250"/>
      <c r="FU3" s="250"/>
      <c r="FV3" s="250"/>
      <c r="FW3" s="250"/>
      <c r="FX3" s="250"/>
      <c r="FY3" s="250"/>
      <c r="FZ3" s="250"/>
      <c r="GA3" s="250"/>
      <c r="GB3" s="250"/>
      <c r="GC3" s="250"/>
      <c r="GD3" s="250"/>
      <c r="GE3" s="250"/>
      <c r="GF3" s="250"/>
      <c r="GG3" s="250"/>
      <c r="GH3" s="250"/>
      <c r="GI3" s="250"/>
      <c r="GJ3" s="250"/>
      <c r="GK3" s="250"/>
      <c r="GL3" s="250"/>
      <c r="GM3" s="250"/>
      <c r="GN3" s="250"/>
      <c r="GO3" s="250"/>
      <c r="GP3" s="250"/>
      <c r="GQ3" s="250"/>
      <c r="GR3" s="250"/>
      <c r="GS3" s="250"/>
      <c r="GT3" s="250"/>
      <c r="GU3" s="250"/>
      <c r="GV3" s="250"/>
      <c r="GW3" s="250"/>
      <c r="GX3" s="250"/>
      <c r="GY3" s="250"/>
      <c r="GZ3" s="250"/>
      <c r="HA3" s="250"/>
      <c r="HB3" s="250"/>
      <c r="HC3" s="250"/>
      <c r="HD3" s="250"/>
      <c r="HE3" s="250"/>
      <c r="HF3" s="250"/>
      <c r="HG3" s="250"/>
      <c r="HH3" s="250"/>
      <c r="HI3" s="100"/>
    </row>
    <row r="4" spans="1:217" s="3" customFormat="1" ht="18.75" customHeight="1" thickBot="1" x14ac:dyDescent="0.65">
      <c r="A4" s="273"/>
      <c r="B4" s="273"/>
      <c r="C4" s="274"/>
      <c r="D4" s="636"/>
      <c r="E4" s="637"/>
      <c r="F4" s="638"/>
      <c r="G4" s="285"/>
      <c r="H4" s="247"/>
      <c r="I4" s="293"/>
      <c r="J4" s="293"/>
      <c r="K4" s="293"/>
      <c r="L4" s="645"/>
      <c r="M4" s="645"/>
      <c r="N4" s="645"/>
      <c r="O4" s="645"/>
      <c r="P4" s="645"/>
      <c r="Q4" s="645"/>
      <c r="R4" s="645"/>
      <c r="S4" s="645"/>
      <c r="T4" s="297"/>
      <c r="U4" s="297"/>
      <c r="V4" s="293"/>
      <c r="W4" s="293"/>
      <c r="X4" s="293"/>
      <c r="Y4" s="293"/>
      <c r="Z4" s="293"/>
      <c r="AA4" s="295"/>
      <c r="AB4" s="806"/>
      <c r="AC4" s="807"/>
      <c r="AD4" s="20"/>
      <c r="AE4" s="801" t="s">
        <v>80</v>
      </c>
      <c r="AF4" s="802"/>
      <c r="AG4" s="286"/>
      <c r="AH4" s="120"/>
      <c r="AI4" s="120"/>
      <c r="AJ4" s="465"/>
      <c r="AK4" s="465"/>
      <c r="AL4" s="120"/>
      <c r="AM4" s="120"/>
      <c r="AN4" s="120"/>
      <c r="AO4" s="120"/>
      <c r="AP4" s="120"/>
      <c r="AQ4" s="120"/>
      <c r="AR4" s="120"/>
      <c r="AS4" s="120"/>
      <c r="AT4" s="120"/>
      <c r="AU4" s="120"/>
      <c r="AV4" s="120"/>
      <c r="AW4" s="120"/>
      <c r="AX4" s="120"/>
      <c r="AY4" s="120"/>
      <c r="AZ4" s="120"/>
      <c r="BA4" s="120"/>
      <c r="BB4" s="120"/>
      <c r="BC4" s="120"/>
      <c r="BD4" s="120"/>
      <c r="BE4" s="120"/>
      <c r="BF4" s="466"/>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89"/>
      <c r="CF4" s="136"/>
      <c r="CG4" s="287"/>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50"/>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250"/>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22"/>
      <c r="GQ4" s="781" t="s">
        <v>59</v>
      </c>
      <c r="GR4" s="782"/>
      <c r="GS4" s="782"/>
      <c r="GT4" s="782"/>
      <c r="GU4" s="782"/>
      <c r="GV4" s="783"/>
      <c r="GW4" s="102"/>
      <c r="GX4" s="781" t="s">
        <v>60</v>
      </c>
      <c r="GY4" s="782"/>
      <c r="GZ4" s="782"/>
      <c r="HA4" s="782"/>
      <c r="HB4" s="782"/>
      <c r="HC4" s="783"/>
      <c r="HD4" s="104"/>
      <c r="HE4" s="774" t="s">
        <v>128</v>
      </c>
      <c r="HF4" s="775"/>
      <c r="HG4" s="776"/>
      <c r="HH4" s="250"/>
      <c r="HI4" s="100"/>
    </row>
    <row r="5" spans="1:217" s="3" customFormat="1" ht="21.75" customHeight="1" thickBot="1" x14ac:dyDescent="0.25">
      <c r="A5" s="305"/>
      <c r="B5" s="305"/>
      <c r="C5" s="306"/>
      <c r="D5" s="773" t="s">
        <v>73</v>
      </c>
      <c r="E5" s="773" t="s">
        <v>154</v>
      </c>
      <c r="F5" s="773" t="s">
        <v>67</v>
      </c>
      <c r="G5" s="773" t="s">
        <v>75</v>
      </c>
      <c r="H5" s="793" t="s">
        <v>236</v>
      </c>
      <c r="I5" s="794"/>
      <c r="J5" s="794"/>
      <c r="K5" s="794"/>
      <c r="L5" s="794"/>
      <c r="M5" s="794"/>
      <c r="N5" s="794"/>
      <c r="O5" s="794"/>
      <c r="P5" s="794"/>
      <c r="Q5" s="795"/>
      <c r="R5" s="810" t="s">
        <v>65</v>
      </c>
      <c r="S5" s="811"/>
      <c r="T5" s="811"/>
      <c r="U5" s="811"/>
      <c r="V5" s="811"/>
      <c r="W5" s="811"/>
      <c r="X5" s="811"/>
      <c r="Y5" s="811"/>
      <c r="Z5" s="811"/>
      <c r="AA5" s="812"/>
      <c r="AB5" s="120"/>
      <c r="AC5" s="215"/>
      <c r="AD5" s="20"/>
      <c r="AE5" s="803"/>
      <c r="AF5" s="804"/>
      <c r="AG5" s="770" t="s">
        <v>88</v>
      </c>
      <c r="AH5" s="771"/>
      <c r="AI5" s="771"/>
      <c r="AJ5" s="771"/>
      <c r="AK5" s="771"/>
      <c r="AL5" s="770" t="s">
        <v>89</v>
      </c>
      <c r="AM5" s="771"/>
      <c r="AN5" s="771"/>
      <c r="AO5" s="771"/>
      <c r="AP5" s="771"/>
      <c r="AQ5" s="770" t="s">
        <v>90</v>
      </c>
      <c r="AR5" s="771"/>
      <c r="AS5" s="771"/>
      <c r="AT5" s="771"/>
      <c r="AU5" s="771"/>
      <c r="AV5" s="770" t="s">
        <v>91</v>
      </c>
      <c r="AW5" s="771"/>
      <c r="AX5" s="771"/>
      <c r="AY5" s="771"/>
      <c r="AZ5" s="771"/>
      <c r="BA5" s="771"/>
      <c r="BB5" s="770" t="s">
        <v>92</v>
      </c>
      <c r="BC5" s="771"/>
      <c r="BD5" s="771"/>
      <c r="BE5" s="771"/>
      <c r="BF5" s="771"/>
      <c r="BG5" s="770" t="s">
        <v>93</v>
      </c>
      <c r="BH5" s="771"/>
      <c r="BI5" s="771"/>
      <c r="BJ5" s="771"/>
      <c r="BK5" s="771"/>
      <c r="BL5" s="770" t="s">
        <v>94</v>
      </c>
      <c r="BM5" s="771"/>
      <c r="BN5" s="771"/>
      <c r="BO5" s="771"/>
      <c r="BP5" s="771"/>
      <c r="BQ5" s="770" t="s">
        <v>95</v>
      </c>
      <c r="BR5" s="771"/>
      <c r="BS5" s="771"/>
      <c r="BT5" s="771"/>
      <c r="BU5" s="771"/>
      <c r="BV5" s="770" t="s">
        <v>96</v>
      </c>
      <c r="BW5" s="771"/>
      <c r="BX5" s="771"/>
      <c r="BY5" s="771"/>
      <c r="BZ5" s="771"/>
      <c r="CA5" s="770" t="s">
        <v>97</v>
      </c>
      <c r="CB5" s="771"/>
      <c r="CC5" s="771"/>
      <c r="CD5" s="771"/>
      <c r="CE5" s="771"/>
      <c r="CF5" s="22"/>
      <c r="CG5" s="770" t="s">
        <v>98</v>
      </c>
      <c r="CH5" s="771"/>
      <c r="CI5" s="771"/>
      <c r="CJ5" s="771"/>
      <c r="CK5" s="771"/>
      <c r="CL5" s="770" t="s">
        <v>99</v>
      </c>
      <c r="CM5" s="771"/>
      <c r="CN5" s="771"/>
      <c r="CO5" s="771"/>
      <c r="CP5" s="771"/>
      <c r="CQ5" s="770" t="s">
        <v>100</v>
      </c>
      <c r="CR5" s="771"/>
      <c r="CS5" s="771"/>
      <c r="CT5" s="771"/>
      <c r="CU5" s="771"/>
      <c r="CV5" s="770" t="s">
        <v>101</v>
      </c>
      <c r="CW5" s="771"/>
      <c r="CX5" s="771"/>
      <c r="CY5" s="771"/>
      <c r="CZ5" s="771"/>
      <c r="DA5" s="770" t="s">
        <v>102</v>
      </c>
      <c r="DB5" s="771"/>
      <c r="DC5" s="771"/>
      <c r="DD5" s="771"/>
      <c r="DE5" s="771"/>
      <c r="DF5" s="770" t="s">
        <v>103</v>
      </c>
      <c r="DG5" s="771"/>
      <c r="DH5" s="771"/>
      <c r="DI5" s="771"/>
      <c r="DJ5" s="771"/>
      <c r="DK5" s="770" t="s">
        <v>104</v>
      </c>
      <c r="DL5" s="771"/>
      <c r="DM5" s="771"/>
      <c r="DN5" s="771"/>
      <c r="DO5" s="771"/>
      <c r="DP5" s="770" t="s">
        <v>105</v>
      </c>
      <c r="DQ5" s="771"/>
      <c r="DR5" s="771"/>
      <c r="DS5" s="771"/>
      <c r="DT5" s="771"/>
      <c r="DU5" s="770" t="s">
        <v>106</v>
      </c>
      <c r="DV5" s="771"/>
      <c r="DW5" s="771"/>
      <c r="DX5" s="771"/>
      <c r="DY5" s="771"/>
      <c r="DZ5" s="770" t="s">
        <v>107</v>
      </c>
      <c r="EA5" s="771"/>
      <c r="EB5" s="771"/>
      <c r="EC5" s="771"/>
      <c r="ED5" s="771"/>
      <c r="EE5" s="771"/>
      <c r="EF5" s="22"/>
      <c r="EG5" s="771" t="s">
        <v>109</v>
      </c>
      <c r="EH5" s="771"/>
      <c r="EI5" s="772"/>
      <c r="EJ5" s="770" t="s">
        <v>110</v>
      </c>
      <c r="EK5" s="771"/>
      <c r="EL5" s="772"/>
      <c r="EM5" s="770" t="s">
        <v>111</v>
      </c>
      <c r="EN5" s="771"/>
      <c r="EO5" s="772"/>
      <c r="EP5" s="770" t="s">
        <v>112</v>
      </c>
      <c r="EQ5" s="771"/>
      <c r="ER5" s="772"/>
      <c r="ES5" s="770" t="s">
        <v>113</v>
      </c>
      <c r="ET5" s="771"/>
      <c r="EU5" s="772"/>
      <c r="EV5" s="770" t="s">
        <v>114</v>
      </c>
      <c r="EW5" s="771"/>
      <c r="EX5" s="772"/>
      <c r="EY5" s="770" t="s">
        <v>115</v>
      </c>
      <c r="EZ5" s="771"/>
      <c r="FA5" s="772"/>
      <c r="FB5" s="770" t="s">
        <v>116</v>
      </c>
      <c r="FC5" s="771"/>
      <c r="FD5" s="772"/>
      <c r="FE5" s="770" t="s">
        <v>117</v>
      </c>
      <c r="FF5" s="771"/>
      <c r="FG5" s="772"/>
      <c r="FH5" s="770" t="s">
        <v>108</v>
      </c>
      <c r="FI5" s="771"/>
      <c r="FJ5" s="772"/>
      <c r="FK5" s="22"/>
      <c r="FL5" s="771" t="s">
        <v>118</v>
      </c>
      <c r="FM5" s="771"/>
      <c r="FN5" s="772"/>
      <c r="FO5" s="770" t="s">
        <v>119</v>
      </c>
      <c r="FP5" s="771"/>
      <c r="FQ5" s="772"/>
      <c r="FR5" s="770" t="s">
        <v>120</v>
      </c>
      <c r="FS5" s="771"/>
      <c r="FT5" s="772"/>
      <c r="FU5" s="770" t="s">
        <v>121</v>
      </c>
      <c r="FV5" s="771"/>
      <c r="FW5" s="772"/>
      <c r="FX5" s="770" t="s">
        <v>122</v>
      </c>
      <c r="FY5" s="771"/>
      <c r="FZ5" s="772"/>
      <c r="GA5" s="770" t="s">
        <v>123</v>
      </c>
      <c r="GB5" s="771"/>
      <c r="GC5" s="772"/>
      <c r="GD5" s="770" t="s">
        <v>124</v>
      </c>
      <c r="GE5" s="771"/>
      <c r="GF5" s="772"/>
      <c r="GG5" s="770" t="s">
        <v>125</v>
      </c>
      <c r="GH5" s="771"/>
      <c r="GI5" s="772"/>
      <c r="GJ5" s="770" t="s">
        <v>126</v>
      </c>
      <c r="GK5" s="771"/>
      <c r="GL5" s="772"/>
      <c r="GM5" s="770" t="s">
        <v>127</v>
      </c>
      <c r="GN5" s="771"/>
      <c r="GO5" s="772"/>
      <c r="GP5" s="22"/>
      <c r="GQ5" s="784"/>
      <c r="GR5" s="785"/>
      <c r="GS5" s="785"/>
      <c r="GT5" s="785"/>
      <c r="GU5" s="785"/>
      <c r="GV5" s="786"/>
      <c r="GW5" s="102"/>
      <c r="GX5" s="784"/>
      <c r="GY5" s="785"/>
      <c r="GZ5" s="785"/>
      <c r="HA5" s="785"/>
      <c r="HB5" s="785"/>
      <c r="HC5" s="786"/>
      <c r="HD5" s="104"/>
      <c r="HE5" s="777"/>
      <c r="HF5" s="777"/>
      <c r="HG5" s="778"/>
      <c r="HH5" s="250"/>
      <c r="HI5" s="100"/>
    </row>
    <row r="6" spans="1:217" s="3" customFormat="1" ht="18.75" customHeight="1" thickBot="1" x14ac:dyDescent="0.65">
      <c r="A6" s="307"/>
      <c r="B6" s="307"/>
      <c r="C6" s="306"/>
      <c r="D6" s="679"/>
      <c r="E6" s="679"/>
      <c r="F6" s="679"/>
      <c r="G6" s="679"/>
      <c r="H6" s="796"/>
      <c r="I6" s="797"/>
      <c r="J6" s="797"/>
      <c r="K6" s="797"/>
      <c r="L6" s="797"/>
      <c r="M6" s="797"/>
      <c r="N6" s="797"/>
      <c r="O6" s="797"/>
      <c r="P6" s="797"/>
      <c r="Q6" s="798"/>
      <c r="R6" s="813"/>
      <c r="S6" s="814"/>
      <c r="T6" s="814"/>
      <c r="U6" s="814"/>
      <c r="V6" s="814"/>
      <c r="W6" s="814"/>
      <c r="X6" s="814"/>
      <c r="Y6" s="814"/>
      <c r="Z6" s="814"/>
      <c r="AA6" s="815"/>
      <c r="AB6" s="791" t="s">
        <v>20</v>
      </c>
      <c r="AC6" s="791" t="s">
        <v>55</v>
      </c>
      <c r="AD6" s="20"/>
      <c r="AE6" s="791" t="s">
        <v>78</v>
      </c>
      <c r="AF6" s="791" t="s">
        <v>79</v>
      </c>
      <c r="AG6" s="97"/>
      <c r="AH6" s="120"/>
      <c r="AI6" s="120"/>
      <c r="AJ6" s="121" t="s">
        <v>86</v>
      </c>
      <c r="AK6" s="121" t="s">
        <v>87</v>
      </c>
      <c r="AL6" s="97"/>
      <c r="AM6" s="120"/>
      <c r="AN6" s="120"/>
      <c r="AO6" s="121" t="s">
        <v>86</v>
      </c>
      <c r="AP6" s="121" t="s">
        <v>87</v>
      </c>
      <c r="AQ6" s="97"/>
      <c r="AR6" s="120"/>
      <c r="AS6" s="120"/>
      <c r="AT6" s="121" t="s">
        <v>86</v>
      </c>
      <c r="AU6" s="121" t="s">
        <v>87</v>
      </c>
      <c r="AV6" s="97"/>
      <c r="AW6" s="120"/>
      <c r="AX6" s="120"/>
      <c r="AY6" s="120"/>
      <c r="AZ6" s="121" t="s">
        <v>86</v>
      </c>
      <c r="BA6" s="121" t="s">
        <v>87</v>
      </c>
      <c r="BB6" s="97"/>
      <c r="BC6" s="120"/>
      <c r="BD6" s="120"/>
      <c r="BE6" s="121" t="s">
        <v>86</v>
      </c>
      <c r="BF6" s="121" t="s">
        <v>87</v>
      </c>
      <c r="BG6" s="97"/>
      <c r="BH6" s="120"/>
      <c r="BI6" s="120"/>
      <c r="BJ6" s="121" t="s">
        <v>86</v>
      </c>
      <c r="BK6" s="121" t="s">
        <v>87</v>
      </c>
      <c r="BL6" s="97"/>
      <c r="BM6" s="120"/>
      <c r="BN6" s="120"/>
      <c r="BO6" s="121" t="s">
        <v>86</v>
      </c>
      <c r="BP6" s="121" t="s">
        <v>87</v>
      </c>
      <c r="BQ6" s="97"/>
      <c r="BR6" s="120"/>
      <c r="BS6" s="120"/>
      <c r="BT6" s="121" t="s">
        <v>86</v>
      </c>
      <c r="BU6" s="121" t="s">
        <v>87</v>
      </c>
      <c r="BV6" s="97"/>
      <c r="BW6" s="120"/>
      <c r="BX6" s="120"/>
      <c r="BY6" s="121" t="s">
        <v>86</v>
      </c>
      <c r="BZ6" s="121" t="s">
        <v>87</v>
      </c>
      <c r="CA6" s="97"/>
      <c r="CB6" s="120"/>
      <c r="CC6" s="120"/>
      <c r="CD6" s="121" t="s">
        <v>86</v>
      </c>
      <c r="CE6" s="121" t="s">
        <v>87</v>
      </c>
      <c r="CF6" s="22"/>
      <c r="CG6" s="118"/>
      <c r="CH6" s="119"/>
      <c r="CI6" s="119"/>
      <c r="CJ6" s="121" t="s">
        <v>86</v>
      </c>
      <c r="CK6" s="121" t="s">
        <v>87</v>
      </c>
      <c r="CL6" s="118"/>
      <c r="CM6" s="119"/>
      <c r="CN6" s="119"/>
      <c r="CO6" s="121" t="s">
        <v>86</v>
      </c>
      <c r="CP6" s="121" t="s">
        <v>87</v>
      </c>
      <c r="CQ6" s="118"/>
      <c r="CR6" s="119"/>
      <c r="CS6" s="119"/>
      <c r="CT6" s="121" t="s">
        <v>86</v>
      </c>
      <c r="CU6" s="121" t="s">
        <v>87</v>
      </c>
      <c r="CV6" s="118"/>
      <c r="CW6" s="119"/>
      <c r="CX6" s="119"/>
      <c r="CY6" s="121" t="s">
        <v>86</v>
      </c>
      <c r="CZ6" s="121" t="s">
        <v>87</v>
      </c>
      <c r="DA6" s="118"/>
      <c r="DB6" s="119"/>
      <c r="DC6" s="119"/>
      <c r="DD6" s="121" t="s">
        <v>86</v>
      </c>
      <c r="DE6" s="121" t="s">
        <v>87</v>
      </c>
      <c r="DF6" s="118"/>
      <c r="DG6" s="119"/>
      <c r="DH6" s="119"/>
      <c r="DI6" s="121" t="s">
        <v>86</v>
      </c>
      <c r="DJ6" s="121" t="s">
        <v>87</v>
      </c>
      <c r="DK6" s="118"/>
      <c r="DL6" s="119"/>
      <c r="DM6" s="119"/>
      <c r="DN6" s="121" t="s">
        <v>86</v>
      </c>
      <c r="DO6" s="121" t="s">
        <v>87</v>
      </c>
      <c r="DP6" s="118"/>
      <c r="DQ6" s="119"/>
      <c r="DR6" s="119"/>
      <c r="DS6" s="121" t="s">
        <v>86</v>
      </c>
      <c r="DT6" s="121" t="s">
        <v>87</v>
      </c>
      <c r="DU6" s="118"/>
      <c r="DV6" s="119"/>
      <c r="DW6" s="119"/>
      <c r="DX6" s="121" t="s">
        <v>86</v>
      </c>
      <c r="DY6" s="121" t="s">
        <v>87</v>
      </c>
      <c r="DZ6" s="118"/>
      <c r="EA6" s="119"/>
      <c r="EB6" s="119"/>
      <c r="EC6" s="119"/>
      <c r="ED6" s="121" t="s">
        <v>86</v>
      </c>
      <c r="EE6" s="121" t="s">
        <v>87</v>
      </c>
      <c r="EF6" s="22"/>
      <c r="EG6" s="120"/>
      <c r="EH6" s="121" t="s">
        <v>86</v>
      </c>
      <c r="EI6" s="121" t="s">
        <v>87</v>
      </c>
      <c r="EJ6" s="120"/>
      <c r="EK6" s="121" t="s">
        <v>86</v>
      </c>
      <c r="EL6" s="121" t="s">
        <v>87</v>
      </c>
      <c r="EM6" s="120"/>
      <c r="EN6" s="121" t="s">
        <v>86</v>
      </c>
      <c r="EO6" s="121" t="s">
        <v>87</v>
      </c>
      <c r="EP6" s="120"/>
      <c r="EQ6" s="121" t="s">
        <v>86</v>
      </c>
      <c r="ER6" s="121" t="s">
        <v>87</v>
      </c>
      <c r="ES6" s="120"/>
      <c r="ET6" s="121" t="s">
        <v>86</v>
      </c>
      <c r="EU6" s="121" t="s">
        <v>87</v>
      </c>
      <c r="EV6" s="120"/>
      <c r="EW6" s="121" t="s">
        <v>86</v>
      </c>
      <c r="EX6" s="121" t="s">
        <v>87</v>
      </c>
      <c r="EY6" s="120"/>
      <c r="EZ6" s="121" t="s">
        <v>86</v>
      </c>
      <c r="FA6" s="121" t="s">
        <v>87</v>
      </c>
      <c r="FB6" s="120"/>
      <c r="FC6" s="121" t="s">
        <v>86</v>
      </c>
      <c r="FD6" s="121" t="s">
        <v>87</v>
      </c>
      <c r="FE6" s="120"/>
      <c r="FF6" s="121" t="s">
        <v>86</v>
      </c>
      <c r="FG6" s="121" t="s">
        <v>87</v>
      </c>
      <c r="FH6" s="120"/>
      <c r="FI6" s="121" t="s">
        <v>86</v>
      </c>
      <c r="FJ6" s="121" t="s">
        <v>87</v>
      </c>
      <c r="FK6" s="22"/>
      <c r="FL6" s="120"/>
      <c r="FM6" s="121" t="s">
        <v>86</v>
      </c>
      <c r="FN6" s="121" t="s">
        <v>87</v>
      </c>
      <c r="FO6" s="120"/>
      <c r="FP6" s="121" t="s">
        <v>86</v>
      </c>
      <c r="FQ6" s="121" t="s">
        <v>87</v>
      </c>
      <c r="FR6" s="120"/>
      <c r="FS6" s="121" t="s">
        <v>86</v>
      </c>
      <c r="FT6" s="121" t="s">
        <v>87</v>
      </c>
      <c r="FU6" s="120"/>
      <c r="FV6" s="121" t="s">
        <v>86</v>
      </c>
      <c r="FW6" s="121" t="s">
        <v>87</v>
      </c>
      <c r="FX6" s="120"/>
      <c r="FY6" s="121" t="s">
        <v>86</v>
      </c>
      <c r="FZ6" s="121" t="s">
        <v>87</v>
      </c>
      <c r="GA6" s="120"/>
      <c r="GB6" s="121" t="s">
        <v>86</v>
      </c>
      <c r="GC6" s="121" t="s">
        <v>87</v>
      </c>
      <c r="GD6" s="120"/>
      <c r="GE6" s="121" t="s">
        <v>86</v>
      </c>
      <c r="GF6" s="121" t="s">
        <v>87</v>
      </c>
      <c r="GG6" s="120"/>
      <c r="GH6" s="121" t="s">
        <v>86</v>
      </c>
      <c r="GI6" s="121" t="s">
        <v>87</v>
      </c>
      <c r="GJ6" s="120"/>
      <c r="GK6" s="121" t="s">
        <v>86</v>
      </c>
      <c r="GL6" s="121" t="s">
        <v>87</v>
      </c>
      <c r="GM6" s="120"/>
      <c r="GN6" s="121" t="s">
        <v>86</v>
      </c>
      <c r="GO6" s="121" t="s">
        <v>87</v>
      </c>
      <c r="GP6" s="22"/>
      <c r="GQ6" s="779" t="s">
        <v>30</v>
      </c>
      <c r="GR6" s="780"/>
      <c r="GS6" s="779" t="s">
        <v>16</v>
      </c>
      <c r="GT6" s="780"/>
      <c r="GU6" s="787" t="s">
        <v>32</v>
      </c>
      <c r="GV6" s="788"/>
      <c r="GW6" s="103"/>
      <c r="GX6" s="779" t="s">
        <v>30</v>
      </c>
      <c r="GY6" s="780"/>
      <c r="GZ6" s="779" t="s">
        <v>16</v>
      </c>
      <c r="HA6" s="780"/>
      <c r="HB6" s="787" t="s">
        <v>32</v>
      </c>
      <c r="HC6" s="788"/>
      <c r="HD6" s="105"/>
      <c r="HE6" s="637"/>
      <c r="HF6" s="637"/>
      <c r="HG6" s="638"/>
      <c r="HH6" s="250"/>
      <c r="HI6" s="100"/>
    </row>
    <row r="7" spans="1:217" s="3" customFormat="1" ht="20.25" customHeight="1" thickBot="1" x14ac:dyDescent="0.3">
      <c r="A7" s="308"/>
      <c r="B7" s="789" t="s">
        <v>0</v>
      </c>
      <c r="C7" s="318" t="str">
        <f>'User Input Data'!C12</f>
        <v>Type of project</v>
      </c>
      <c r="D7" s="679"/>
      <c r="E7" s="679"/>
      <c r="F7" s="679"/>
      <c r="G7" s="679"/>
      <c r="H7" s="311" t="s">
        <v>66</v>
      </c>
      <c r="I7" s="312"/>
      <c r="J7" s="312"/>
      <c r="K7" s="312"/>
      <c r="L7" s="312"/>
      <c r="M7" s="312"/>
      <c r="N7" s="312"/>
      <c r="O7" s="312"/>
      <c r="P7" s="312"/>
      <c r="Q7" s="313"/>
      <c r="R7" s="314" t="s">
        <v>66</v>
      </c>
      <c r="S7" s="315"/>
      <c r="T7" s="315"/>
      <c r="U7" s="315"/>
      <c r="V7" s="315"/>
      <c r="W7" s="315"/>
      <c r="X7" s="315"/>
      <c r="Y7" s="315"/>
      <c r="Z7" s="315"/>
      <c r="AA7" s="316"/>
      <c r="AB7" s="792"/>
      <c r="AC7" s="809"/>
      <c r="AD7" s="20"/>
      <c r="AE7" s="799"/>
      <c r="AF7" s="799"/>
      <c r="AG7" s="10"/>
      <c r="AH7" s="463" t="s">
        <v>234</v>
      </c>
      <c r="AI7" s="10" t="s">
        <v>35</v>
      </c>
      <c r="AJ7" s="15" t="s">
        <v>27</v>
      </c>
      <c r="AK7" s="15" t="s">
        <v>27</v>
      </c>
      <c r="AL7" s="10"/>
      <c r="AM7" s="463" t="s">
        <v>234</v>
      </c>
      <c r="AN7" s="10" t="s">
        <v>35</v>
      </c>
      <c r="AO7" s="15" t="s">
        <v>27</v>
      </c>
      <c r="AP7" s="15" t="s">
        <v>27</v>
      </c>
      <c r="AQ7" s="10"/>
      <c r="AR7" s="463" t="s">
        <v>234</v>
      </c>
      <c r="AS7" s="10" t="s">
        <v>35</v>
      </c>
      <c r="AT7" s="15" t="s">
        <v>27</v>
      </c>
      <c r="AU7" s="15" t="s">
        <v>27</v>
      </c>
      <c r="AV7" s="10"/>
      <c r="AW7" s="10" t="s">
        <v>34</v>
      </c>
      <c r="AX7" s="463" t="s">
        <v>234</v>
      </c>
      <c r="AY7" s="10" t="s">
        <v>35</v>
      </c>
      <c r="AZ7" s="15" t="s">
        <v>27</v>
      </c>
      <c r="BA7" s="15" t="s">
        <v>27</v>
      </c>
      <c r="BB7" s="10"/>
      <c r="BC7" s="463" t="s">
        <v>234</v>
      </c>
      <c r="BD7" s="10" t="s">
        <v>35</v>
      </c>
      <c r="BE7" s="15" t="s">
        <v>27</v>
      </c>
      <c r="BF7" s="15" t="s">
        <v>27</v>
      </c>
      <c r="BG7" s="10"/>
      <c r="BH7" s="463" t="s">
        <v>234</v>
      </c>
      <c r="BI7" s="10" t="s">
        <v>35</v>
      </c>
      <c r="BJ7" s="15" t="s">
        <v>27</v>
      </c>
      <c r="BK7" s="15" t="s">
        <v>27</v>
      </c>
      <c r="BL7" s="10"/>
      <c r="BM7" s="463" t="s">
        <v>234</v>
      </c>
      <c r="BN7" s="10" t="s">
        <v>35</v>
      </c>
      <c r="BO7" s="15" t="s">
        <v>27</v>
      </c>
      <c r="BP7" s="15" t="s">
        <v>27</v>
      </c>
      <c r="BQ7" s="10"/>
      <c r="BR7" s="463" t="s">
        <v>234</v>
      </c>
      <c r="BS7" s="10" t="s">
        <v>35</v>
      </c>
      <c r="BT7" s="15" t="s">
        <v>27</v>
      </c>
      <c r="BU7" s="15" t="s">
        <v>27</v>
      </c>
      <c r="BV7" s="10"/>
      <c r="BW7" s="463" t="s">
        <v>234</v>
      </c>
      <c r="BX7" s="10" t="s">
        <v>35</v>
      </c>
      <c r="BY7" s="15" t="s">
        <v>27</v>
      </c>
      <c r="BZ7" s="15" t="s">
        <v>27</v>
      </c>
      <c r="CA7" s="10"/>
      <c r="CB7" s="463" t="s">
        <v>234</v>
      </c>
      <c r="CC7" s="10" t="s">
        <v>35</v>
      </c>
      <c r="CD7" s="15" t="s">
        <v>27</v>
      </c>
      <c r="CE7" s="15" t="s">
        <v>27</v>
      </c>
      <c r="CF7" s="22"/>
      <c r="CG7" s="10"/>
      <c r="CH7" s="463" t="s">
        <v>234</v>
      </c>
      <c r="CI7" s="10" t="s">
        <v>35</v>
      </c>
      <c r="CJ7" s="15" t="s">
        <v>4</v>
      </c>
      <c r="CK7" s="15" t="s">
        <v>4</v>
      </c>
      <c r="CL7" s="10"/>
      <c r="CM7" s="463" t="s">
        <v>234</v>
      </c>
      <c r="CN7" s="10" t="s">
        <v>35</v>
      </c>
      <c r="CO7" s="15" t="s">
        <v>4</v>
      </c>
      <c r="CP7" s="15" t="s">
        <v>4</v>
      </c>
      <c r="CQ7" s="10"/>
      <c r="CR7" s="463" t="s">
        <v>234</v>
      </c>
      <c r="CS7" s="10" t="s">
        <v>35</v>
      </c>
      <c r="CT7" s="15" t="s">
        <v>4</v>
      </c>
      <c r="CU7" s="15" t="s">
        <v>4</v>
      </c>
      <c r="CV7" s="10"/>
      <c r="CW7" s="463" t="s">
        <v>234</v>
      </c>
      <c r="CX7" s="10" t="s">
        <v>35</v>
      </c>
      <c r="CY7" s="15" t="s">
        <v>4</v>
      </c>
      <c r="CZ7" s="15" t="s">
        <v>4</v>
      </c>
      <c r="DA7" s="10"/>
      <c r="DB7" s="463" t="s">
        <v>234</v>
      </c>
      <c r="DC7" s="10" t="s">
        <v>35</v>
      </c>
      <c r="DD7" s="15" t="s">
        <v>4</v>
      </c>
      <c r="DE7" s="15" t="s">
        <v>4</v>
      </c>
      <c r="DF7" s="10"/>
      <c r="DG7" s="463" t="s">
        <v>234</v>
      </c>
      <c r="DH7" s="10" t="s">
        <v>35</v>
      </c>
      <c r="DI7" s="15" t="s">
        <v>4</v>
      </c>
      <c r="DJ7" s="15" t="s">
        <v>4</v>
      </c>
      <c r="DK7" s="10"/>
      <c r="DL7" s="463" t="s">
        <v>234</v>
      </c>
      <c r="DM7" s="10" t="s">
        <v>35</v>
      </c>
      <c r="DN7" s="15" t="s">
        <v>4</v>
      </c>
      <c r="DO7" s="15" t="s">
        <v>4</v>
      </c>
      <c r="DP7" s="10"/>
      <c r="DQ7" s="463" t="s">
        <v>234</v>
      </c>
      <c r="DR7" s="10" t="s">
        <v>35</v>
      </c>
      <c r="DS7" s="15" t="s">
        <v>4</v>
      </c>
      <c r="DT7" s="15" t="s">
        <v>4</v>
      </c>
      <c r="DU7" s="10"/>
      <c r="DV7" s="462" t="s">
        <v>234</v>
      </c>
      <c r="DW7" s="10" t="s">
        <v>35</v>
      </c>
      <c r="DX7" s="15" t="s">
        <v>4</v>
      </c>
      <c r="DY7" s="15" t="s">
        <v>4</v>
      </c>
      <c r="DZ7" s="10"/>
      <c r="EA7" s="10" t="s">
        <v>34</v>
      </c>
      <c r="EB7" s="462" t="s">
        <v>234</v>
      </c>
      <c r="EC7" s="10" t="s">
        <v>35</v>
      </c>
      <c r="ED7" s="15" t="s">
        <v>4</v>
      </c>
      <c r="EE7" s="15" t="s">
        <v>4</v>
      </c>
      <c r="EF7" s="22"/>
      <c r="EG7" s="10" t="s">
        <v>37</v>
      </c>
      <c r="EH7" s="15" t="s">
        <v>27</v>
      </c>
      <c r="EI7" s="15" t="s">
        <v>27</v>
      </c>
      <c r="EJ7" s="10" t="s">
        <v>37</v>
      </c>
      <c r="EK7" s="15" t="s">
        <v>27</v>
      </c>
      <c r="EL7" s="15" t="s">
        <v>27</v>
      </c>
      <c r="EM7" s="10" t="s">
        <v>37</v>
      </c>
      <c r="EN7" s="15" t="s">
        <v>27</v>
      </c>
      <c r="EO7" s="15" t="s">
        <v>27</v>
      </c>
      <c r="EP7" s="10" t="s">
        <v>37</v>
      </c>
      <c r="EQ7" s="15" t="s">
        <v>27</v>
      </c>
      <c r="ER7" s="15" t="s">
        <v>27</v>
      </c>
      <c r="ES7" s="10" t="s">
        <v>37</v>
      </c>
      <c r="ET7" s="15" t="s">
        <v>27</v>
      </c>
      <c r="EU7" s="15" t="s">
        <v>27</v>
      </c>
      <c r="EV7" s="10" t="s">
        <v>37</v>
      </c>
      <c r="EW7" s="15" t="s">
        <v>27</v>
      </c>
      <c r="EX7" s="15" t="s">
        <v>27</v>
      </c>
      <c r="EY7" s="10" t="s">
        <v>37</v>
      </c>
      <c r="EZ7" s="15" t="s">
        <v>27</v>
      </c>
      <c r="FA7" s="15" t="s">
        <v>27</v>
      </c>
      <c r="FB7" s="10" t="s">
        <v>37</v>
      </c>
      <c r="FC7" s="15" t="s">
        <v>27</v>
      </c>
      <c r="FD7" s="15" t="s">
        <v>27</v>
      </c>
      <c r="FE7" s="10" t="s">
        <v>37</v>
      </c>
      <c r="FF7" s="15" t="s">
        <v>27</v>
      </c>
      <c r="FG7" s="15" t="s">
        <v>27</v>
      </c>
      <c r="FH7" s="10" t="s">
        <v>37</v>
      </c>
      <c r="FI7" s="15" t="s">
        <v>27</v>
      </c>
      <c r="FJ7" s="15" t="s">
        <v>27</v>
      </c>
      <c r="FK7" s="22"/>
      <c r="FL7" s="10" t="s">
        <v>37</v>
      </c>
      <c r="FM7" s="15" t="s">
        <v>4</v>
      </c>
      <c r="FN7" s="15" t="s">
        <v>4</v>
      </c>
      <c r="FO7" s="10" t="s">
        <v>37</v>
      </c>
      <c r="FP7" s="15" t="s">
        <v>4</v>
      </c>
      <c r="FQ7" s="15" t="s">
        <v>4</v>
      </c>
      <c r="FR7" s="10" t="s">
        <v>37</v>
      </c>
      <c r="FS7" s="15" t="s">
        <v>4</v>
      </c>
      <c r="FT7" s="15" t="s">
        <v>4</v>
      </c>
      <c r="FU7" s="10" t="s">
        <v>37</v>
      </c>
      <c r="FV7" s="15" t="s">
        <v>4</v>
      </c>
      <c r="FW7" s="15" t="s">
        <v>4</v>
      </c>
      <c r="FX7" s="10" t="s">
        <v>37</v>
      </c>
      <c r="FY7" s="15" t="s">
        <v>4</v>
      </c>
      <c r="FZ7" s="15" t="s">
        <v>4</v>
      </c>
      <c r="GA7" s="10" t="s">
        <v>37</v>
      </c>
      <c r="GB7" s="15" t="s">
        <v>4</v>
      </c>
      <c r="GC7" s="15" t="s">
        <v>4</v>
      </c>
      <c r="GD7" s="10" t="s">
        <v>37</v>
      </c>
      <c r="GE7" s="15" t="s">
        <v>4</v>
      </c>
      <c r="GF7" s="15" t="s">
        <v>4</v>
      </c>
      <c r="GG7" s="10" t="s">
        <v>37</v>
      </c>
      <c r="GH7" s="15" t="s">
        <v>4</v>
      </c>
      <c r="GI7" s="15" t="s">
        <v>4</v>
      </c>
      <c r="GJ7" s="10" t="s">
        <v>37</v>
      </c>
      <c r="GK7" s="15" t="s">
        <v>4</v>
      </c>
      <c r="GL7" s="15" t="s">
        <v>4</v>
      </c>
      <c r="GM7" s="10" t="s">
        <v>37</v>
      </c>
      <c r="GN7" s="15" t="s">
        <v>4</v>
      </c>
      <c r="GO7" s="15" t="s">
        <v>4</v>
      </c>
      <c r="GP7" s="22"/>
      <c r="GQ7" s="15" t="s">
        <v>3</v>
      </c>
      <c r="GR7" s="15" t="s">
        <v>4</v>
      </c>
      <c r="GS7" s="15" t="s">
        <v>3</v>
      </c>
      <c r="GT7" s="15" t="s">
        <v>4</v>
      </c>
      <c r="GU7" s="15" t="s">
        <v>3</v>
      </c>
      <c r="GV7" s="15" t="s">
        <v>4</v>
      </c>
      <c r="GW7" s="103"/>
      <c r="GX7" s="15" t="s">
        <v>3</v>
      </c>
      <c r="GY7" s="15" t="s">
        <v>4</v>
      </c>
      <c r="GZ7" s="15" t="s">
        <v>3</v>
      </c>
      <c r="HA7" s="15" t="s">
        <v>4</v>
      </c>
      <c r="HB7" s="15" t="s">
        <v>3</v>
      </c>
      <c r="HC7" s="15" t="s">
        <v>4</v>
      </c>
      <c r="HD7" s="103"/>
      <c r="HE7" s="15" t="s">
        <v>3</v>
      </c>
      <c r="HF7" s="15" t="s">
        <v>4</v>
      </c>
      <c r="HG7" s="17" t="s">
        <v>22</v>
      </c>
      <c r="HH7" s="15" t="s">
        <v>33</v>
      </c>
      <c r="HI7" s="100"/>
    </row>
    <row r="8" spans="1:217" s="3" customFormat="1" ht="18" customHeight="1" thickBot="1" x14ac:dyDescent="0.3">
      <c r="A8" s="309" t="s">
        <v>15</v>
      </c>
      <c r="B8" s="790"/>
      <c r="C8" s="310"/>
      <c r="D8" s="319"/>
      <c r="E8" s="319"/>
      <c r="F8" s="319"/>
      <c r="G8" s="320"/>
      <c r="H8" s="317">
        <v>1</v>
      </c>
      <c r="I8" s="317">
        <f t="shared" ref="I8:AA8" si="0">H8+1</f>
        <v>2</v>
      </c>
      <c r="J8" s="317">
        <f t="shared" si="0"/>
        <v>3</v>
      </c>
      <c r="K8" s="317">
        <f t="shared" si="0"/>
        <v>4</v>
      </c>
      <c r="L8" s="317">
        <f t="shared" si="0"/>
        <v>5</v>
      </c>
      <c r="M8" s="317">
        <f t="shared" si="0"/>
        <v>6</v>
      </c>
      <c r="N8" s="317">
        <f t="shared" si="0"/>
        <v>7</v>
      </c>
      <c r="O8" s="317">
        <f t="shared" si="0"/>
        <v>8</v>
      </c>
      <c r="P8" s="317">
        <f t="shared" si="0"/>
        <v>9</v>
      </c>
      <c r="Q8" s="317">
        <f t="shared" si="0"/>
        <v>10</v>
      </c>
      <c r="R8" s="317">
        <v>1</v>
      </c>
      <c r="S8" s="317">
        <f t="shared" si="0"/>
        <v>2</v>
      </c>
      <c r="T8" s="317">
        <f t="shared" si="0"/>
        <v>3</v>
      </c>
      <c r="U8" s="317">
        <f t="shared" si="0"/>
        <v>4</v>
      </c>
      <c r="V8" s="317">
        <f t="shared" si="0"/>
        <v>5</v>
      </c>
      <c r="W8" s="317">
        <f t="shared" si="0"/>
        <v>6</v>
      </c>
      <c r="X8" s="317">
        <f t="shared" si="0"/>
        <v>7</v>
      </c>
      <c r="Y8" s="317">
        <f t="shared" si="0"/>
        <v>8</v>
      </c>
      <c r="Z8" s="317">
        <f t="shared" si="0"/>
        <v>9</v>
      </c>
      <c r="AA8" s="317">
        <f t="shared" si="0"/>
        <v>10</v>
      </c>
      <c r="AB8" s="6" t="s">
        <v>19</v>
      </c>
      <c r="AC8" s="6" t="s">
        <v>19</v>
      </c>
      <c r="AD8" s="21"/>
      <c r="AE8" s="800"/>
      <c r="AF8" s="800"/>
      <c r="AG8" s="11" t="s">
        <v>24</v>
      </c>
      <c r="AH8" s="464" t="s">
        <v>25</v>
      </c>
      <c r="AI8" s="11" t="s">
        <v>25</v>
      </c>
      <c r="AJ8" s="16" t="s">
        <v>26</v>
      </c>
      <c r="AK8" s="16" t="s">
        <v>26</v>
      </c>
      <c r="AL8" s="11" t="s">
        <v>24</v>
      </c>
      <c r="AM8" s="464" t="s">
        <v>25</v>
      </c>
      <c r="AN8" s="11" t="s">
        <v>25</v>
      </c>
      <c r="AO8" s="16" t="s">
        <v>26</v>
      </c>
      <c r="AP8" s="16" t="s">
        <v>26</v>
      </c>
      <c r="AQ8" s="11" t="s">
        <v>24</v>
      </c>
      <c r="AR8" s="464" t="s">
        <v>25</v>
      </c>
      <c r="AS8" s="11" t="s">
        <v>25</v>
      </c>
      <c r="AT8" s="16" t="s">
        <v>26</v>
      </c>
      <c r="AU8" s="16" t="s">
        <v>26</v>
      </c>
      <c r="AV8" s="11" t="s">
        <v>24</v>
      </c>
      <c r="AW8" s="11" t="s">
        <v>25</v>
      </c>
      <c r="AX8" s="464" t="s">
        <v>25</v>
      </c>
      <c r="AY8" s="11" t="s">
        <v>25</v>
      </c>
      <c r="AZ8" s="16" t="s">
        <v>26</v>
      </c>
      <c r="BA8" s="16" t="s">
        <v>26</v>
      </c>
      <c r="BB8" s="11" t="s">
        <v>24</v>
      </c>
      <c r="BC8" s="464" t="s">
        <v>25</v>
      </c>
      <c r="BD8" s="11" t="s">
        <v>25</v>
      </c>
      <c r="BE8" s="16" t="s">
        <v>26</v>
      </c>
      <c r="BF8" s="16" t="s">
        <v>26</v>
      </c>
      <c r="BG8" s="11" t="s">
        <v>24</v>
      </c>
      <c r="BH8" s="464" t="s">
        <v>25</v>
      </c>
      <c r="BI8" s="11" t="s">
        <v>25</v>
      </c>
      <c r="BJ8" s="16" t="s">
        <v>26</v>
      </c>
      <c r="BK8" s="16" t="s">
        <v>26</v>
      </c>
      <c r="BL8" s="11" t="s">
        <v>24</v>
      </c>
      <c r="BM8" s="464" t="s">
        <v>25</v>
      </c>
      <c r="BN8" s="11" t="s">
        <v>25</v>
      </c>
      <c r="BO8" s="16" t="s">
        <v>26</v>
      </c>
      <c r="BP8" s="16" t="s">
        <v>26</v>
      </c>
      <c r="BQ8" s="11" t="s">
        <v>24</v>
      </c>
      <c r="BR8" s="464" t="s">
        <v>25</v>
      </c>
      <c r="BS8" s="11" t="s">
        <v>25</v>
      </c>
      <c r="BT8" s="16" t="s">
        <v>26</v>
      </c>
      <c r="BU8" s="16" t="s">
        <v>26</v>
      </c>
      <c r="BV8" s="11" t="s">
        <v>24</v>
      </c>
      <c r="BW8" s="464" t="s">
        <v>25</v>
      </c>
      <c r="BX8" s="11" t="s">
        <v>25</v>
      </c>
      <c r="BY8" s="16" t="s">
        <v>26</v>
      </c>
      <c r="BZ8" s="16" t="s">
        <v>26</v>
      </c>
      <c r="CA8" s="11" t="s">
        <v>24</v>
      </c>
      <c r="CB8" s="464" t="s">
        <v>25</v>
      </c>
      <c r="CC8" s="11" t="s">
        <v>25</v>
      </c>
      <c r="CD8" s="16" t="s">
        <v>26</v>
      </c>
      <c r="CE8" s="16" t="s">
        <v>26</v>
      </c>
      <c r="CF8" s="22"/>
      <c r="CG8" s="464" t="s">
        <v>24</v>
      </c>
      <c r="CH8" s="464" t="s">
        <v>25</v>
      </c>
      <c r="CI8" s="464" t="s">
        <v>25</v>
      </c>
      <c r="CJ8" s="16" t="s">
        <v>26</v>
      </c>
      <c r="CK8" s="16" t="s">
        <v>26</v>
      </c>
      <c r="CL8" s="464" t="s">
        <v>24</v>
      </c>
      <c r="CM8" s="464" t="s">
        <v>25</v>
      </c>
      <c r="CN8" s="464" t="s">
        <v>25</v>
      </c>
      <c r="CO8" s="16" t="s">
        <v>26</v>
      </c>
      <c r="CP8" s="16" t="s">
        <v>26</v>
      </c>
      <c r="CQ8" s="464" t="s">
        <v>24</v>
      </c>
      <c r="CR8" s="464" t="s">
        <v>25</v>
      </c>
      <c r="CS8" s="464" t="s">
        <v>25</v>
      </c>
      <c r="CT8" s="16" t="s">
        <v>26</v>
      </c>
      <c r="CU8" s="16" t="s">
        <v>26</v>
      </c>
      <c r="CV8" s="464" t="s">
        <v>24</v>
      </c>
      <c r="CW8" s="464" t="s">
        <v>25</v>
      </c>
      <c r="CX8" s="464" t="s">
        <v>25</v>
      </c>
      <c r="CY8" s="16" t="s">
        <v>26</v>
      </c>
      <c r="CZ8" s="16" t="s">
        <v>26</v>
      </c>
      <c r="DA8" s="464" t="s">
        <v>24</v>
      </c>
      <c r="DB8" s="464" t="s">
        <v>25</v>
      </c>
      <c r="DC8" s="464" t="s">
        <v>25</v>
      </c>
      <c r="DD8" s="16" t="s">
        <v>26</v>
      </c>
      <c r="DE8" s="16" t="s">
        <v>26</v>
      </c>
      <c r="DF8" s="464" t="s">
        <v>24</v>
      </c>
      <c r="DG8" s="464" t="s">
        <v>25</v>
      </c>
      <c r="DH8" s="464" t="s">
        <v>25</v>
      </c>
      <c r="DI8" s="16" t="s">
        <v>26</v>
      </c>
      <c r="DJ8" s="16" t="s">
        <v>26</v>
      </c>
      <c r="DK8" s="464" t="s">
        <v>24</v>
      </c>
      <c r="DL8" s="464" t="s">
        <v>25</v>
      </c>
      <c r="DM8" s="464" t="s">
        <v>25</v>
      </c>
      <c r="DN8" s="16" t="s">
        <v>26</v>
      </c>
      <c r="DO8" s="16" t="s">
        <v>26</v>
      </c>
      <c r="DP8" s="464" t="s">
        <v>24</v>
      </c>
      <c r="DQ8" s="464" t="s">
        <v>25</v>
      </c>
      <c r="DR8" s="464" t="s">
        <v>25</v>
      </c>
      <c r="DS8" s="16" t="s">
        <v>26</v>
      </c>
      <c r="DT8" s="16" t="s">
        <v>26</v>
      </c>
      <c r="DU8" s="464" t="s">
        <v>24</v>
      </c>
      <c r="DV8" s="464" t="s">
        <v>25</v>
      </c>
      <c r="DW8" s="464" t="s">
        <v>25</v>
      </c>
      <c r="DX8" s="16" t="s">
        <v>26</v>
      </c>
      <c r="DY8" s="16" t="s">
        <v>26</v>
      </c>
      <c r="DZ8" s="464" t="s">
        <v>24</v>
      </c>
      <c r="EA8" s="464" t="s">
        <v>25</v>
      </c>
      <c r="EB8" s="467" t="s">
        <v>25</v>
      </c>
      <c r="EC8" s="464" t="s">
        <v>25</v>
      </c>
      <c r="ED8" s="16" t="s">
        <v>26</v>
      </c>
      <c r="EE8" s="16" t="s">
        <v>26</v>
      </c>
      <c r="EF8" s="22"/>
      <c r="EG8" s="11" t="s">
        <v>36</v>
      </c>
      <c r="EH8" s="16" t="s">
        <v>26</v>
      </c>
      <c r="EI8" s="16" t="s">
        <v>26</v>
      </c>
      <c r="EJ8" s="11" t="s">
        <v>36</v>
      </c>
      <c r="EK8" s="16" t="s">
        <v>26</v>
      </c>
      <c r="EL8" s="16" t="s">
        <v>26</v>
      </c>
      <c r="EM8" s="11" t="s">
        <v>36</v>
      </c>
      <c r="EN8" s="16" t="s">
        <v>26</v>
      </c>
      <c r="EO8" s="16" t="s">
        <v>26</v>
      </c>
      <c r="EP8" s="11" t="s">
        <v>36</v>
      </c>
      <c r="EQ8" s="16" t="s">
        <v>26</v>
      </c>
      <c r="ER8" s="16" t="s">
        <v>26</v>
      </c>
      <c r="ES8" s="11" t="s">
        <v>36</v>
      </c>
      <c r="ET8" s="16" t="s">
        <v>26</v>
      </c>
      <c r="EU8" s="16" t="s">
        <v>26</v>
      </c>
      <c r="EV8" s="11" t="s">
        <v>36</v>
      </c>
      <c r="EW8" s="16" t="s">
        <v>26</v>
      </c>
      <c r="EX8" s="16" t="s">
        <v>26</v>
      </c>
      <c r="EY8" s="11" t="s">
        <v>36</v>
      </c>
      <c r="EZ8" s="16" t="s">
        <v>26</v>
      </c>
      <c r="FA8" s="16" t="s">
        <v>26</v>
      </c>
      <c r="FB8" s="11" t="s">
        <v>36</v>
      </c>
      <c r="FC8" s="16" t="s">
        <v>26</v>
      </c>
      <c r="FD8" s="16" t="s">
        <v>26</v>
      </c>
      <c r="FE8" s="11" t="s">
        <v>36</v>
      </c>
      <c r="FF8" s="16" t="s">
        <v>26</v>
      </c>
      <c r="FG8" s="16" t="s">
        <v>26</v>
      </c>
      <c r="FH8" s="11" t="s">
        <v>36</v>
      </c>
      <c r="FI8" s="16" t="s">
        <v>26</v>
      </c>
      <c r="FJ8" s="16" t="s">
        <v>26</v>
      </c>
      <c r="FK8" s="22"/>
      <c r="FL8" s="11" t="s">
        <v>36</v>
      </c>
      <c r="FM8" s="16" t="s">
        <v>26</v>
      </c>
      <c r="FN8" s="16" t="s">
        <v>26</v>
      </c>
      <c r="FO8" s="11" t="s">
        <v>36</v>
      </c>
      <c r="FP8" s="16" t="s">
        <v>26</v>
      </c>
      <c r="FQ8" s="16" t="s">
        <v>26</v>
      </c>
      <c r="FR8" s="11" t="s">
        <v>36</v>
      </c>
      <c r="FS8" s="16" t="s">
        <v>26</v>
      </c>
      <c r="FT8" s="16" t="s">
        <v>26</v>
      </c>
      <c r="FU8" s="11" t="s">
        <v>36</v>
      </c>
      <c r="FV8" s="16" t="s">
        <v>26</v>
      </c>
      <c r="FW8" s="16" t="s">
        <v>26</v>
      </c>
      <c r="FX8" s="11" t="s">
        <v>36</v>
      </c>
      <c r="FY8" s="16" t="s">
        <v>26</v>
      </c>
      <c r="FZ8" s="16" t="s">
        <v>26</v>
      </c>
      <c r="GA8" s="11" t="s">
        <v>36</v>
      </c>
      <c r="GB8" s="16" t="s">
        <v>26</v>
      </c>
      <c r="GC8" s="16" t="s">
        <v>26</v>
      </c>
      <c r="GD8" s="11" t="s">
        <v>36</v>
      </c>
      <c r="GE8" s="16" t="s">
        <v>26</v>
      </c>
      <c r="GF8" s="16" t="s">
        <v>26</v>
      </c>
      <c r="GG8" s="11" t="s">
        <v>36</v>
      </c>
      <c r="GH8" s="16" t="s">
        <v>26</v>
      </c>
      <c r="GI8" s="16" t="s">
        <v>26</v>
      </c>
      <c r="GJ8" s="11" t="s">
        <v>36</v>
      </c>
      <c r="GK8" s="16" t="s">
        <v>26</v>
      </c>
      <c r="GL8" s="16" t="s">
        <v>26</v>
      </c>
      <c r="GM8" s="11" t="s">
        <v>36</v>
      </c>
      <c r="GN8" s="16" t="s">
        <v>26</v>
      </c>
      <c r="GO8" s="16" t="s">
        <v>26</v>
      </c>
      <c r="GP8" s="22"/>
      <c r="GQ8" s="16" t="s">
        <v>29</v>
      </c>
      <c r="GR8" s="16" t="s">
        <v>29</v>
      </c>
      <c r="GS8" s="16" t="s">
        <v>29</v>
      </c>
      <c r="GT8" s="16" t="s">
        <v>29</v>
      </c>
      <c r="GU8" s="16" t="s">
        <v>29</v>
      </c>
      <c r="GV8" s="16" t="s">
        <v>29</v>
      </c>
      <c r="GW8" s="103"/>
      <c r="GX8" s="16" t="s">
        <v>29</v>
      </c>
      <c r="GY8" s="16" t="s">
        <v>29</v>
      </c>
      <c r="GZ8" s="16" t="s">
        <v>29</v>
      </c>
      <c r="HA8" s="16" t="s">
        <v>29</v>
      </c>
      <c r="HB8" s="16" t="s">
        <v>29</v>
      </c>
      <c r="HC8" s="16" t="s">
        <v>29</v>
      </c>
      <c r="HD8" s="103"/>
      <c r="HE8" s="16" t="s">
        <v>29</v>
      </c>
      <c r="HF8" s="16" t="s">
        <v>29</v>
      </c>
      <c r="HG8" s="18" t="s">
        <v>29</v>
      </c>
      <c r="HH8" s="16" t="s">
        <v>23</v>
      </c>
      <c r="HI8" s="100"/>
    </row>
    <row r="9" spans="1:217" ht="12.75" customHeight="1" x14ac:dyDescent="0.2">
      <c r="A9" t="str">
        <f>IF(OR('User Input Data'!C13=truckstop1,'User Input Data'!C13=truckstoptru),'User Input Data'!A13,blank)</f>
        <v/>
      </c>
      <c r="B9" t="str">
        <f>IF(OR('User Input Data'!C13=truckstop1,'User Input Data'!C13=truckstoptru),'User Input Data'!B13,blank)</f>
        <v/>
      </c>
      <c r="C9" s="49" t="str">
        <f>IF(OR('User Input Data'!C13=truckstop1,'User Input Data'!C13=truckstoptru),'User Input Data'!C13,blank)</f>
        <v/>
      </c>
      <c r="D9" s="49" t="str">
        <f>IF(AND(OR('User Input Data'!C13=truckstop1,'User Input Data'!C13=truckstoptru),'User Input Data'!D13&gt;1),'User Input Data'!D13,blank)</f>
        <v/>
      </c>
      <c r="E9" s="49" t="str">
        <f>IF(AND(OR('User Input Data'!C13=truckstop1,'User Input Data'!C13=truckstoptru),'User Input Data'!E13&gt;1),'User Input Data'!E13,blank)</f>
        <v/>
      </c>
      <c r="F9" s="49" t="str">
        <f>IF(AND(OR('User Input Data'!C13=truckstop1,'User Input Data'!C13=truckstoptru),'User Input Data'!F13&gt;1),'User Input Data'!F13,blank)</f>
        <v/>
      </c>
      <c r="G9" t="str">
        <f>IF(AND(OR('User Input Data'!C13=truckstop1,'User Input Data'!C13=truckstoptru),'User Input Data'!G13&gt;1),'User Input Data'!G13,blank)</f>
        <v/>
      </c>
      <c r="H9" s="79" t="str">
        <f>IF(OR('User Input Data'!C13=truckstop1,'User Input Data'!C13=truckstoptru),'User Input Data'!H13,blank)</f>
        <v/>
      </c>
      <c r="I9" s="79" t="str">
        <f>IF(OR('User Input Data'!C13=truckstop1,'User Input Data'!C13=truckstoptru),'User Input Data'!I13,blank)</f>
        <v/>
      </c>
      <c r="J9" s="79" t="str">
        <f>IF(OR('User Input Data'!C13=truckstop1,'User Input Data'!C13=truckstoptru),'User Input Data'!J13,blank)</f>
        <v/>
      </c>
      <c r="K9" s="79" t="str">
        <f>IF(OR('User Input Data'!C13=truckstop1,'User Input Data'!C13=truckstoptru),'User Input Data'!K13,blank)</f>
        <v/>
      </c>
      <c r="L9" s="79" t="str">
        <f>IF(OR('User Input Data'!C13=truckstop1,'User Input Data'!C13=truckstoptru),'User Input Data'!L13,blank)</f>
        <v/>
      </c>
      <c r="M9" s="79" t="str">
        <f>IF(OR('User Input Data'!C13=truckstop1,'User Input Data'!C13=truckstoptru),'User Input Data'!M13,blank)</f>
        <v/>
      </c>
      <c r="N9" s="79" t="str">
        <f>IF(OR('User Input Data'!C13=truckstop1,'User Input Data'!C13=truckstoptru),'User Input Data'!N13,blank)</f>
        <v/>
      </c>
      <c r="O9" s="79" t="str">
        <f>IF(OR('User Input Data'!C13=truckstop1,'User Input Data'!C13=truckstoptru),'User Input Data'!O13,blank)</f>
        <v/>
      </c>
      <c r="P9" s="79" t="str">
        <f>IF(OR('User Input Data'!C13=truckstop1,'User Input Data'!C13=truckstoptru),'User Input Data'!P13,blank)</f>
        <v/>
      </c>
      <c r="Q9" s="79" t="str">
        <f>IF(OR('User Input Data'!C13=truckstop1,'User Input Data'!C13=truckstoptru),'User Input Data'!Q13,blank)</f>
        <v/>
      </c>
      <c r="R9" s="79" t="str">
        <f>IF('User Input Data'!C13=truckstoptru,'User Input Data'!R13,blank)</f>
        <v/>
      </c>
      <c r="S9" s="79" t="str">
        <f>IF('User Input Data'!C13=truckstoptru,'User Input Data'!S13,blank)</f>
        <v/>
      </c>
      <c r="T9" s="79" t="str">
        <f>IF('User Input Data'!C13=truckstoptru,'User Input Data'!T13,blank)</f>
        <v/>
      </c>
      <c r="U9" s="79" t="str">
        <f>IF('User Input Data'!C13=truckstoptru,'User Input Data'!U13,blank)</f>
        <v/>
      </c>
      <c r="V9" s="79" t="str">
        <f>IF('User Input Data'!C13=truckstoptru,'User Input Data'!V13,blank)</f>
        <v/>
      </c>
      <c r="W9" s="79" t="str">
        <f>IF('User Input Data'!C13=truckstoptru,'User Input Data'!W13,blank)</f>
        <v/>
      </c>
      <c r="X9" s="79" t="str">
        <f>IF('User Input Data'!C13=truckstoptru,'User Input Data'!X13,blank)</f>
        <v/>
      </c>
      <c r="Y9" s="79" t="str">
        <f>IF('User Input Data'!C13=truckstoptru,'User Input Data'!Y13,blank)</f>
        <v/>
      </c>
      <c r="Z9" s="79" t="str">
        <f>IF('User Input Data'!C13=truckstoptru,'User Input Data'!Z13,blank)</f>
        <v/>
      </c>
      <c r="AA9" s="79" t="str">
        <f>IF('User Input Data'!C13=truckstoptru,'User Input Data'!AA13,blank)</f>
        <v/>
      </c>
      <c r="AB9" s="9" t="str">
        <f>IF(AND(OR('User Input Data'!C13=truckstop1,'User Input Data'!C13=truckstoptru),'User Input Data'!AC13&gt;1),'User Input Data'!AC13,blank)</f>
        <v/>
      </c>
      <c r="AC9" s="9" t="str">
        <f>IF(AND(OR('User Input Data'!C13=truckstop1,'User Input Data'!C13=truckstoptru),'User Input Data'!AD13&gt;0),'User Input Data'!AD13,blank)</f>
        <v/>
      </c>
      <c r="AE9" t="str">
        <f>IF(E9&gt;0,E9,Other!$G$5)</f>
        <v/>
      </c>
      <c r="AF9" t="str">
        <f t="shared" ref="AF9:AF40" si="1">IF(E9&gt;0,F9,AE9)</f>
        <v/>
      </c>
      <c r="AG9" s="12" t="str">
        <f>IF(NOT(B9=blank),VLOOKUP(B9+0,'Tables 4-5'!$F$8:$G$25,2),blank)</f>
        <v/>
      </c>
      <c r="AH9" s="461" t="str">
        <f>IF(NOT(B9=blank),VLOOKUP(B9+0,'Table 6'!$B$3:$D$20,2),blank)</f>
        <v/>
      </c>
      <c r="AI9" s="4" t="str">
        <f>IF(NOT(B9=blank),'Tables 4-5'!$A$8,blank)</f>
        <v/>
      </c>
      <c r="AJ9" s="4" t="str">
        <f>IF(NOT(B9=blank),PRODUCT(G9,H9,(AE9-IF(AE9/FHS&lt;1,1,AE9/FHS)*(truck_idle/60)),(AG9*AI9),(Other!$G$4/454))+PRODUCT(IF(AE9/FHS&lt;1,1,AE9/FHS),G9,H9,AH9,truck_idle/60,Other!$G$4/454),blank)</f>
        <v/>
      </c>
      <c r="AK9" s="4" t="str">
        <f>IF(NOT(B9=blank),PRODUCT(IF(AE9/FHS&lt;1,1,AE9/FHS),G9,H9,AH9,truck_idle/60,Other!$G$4/454)+PRODUCT(G9,(AE9-IF(AE9/FHS&lt;1,1,AE9/FHS)*(truck_idle/60)),Truck_KW,gridNox,Other!$G$4/454,H9,AG9),blank)</f>
        <v/>
      </c>
      <c r="AL9" s="12" t="str">
        <f>IF(NOT(B9=blank),VLOOKUP(B9+1,'Tables 4-5'!$F$8:$G$25,2),blank)</f>
        <v/>
      </c>
      <c r="AM9" s="461" t="str">
        <f>IF(NOT(B9=blank),VLOOKUP(B9+1,'Table 6'!$B$3:$D$20,2),blank)</f>
        <v/>
      </c>
      <c r="AN9" s="4" t="str">
        <f>IF(NOT(B9=blank),'Tables 4-5'!$A$8,blank)</f>
        <v/>
      </c>
      <c r="AO9" s="4" t="str">
        <f>IF(NOT(B9=blank),PRODUCT(G9,I9,(AE9-IF(AE9/FHS&lt;1,1,AE9/FHS)*(truck_idle/60)),(AL9*AN9),(Other!$G$4/454))+PRODUCT(IF(AE9/FHS&lt;1,1,AE9/FHS),G9,I9,AM9,truck_idle/60,Other!$G$4/454),blank)</f>
        <v/>
      </c>
      <c r="AP9" s="4" t="str">
        <f>IF(NOT(B9=blank),PRODUCT(IF(AE9/FHS&lt;1,1,AE9/FHS),G9,I9,AM9,truck_idle/60,Other!$G$4/454)+PRODUCT(G9,(AE9-IF(AE9/FHS&lt;1,1,AE9/FHS)*(truck_idle/60)),Truck_KW,gridNox,Other!$G$4/454,I9,AL9),blank)</f>
        <v/>
      </c>
      <c r="AQ9" s="12" t="str">
        <f>IF(NOT(B9=blank),VLOOKUP(B9+2,'Tables 4-5'!$F$8:$G$25,2),blank)</f>
        <v/>
      </c>
      <c r="AR9" s="461" t="str">
        <f>IF(NOT(B9=blank),VLOOKUP(B9+2,'Table 6'!$B$3:$D$20,2),blank)</f>
        <v/>
      </c>
      <c r="AS9" s="4" t="str">
        <f>IF(NOT(B9=blank),'Tables 4-5'!$A$8,blank)</f>
        <v/>
      </c>
      <c r="AT9" s="4" t="str">
        <f>IF(NOT(B9=blank),PRODUCT(G9,J9,(AE9-IF(AE9/FHS&lt;1,1,AE9/FHS)*(truck_idle/60)),(AQ9*AS9),(Other!$G$4/454))+PRODUCT(IF(AE9/FHS&lt;1,1,AE9/FHS),G9,J9,AR9,truck_idle/60,Other!$G$4/454),blank)</f>
        <v/>
      </c>
      <c r="AU9" s="4" t="str">
        <f>IF(NOT(B9=blank),PRODUCT(IF(AE9/FHS&lt;1,1,AE9/FHS),G9,J9,AR9,truck_idle/60,Other!$G$4/454)+PRODUCT(G9,(AE9-IF(AE9/FHS&lt;1,1,AE9/FHS)*(truck_idle/60)),Truck_KW,gridNox,Other!$G$4/454,J9,AQ9),blank)</f>
        <v/>
      </c>
      <c r="AV9" s="12" t="str">
        <f>IF(NOT(B9=blank),VLOOKUP(B9+3,'Tables 4-5'!$F$8:$G$25,2),blank)</f>
        <v/>
      </c>
      <c r="AW9" s="4" t="str">
        <f>IF(NOT(B9=blank),VLOOKUP(B9+3,#REF!,2),blank)</f>
        <v/>
      </c>
      <c r="AX9" s="461" t="str">
        <f>IF(NOT(B9=blank),VLOOKUP(B9+3,'Table 6'!$B$3:$D$20,2),blank)</f>
        <v/>
      </c>
      <c r="AY9" s="4" t="str">
        <f>IF(NOT(B9=blank),'Tables 4-5'!$A$8,blank)</f>
        <v/>
      </c>
      <c r="AZ9" s="4" t="str">
        <f>IF(NOT(B9=blank),PRODUCT(G9,K9,(AE9-IF(AE9/FHS&lt;1,1,AE9/FHS)*(truck_idle/60)),(AV9*AY9),(Other!$G$4/454))+PRODUCT(IF(AE9/FHS&lt;1,1,AE9/FHS),G9,K9,AX9,truck_idle/60,Other!$G$4/454),blank)</f>
        <v/>
      </c>
      <c r="BA9" s="4" t="str">
        <f>IF(NOT(B9=blank),PRODUCT(IF(AE9/FHS&lt;1,1,AE9/FHS),G9,K9,AX9,Other!$G$6/60,Other!$G$4/454)+PRODUCT(G9,(AE9-IF(AE9/FHS&lt;1,1,AE9/FHS)*(truck_idle/60)),Truck_KW,gridNox,Other!$G$4/454,K9,AV9),blank)</f>
        <v/>
      </c>
      <c r="BB9" s="12" t="str">
        <f>IF(NOT(B9=blank),VLOOKUP(B9+4,'Tables 4-5'!$F$8:$G$25,2),blank)</f>
        <v/>
      </c>
      <c r="BC9" s="461" t="str">
        <f>IF(NOT(B9=blank),VLOOKUP(B9+4,'Table 6'!$B$3:$D$20,2),blank)</f>
        <v/>
      </c>
      <c r="BD9" s="4" t="str">
        <f>IF(NOT(B9=blank),'Tables 4-5'!$A$8,blank)</f>
        <v/>
      </c>
      <c r="BE9" s="4" t="str">
        <f>IF(NOT(B9=blank),PRODUCT(G9,L9,(AE9-IF(AE9/FHS&lt;1,1,AE9/FHS)*(truck_idle/60)),(BB9*BD9),(Other!$G$4/454))+PRODUCT(IF(AE9/FHS&lt;1,1,AE9/FHS),G9,L9,BC9,truck_idle/60,Other!$G$4/454),blank)</f>
        <v/>
      </c>
      <c r="BF9" s="4" t="str">
        <f>IF(NOT(B9=blank),PRODUCT(IF(AE9/FHS&lt;1,1,AE9/FHS),G9,L9,BC9,Other!$G$6/60,Other!$G$4/454)+PRODUCT(G9,(AE9-IF(AE9/FHS&lt;1,1,AE9/FHS)*(truck_idle/60)),Truck_KW,gridNox,Other!$G$4/454,L9,BB9),blank)</f>
        <v/>
      </c>
      <c r="BG9" s="12" t="str">
        <f>IF(NOT(B9=blank),VLOOKUP(B9+5,'Tables 4-5'!$F$8:$G$25,2),blank)</f>
        <v/>
      </c>
      <c r="BH9" s="461" t="str">
        <f>IF(NOT(B9=blank),VLOOKUP(B9+5,'Table 6'!$B$3:$D$20,2),blank)</f>
        <v/>
      </c>
      <c r="BI9" s="4" t="str">
        <f>IF(NOT(B9=blank),'Tables 4-5'!$A$8,blank)</f>
        <v/>
      </c>
      <c r="BJ9" s="4" t="str">
        <f>IF(NOT(B9=blank),PRODUCT(G9,M9,(AE9-IF(AE9/FHS&lt;1,1,AE9/FHS)*(truck_idle/60)),(BG9*BI9),(Other!$G$4/454))+PRODUCT(IF(AE9/FHS&lt;1,1,AE9/FHS),G9,M9,BH9,truck_idle/60,Other!$G$4/454),blank)</f>
        <v/>
      </c>
      <c r="BK9" s="4" t="str">
        <f>IF(NOT(B9=blank),PRODUCT(IF(AE9/FHS&lt;1,1,AE9/FHS),G9,M9,BH9,truck_idle/60,Other!$G$4/454)+PRODUCT(G9,(AE9-IF(AE9/FHS&lt;1,1,AE9/FHS)*(truck_idle/60)),Truck_KW,gridNox,Other!$G$4/454,M9,BG9),blank)</f>
        <v/>
      </c>
      <c r="BL9" s="12" t="str">
        <f>IF(NOT(B9=blank),VLOOKUP(B9+6,'Tables 4-5'!$F$8:$G$25,2),blank)</f>
        <v/>
      </c>
      <c r="BM9" s="461" t="str">
        <f>IF(NOT(B9=blank),VLOOKUP(B9+6,'Table 6'!$B$3:$D$20,2),blank)</f>
        <v/>
      </c>
      <c r="BN9" s="4" t="str">
        <f>IF(NOT(B9=blank),'Tables 4-5'!$A$8,blank)</f>
        <v/>
      </c>
      <c r="BO9" s="4" t="str">
        <f>IF(NOT(B9=blank),PRODUCT(G9,N9,(AE9-IF(AE9/FHS&lt;1,1,AE9/FHS)*(truck_idle/60)),(BL9*BN9),(Other!$G$4/454))+PRODUCT(IF(AE9/FHS&lt;1,1,AE9/FHS),G9,N9,BM9,truck_idle/60,Other!$G$4/454),blank)</f>
        <v/>
      </c>
      <c r="BP9" s="4" t="str">
        <f>IF(NOT(B9=blank),PRODUCT(IF(AE9/FHS&lt;1,1,AE9/FHS),G9,N9,BM9,truck_idle/60,Other!$G$4/454)+PRODUCT(G9,(AE9-IF(AE9/FHS&lt;1,1,AE9/FHS)*(truck_idle/60)),Truck_KW,gridNox,Other!$G$4/454,N9,BL9),blank)</f>
        <v/>
      </c>
      <c r="BQ9" s="12" t="str">
        <f>IF(NOT(B9=blank),VLOOKUP(B9+7,'Tables 4-5'!$F$8:$G$25,2),blank)</f>
        <v/>
      </c>
      <c r="BR9" s="461" t="str">
        <f>IF(NOT(B9=blank),VLOOKUP(B9+7,'Table 6'!$B$3:$D$20,2),blank)</f>
        <v/>
      </c>
      <c r="BS9" s="4" t="str">
        <f>IF(NOT(B9=blank),'Tables 4-5'!$A$8,blank)</f>
        <v/>
      </c>
      <c r="BT9" s="4" t="str">
        <f>IF(NOT(B9=blank),PRODUCT(G9,O9,(AE9-IF(AE9/FHS&lt;1,1,AE9/FHS)*(truck_idle/60)),(BQ9*BS9),(Other!$G$4/454))+PRODUCT(IF(AE9/FHS&lt;1,1,AE9/FHS),G9,O9,BR9,truck_idle/60,Other!$G$4/454),blank)</f>
        <v/>
      </c>
      <c r="BU9" s="4" t="str">
        <f>IF(NOT(B9=blank),PRODUCT(IF(AE9/FHS&lt;1,1,AE9/FHS),G9,O9,BR9,truck_idle/60,Other!$G$4/454)+PRODUCT(G9,(AE9-IF(AE9/FHS&lt;1,1,AE9/FHS)*(truck_idle/60)),Truck_KW,gridNox,Other!$G$4/454,O9,BQ9),blank)</f>
        <v/>
      </c>
      <c r="BV9" s="12" t="str">
        <f>IF(NOT(B9=blank),VLOOKUP(B9+8,'Tables 4-5'!$F$8:$G$25,2),blank)</f>
        <v/>
      </c>
      <c r="BW9" s="461" t="str">
        <f>IF(NOT(B9=blank),VLOOKUP(B9+8,'Table 6'!$B$3:$D$20,2),blank)</f>
        <v/>
      </c>
      <c r="BX9" s="4" t="str">
        <f>IF(NOT(B9=blank),'Tables 4-5'!$A$8,blank)</f>
        <v/>
      </c>
      <c r="BY9" s="4" t="str">
        <f>IF(NOT(B9=blank),PRODUCT(G9,P9,(AE9-IF(AE9/FHS&lt;1,1,AE9/FHS)*(truck_idle/60)),(BV9*BX9),(Other!$G$4/454))+PRODUCT(IF(AE9/FHS&lt;1,1,AE9/FHS),G9,P9,BW9,truck_idle/60,Other!$G$4/454),blank)</f>
        <v/>
      </c>
      <c r="BZ9" s="4" t="str">
        <f>IF(NOT(B9=blank),PRODUCT(IF(AE9/FHS&lt;1,1,AE9/FHS),G9,P9,BW9,truck_idle/60,Other!$G$4/454)+PRODUCT(G9,(AE9-IF(AE9/FHS&lt;1,1,AE9/FHS)*(truck_idle/60)),Truck_KW,gridNox,Other!$G$4/454,P9,BV9),blank)</f>
        <v/>
      </c>
      <c r="CA9" s="12" t="str">
        <f>IF(NOT(B9=blank),VLOOKUP(B9+9,'Tables 4-5'!$F$8:$G$25,2),blank)</f>
        <v/>
      </c>
      <c r="CB9" s="461" t="str">
        <f>IF(NOT(B9=blank),VLOOKUP(B9+9,'Table 6'!$B$3:$D$20,2),blank)</f>
        <v/>
      </c>
      <c r="CC9" s="4" t="str">
        <f>IF(NOT(B9=blank),'Tables 4-5'!$A$8,blank)</f>
        <v/>
      </c>
      <c r="CD9" s="4" t="str">
        <f>IF(NOT(B9=blank),PRODUCT(G9,Q9,(AE9-IF(AE9/FHS&lt;1,1,AE9/FHS)*(truck_idle/60)),(CA9*CC9),(Other!$G$4/454))+PRODUCT(IF(AE9/FHS&lt;1,1,AE9/FHS),G9,Q9,CB9,truck_idle/60,Other!$G$4/454),blank)</f>
        <v/>
      </c>
      <c r="CE9" s="4" t="str">
        <f>IF(NOT(B9=blank),PRODUCT(IF(AE9/FHS&lt;1,1,AE9/FHS),G9,Q9,CB9,truck_idle/60,Other!$G$4/454)+PRODUCT(G9,(AE9-IF(AE9/FHS&lt;1,1,AE9/FHS)*(truck_idle/60)),Truck_KW,gridNox,Other!$G$4/454,Q9,CA9),blank)</f>
        <v/>
      </c>
      <c r="CG9" s="12" t="str">
        <f>IF(NOT(B9=blank),VLOOKUP(B9+0,'Tables 4-5'!$F$8:$G$25,2),blank)</f>
        <v/>
      </c>
      <c r="CH9" s="12" t="str">
        <f>IF(NOT(B9=blank),VLOOKUP(B9+0,'Table 6'!$B$3:$D$20,3),blank)</f>
        <v/>
      </c>
      <c r="CI9" s="4" t="str">
        <f>IF(NOT(B9=blank),'Tables 4-5'!$B$8,blank)</f>
        <v/>
      </c>
      <c r="CJ9" s="4" t="str">
        <f>IF(NOT(B9=blank),PRODUCT(G9,H9,(AE9-IF(AE9/FHS&lt;1,1,AE9/FHS)*(truck_idle/60)),(CG9*CI9),(Other!$G$4/454))+PRODUCT(IF(AE9/FHS&lt;1,1,AE9/FHS),G9,H9,CH9,truck_idle/60,Other!$G$4/454),blank)</f>
        <v/>
      </c>
      <c r="CK9" s="12" t="str">
        <f>IF(NOT(B9=blank),PRODUCT(IF(AE9/FHS&lt;1,1,AE9/FHS),G9,H9,CH9,truck_idle/60,Other!$G$4/454)+PRODUCT(G9,(AE9-IF(AE9/FHS&lt;1,1,AE9/FHS)*(truck_idle/60)),Truck_KW,gridPM,Other!$G$4/454,CG9,H9),blank)</f>
        <v/>
      </c>
      <c r="CL9" s="12" t="str">
        <f>IF(NOT(B9=blank),VLOOKUP(B9+1,'Tables 4-5'!$F$8:$G$25,2),blank)</f>
        <v/>
      </c>
      <c r="CM9" s="12" t="str">
        <f>IF(NOT(B9=blank),VLOOKUP(B9+1,'Table 6'!$B$3:$D$20,3),blank)</f>
        <v/>
      </c>
      <c r="CN9" s="4" t="str">
        <f>IF(NOT(B9=blank),'Tables 4-5'!$B$8,blank)</f>
        <v/>
      </c>
      <c r="CO9" s="4" t="str">
        <f>IF(NOT(B9=blank),PRODUCT(G9,I9,(AE9-IF(AE9/FHS&lt;1,1,AE9/FHS)*(truck_idle/60)),(CL9*CN9),(Other!$G$4/454))+PRODUCT(IF(AE9/FHS&lt;1,1,AE9/FHS),G9,I9,CM9,truck_idle/60,Other!$G$4/454),blank)</f>
        <v/>
      </c>
      <c r="CP9" s="12" t="str">
        <f>IF(NOT(B9=blank),PRODUCT(IF(AE9/FHS&lt;1,1,AE9/FHS),G9,I9,CM9,truck_idle/60,Other!$G$4/454)+PRODUCT(G9,(AE9-IF(AE9/FHS&lt;1,1,AE9/FHS)*(truck_idle/60)),Truck_KW,gridPM,Other!$G$4/454,I9,CL9),blank)</f>
        <v/>
      </c>
      <c r="CQ9" s="12" t="str">
        <f>IF(NOT(B9=blank),VLOOKUP(B9+2,'Tables 4-5'!$F$8:$G$25,2),blank)</f>
        <v/>
      </c>
      <c r="CR9" s="12" t="str">
        <f>IF(NOT(B9=blank),VLOOKUP(B9+2,'Table 6'!$B$3:$D$20,3),blank)</f>
        <v/>
      </c>
      <c r="CS9" s="4" t="str">
        <f>IF(NOT(B9=blank),'Tables 4-5'!$B$8,blank)</f>
        <v/>
      </c>
      <c r="CT9" s="4" t="str">
        <f>IF(NOT(B9=blank),PRODUCT(G9,J9,(AE9-IF(AE9/FHS&lt;1,1,AE9/FHS)*(truck_idle/60)),(CQ9*CS9),(Other!$G$4/454))+PRODUCT(IF(AE9/FHS&lt;1,1,AE9/FHS),G9,J9,CR9,truck_idle/60,Other!$G$4/454),blank)</f>
        <v/>
      </c>
      <c r="CU9" s="12" t="str">
        <f>IF(NOT(B9=blank),PRODUCT(IF(AE9/FHS&lt;1,1,AE9/FHS),G9,J9,CR9,truck_idle/60,Other!$G$4/454)+PRODUCT(G9,(AE9-IF(AE9/FHS&lt;1,1,AE9/FHS)*(truck_idle/60)),Truck_KW,gridPM,Other!$G$4/454,J9,CQ9),blank)</f>
        <v/>
      </c>
      <c r="CV9" s="12" t="str">
        <f>IF(NOT(B9=blank),VLOOKUP(B9+3,'Tables 4-5'!$F$8:$G$25,2),blank)</f>
        <v/>
      </c>
      <c r="CW9" s="12" t="str">
        <f>IF(NOT(B9=blank),VLOOKUP(B9+3,'Table 6'!$B$3:$D$20,3),blank)</f>
        <v/>
      </c>
      <c r="CX9" s="4" t="str">
        <f>IF(NOT(B9=blank),'Tables 4-5'!$B$8,blank)</f>
        <v/>
      </c>
      <c r="CY9" s="4" t="str">
        <f>IF(NOT(B9=blank),PRODUCT(G9,K9,(AE9-IF(AE9/FHS&lt;1,1,AE9/FHS)*(truck_idle/60)),(CV9*CX9),(Other!$G$4/454))+PRODUCT(IF(AE9/FHS&lt;1,1,AE9/FHS),G9,K9,CW9,truck_idle/60,Other!$G$4/454),blank)</f>
        <v/>
      </c>
      <c r="CZ9" s="12" t="str">
        <f>IF(NOT(B9=blank),PRODUCT(IF(AE9/FHS&lt;1,1,AE9/FHS),G9,K9,CW9,truck_idle/60,Other!$G$4/454)+PRODUCT(G9,(AE9-IF(AE9/FHS&lt;1,1,AE9/FHS)*(truck_idle/60)),Truck_KW,gridPM,Other!$G$4/454,K9,CV9),blank)</f>
        <v/>
      </c>
      <c r="DA9" s="12" t="str">
        <f>IF(NOT(B9=blank),VLOOKUP(B9+4,'Tables 4-5'!$F$8:$G$25,2),blank)</f>
        <v/>
      </c>
      <c r="DB9" s="12" t="str">
        <f>IF(NOT(B9=blank),VLOOKUP(B9+4,'Table 6'!$B$3:$D$20,3),blank)</f>
        <v/>
      </c>
      <c r="DC9" s="4" t="str">
        <f>IF(NOT(B9=blank),'Tables 4-5'!$B$8,blank)</f>
        <v/>
      </c>
      <c r="DD9" s="4" t="str">
        <f>IF(NOT(B9=blank),PRODUCT(G9,L9,(AE9-IF(AE9/FHS&lt;1,1,AE9/FHS)*(truck_idle/60)),(DA9*DC9),(Other!$G$4/454))+PRODUCT(IF(AE9/FHS&lt;1,1,AE9/FHS),G9,L9,DB9,truck_idle/60,Other!$G$4/454),blank)</f>
        <v/>
      </c>
      <c r="DE9" s="12" t="str">
        <f>IF(NOT(B9=blank),PRODUCT(IF(AE9/FHS&lt;1,1,AE9/FHS),G9,L9,DB9,truck_idle/60,Other!$G$4/454)+PRODUCT(G9,(AE9-IF(AE9/FHS&lt;1,1,AE9/FHS)*(truck_idle/60)),Truck_KW,gridPM,Other!$G$4/454,L9,DA9),blank)</f>
        <v/>
      </c>
      <c r="DF9" s="12" t="str">
        <f>IF(NOT(B9=blank),VLOOKUP(B9+5,'Tables 4-5'!$F$8:$G$25,2),blank)</f>
        <v/>
      </c>
      <c r="DG9" s="12" t="str">
        <f>IF(NOT(B9=blank),VLOOKUP(B9+5,'Table 6'!$B$3:$D$20,3),blank)</f>
        <v/>
      </c>
      <c r="DH9" s="4" t="str">
        <f>IF(NOT(B9=blank),'Tables 4-5'!$B$8,blank)</f>
        <v/>
      </c>
      <c r="DI9" s="4" t="str">
        <f>IF(NOT(B9=blank),PRODUCT(G9,M9,(AE9-IF(AE9/FHS&lt;1,1,AE9/FHS)*(truck_idle/60)),(DF9*DH9),(Other!$G$4/454))+PRODUCT(IF(AE9/FHS&lt;1,1,AE9/FHS),G9,M9,DG9,truck_idle/60,Other!$G$4/454),blank)</f>
        <v/>
      </c>
      <c r="DJ9" s="12" t="str">
        <f>IF(NOT(B9=blank),PRODUCT(IF(AE9/FHS&lt;1,1,AE9/FHS),G9,M9,DG9,truck_idle/60,Other!$G$4/454)+PRODUCT(G9,(AE9-IF(AE9/FHS&lt;1,1,AE9/FHS)*(truck_idle/60)),Truck_KW,gridPM,Other!$G$4/454,M9,DF9),blank)</f>
        <v/>
      </c>
      <c r="DK9" s="12" t="str">
        <f>IF(NOT(B9=blank),VLOOKUP(B9+6,'Tables 4-5'!$F$8:$G$25,2),blank)</f>
        <v/>
      </c>
      <c r="DL9" s="12" t="str">
        <f>IF(NOT(B9=blank),VLOOKUP(B9+6,'Table 6'!$B$3:$D$20,3),blank)</f>
        <v/>
      </c>
      <c r="DM9" s="4" t="str">
        <f>IF(NOT(B9=blank),'Tables 4-5'!$B$8,blank)</f>
        <v/>
      </c>
      <c r="DN9" s="4" t="str">
        <f>IF(NOT(B9=blank),PRODUCT(G9,N9,(AE9-IF(AE9/FHS&lt;1,1,AE9/FHS)*(truck_idle/60)),(DK9*DM9),(Other!$G$4/454))+PRODUCT(IF(AE9/FHS&lt;1,1,AE9/FHS),G9,N9,DL9,truck_idle/60,Other!$G$4/454),blank)</f>
        <v/>
      </c>
      <c r="DO9" s="12" t="str">
        <f>IF(NOT(B9=blank),PRODUCT(IF(AE9/FHS&lt;1,1,AE9/FHS),G9,N9,DL9,truck_idle/60,Other!$G$4/454)+PRODUCT(G9,(AE9-IF(AE9/FHS&lt;1,1,AE9/FHS)*(truck_idle/60)),Truck_KW,gridPM,Other!$G$4/454,N9,DK9),blank)</f>
        <v/>
      </c>
      <c r="DP9" s="12" t="str">
        <f>IF(NOT(B9=blank),VLOOKUP(B9+7,'Tables 4-5'!$F$8:$G$25,2),blank)</f>
        <v/>
      </c>
      <c r="DQ9" s="12" t="str">
        <f>IF(NOT(B9=blank),VLOOKUP(B9+7,'Table 6'!$B$3:$D$20,3),blank)</f>
        <v/>
      </c>
      <c r="DR9" s="4" t="str">
        <f>IF(NOT(B9=blank),'Tables 4-5'!$B$8,blank)</f>
        <v/>
      </c>
      <c r="DS9" s="4" t="str">
        <f>IF(NOT(B9=blank),PRODUCT(G9,O9,(AE9-IF(AE9/FHS&lt;1,1,AE9/FHS)*(truck_idle/60)),(DP9*DR9),(Other!$G$4/454))+PRODUCT(IF(AE9/FHS&lt;1,1,AE9/FHS),G9,O9,DQ9,truck_idle/60,Other!$G$4/454),blank)</f>
        <v/>
      </c>
      <c r="DT9" s="12" t="str">
        <f>IF(NOT(B9=blank),PRODUCT(IF(AE9/FHS&lt;1,1,AE9/FHS),G9,O9,DQ9,truck_idle/60,Other!$G$4/454)+PRODUCT(G9,(AE9-IF(AE9/FHS&lt;1,1,AE9/FHS)*(truck_idle/60)),Truck_KW,gridPM,Other!$G$4/454,O9,DP9),blank)</f>
        <v/>
      </c>
      <c r="DU9" s="12" t="str">
        <f>IF(NOT(B9=blank),VLOOKUP(B9+8,'Tables 4-5'!$F$8:$G$25,2),blank)</f>
        <v/>
      </c>
      <c r="DV9" s="12" t="str">
        <f>IF(NOT(B9=blank),VLOOKUP(B9+8,'Table 6'!$B$3:$D$20,3),blank)</f>
        <v/>
      </c>
      <c r="DW9" s="4" t="str">
        <f>IF(NOT(B9=blank),'Tables 4-5'!$B$8,blank)</f>
        <v/>
      </c>
      <c r="DX9" s="4" t="str">
        <f>IF(NOT(B9=blank),PRODUCT(G9,P9,(AE9-IF(AE9/FHS&lt;1,1,AE9/FHS)*(truck_idle/60)),(DU9*DW9),(Other!$G$4/454))+PRODUCT(IF(AE9/FHS&lt;1,1,AE9/FHS),G9,P9,DV9,truck_idle/60,Other!$G$4/454),blank)</f>
        <v/>
      </c>
      <c r="DY9" s="12" t="str">
        <f>IF(NOT(B9=blank),PRODUCT(IF(AE9/FHS&lt;1,1,AE9/FHS),G9,P9,DV9,truck_idle/60,Other!$G$4/454)+PRODUCT(G9,(AE9-IF(AE9/FHS&lt;1,1,AE9/FHS)*(truck_idle/60)),Truck_KW,gridPM,Other!$G$4/454,P9,DU9),blank)</f>
        <v/>
      </c>
      <c r="DZ9" s="12" t="str">
        <f>IF(NOT(B9=blank),VLOOKUP(B9+9,'Tables 4-5'!$F$8:$G$25,2),blank)</f>
        <v/>
      </c>
      <c r="EA9" s="12" t="str">
        <f>IF(NOT(B9=blank),VLOOKUP(B9+9,#REF!,3),blank)</f>
        <v/>
      </c>
      <c r="EB9" s="12" t="str">
        <f>IF(NOT(B9=blank),VLOOKUP(B9+9,'Table 6'!$B$3:$D$20,3),blank)</f>
        <v/>
      </c>
      <c r="EC9" s="4" t="str">
        <f>IF(NOT(B9=blank),'Tables 4-5'!$B$8,blank)</f>
        <v/>
      </c>
      <c r="ED9" s="4" t="str">
        <f>IF(NOT(B9=blank),PRODUCT(G9,Q9,(AE9-IF(AE9/FHS&lt;1,1,AE9/FHS)*(truck_idle/60)),(DZ9*EC9),(Other!$G$4/454))+PRODUCT(IF(AE9/FHS&lt;1,1,AE9/FHS),G9,Q9,EB9,truck_idle/60,Other!$G$4/454),blank)</f>
        <v/>
      </c>
      <c r="EE9" s="12" t="str">
        <f>IF(NOT(B9=blank),PRODUCT(IF(AE9/FHS&lt;1,1,AE9/FHS),G9,Q9,EB9,truck_idle/60,Other!$G$4/454)+PRODUCT(G9,(AE9-IF(AE9/FHS&lt;1,1,AE9/FHS)*(truck_idle/60)),Truck_KW,gridPM,Other!$G$4/454,Q9,DZ9),blank)</f>
        <v/>
      </c>
      <c r="EG9" t="str">
        <f>IF(C9=truckstoptru,VLOOKUP(B9+0,'Tables 2-3 TRU'!$B$14:$D$31,2),blank)</f>
        <v/>
      </c>
      <c r="EH9" s="4" t="str">
        <f>IF(C9=truckstoptru,PRODUCT(G9,(AF9-IF(AF9/FHS&lt;1,1,AF9/FHS)*(truck_idle/60)),tru__hp,tru_Load_Factor,(Other!$G$4/454),EG9,R9)+PRODUCT(IF(AF9/FHS&lt;1,1,AF9/FHS),G9,truck_idle/60,tru__hp,tru_Load_Factor,(Other!$G$4/454),EG9,R9),blank)</f>
        <v/>
      </c>
      <c r="EI9" s="4" t="str">
        <f>IF(C9=truckstoptru,PRODUCT(IF(AF9/FHS&lt;1,1,AF9/FHS),G9,truck_idle/60,tru_Load_Factor,tru__hp,(Other!$G$4/454),EG9,R9)+PRODUCT(G9,(AF9-IF(AF9/FHS&lt;1,1,AF9/FHS)*(truck_idle/60)),TRU_KW,gridNox,Other!$G$4/454,R9),blank)</f>
        <v/>
      </c>
      <c r="EJ9" t="str">
        <f>IF(C9=truckstoptru,VLOOKUP(B9+1,'Tables 2-3 TRU'!$B$14:$D$31,2),blank)</f>
        <v/>
      </c>
      <c r="EK9" s="4" t="str">
        <f>IF(C9=truckstoptru,PRODUCT(G9,(AF9-IF(AF9/FHS&lt;1,1,AF9/FHS)*(truck_idle/60)),tru__hp,tru_Load_Factor,(Other!$G$4/454),EJ9,S9)+PRODUCT(IF(AF9/FHS&lt;1,1,AF9/FHS),G9,truck_idle/60,tru__hp,tru_Load_Factor,(Other!$G$4/454),EJ9,S9),blank)</f>
        <v/>
      </c>
      <c r="EL9" s="4" t="str">
        <f>IF(C9=truckstoptru,PRODUCT(IF(AF9/FHS&lt;1,1,AF9/FHS),G9,truck_idle/60,tru_Load_Factor,tru__hp,(Other!$G$4/454),EJ9,S9)+PRODUCT(G9,(AF9-IF(AF9/FHS&lt;1,1,AF9/FHS)*(truck_idle/60)),TRU_KW,gridNox,Other!$G$4/454,S9),blank)</f>
        <v/>
      </c>
      <c r="EM9" t="str">
        <f>IF(C9=truckstoptru,VLOOKUP(B9+2,'Tables 2-3 TRU'!$B$14:$D$31,2),blank)</f>
        <v/>
      </c>
      <c r="EN9" s="4" t="str">
        <f>IF(C9=truckstoptru,PRODUCT(G9,(AF9-IF(AF9/FHS&lt;1,1,AF9/FHS)*(truck_idle/60)),tru__hp,tru_Load_Factor,(Other!$G$4/454),EM9,T9)+PRODUCT(IF(AF9/FHS&lt;1,1,AF9/FHS),G9,truck_idle/60,tru__hp,tru_Load_Factor,(Other!$G$4/454),EM9,T9),blank)</f>
        <v/>
      </c>
      <c r="EO9" s="4" t="str">
        <f>IF(C9=truckstoptru,PRODUCT(IF(AF9/FHS&lt;1,1,AF9/FHS),G9,truck_idle/60,tru_Load_Factor,tru__hp,(Other!$G$4/454),EM9,T9)+PRODUCT(G9,(AF9-IF(AF9/FHS&lt;1,1,AF9/FHS)*(truck_idle/60)),TRU_KW,gridNox,Other!$G$4/454,T9),blank)</f>
        <v/>
      </c>
      <c r="EP9" t="str">
        <f>IF(C9=truckstoptru,VLOOKUP(B9+3,'Tables 2-3 TRU'!$B$14:$D$31,2),blank)</f>
        <v/>
      </c>
      <c r="EQ9" s="4" t="str">
        <f>IF(C9=truckstoptru,PRODUCT(G9,(AF9-IF(AF9/FHS&lt;1,1,AF9/FHS)*(truck_idle/60)),tru__hp,tru_Load_Factor,(Other!$G$4/454),EP9,U9)+PRODUCT(IF(AF9/FHS&lt;1,1,AF9/FHS),G9,truck_idle/60,tru__hp,tru_Load_Factor,(Other!$G$4/454),EP9,U9),blank)</f>
        <v/>
      </c>
      <c r="ER9" s="4" t="str">
        <f>IF(C9=truckstoptru,PRODUCT(IF(AF9/FHS&lt;1,1,AF9/FHS),G9,truck_idle/60,tru_Load_Factor,tru__hp,(Other!$G$4/454),EP9,U9)+PRODUCT(G9,(AF9-IF(AF9/FHS&lt;1,1,AF9/FHS)*(truck_idle/60)),TRU_KW,gridNox,Other!$G$4/454,U9),blank)</f>
        <v/>
      </c>
      <c r="ES9" t="str">
        <f>IF(C9=truckstoptru,VLOOKUP(B9+4,'Tables 2-3 TRU'!$B$14:$D$31,2),blank)</f>
        <v/>
      </c>
      <c r="ET9" s="4" t="str">
        <f>IF(C9=truckstoptru,PRODUCT(G9,(AF9-IF(AF9/FHS&lt;1,1,AF9/FHS)*(truck_idle/60)),tru__hp,tru_Load_Factor,(Other!$G$4/454),ES9,V9)+PRODUCT(IF(AF9/FHS&lt;1,1,AF9/FHS),G9,truck_idle/60,tru__hp,tru_Load_Factor,(Other!$G$4/454),ES9,V9),blank)</f>
        <v/>
      </c>
      <c r="EU9" s="4" t="str">
        <f>IF(C9=truckstoptru,PRODUCT(IF(AF9/FHS&lt;1,1,AE9/FHS),G9,truck_idle/60,tru_Load_Factor,tru__hp,(Other!$G$4/454),ES9,V9)+PRODUCT(G9,(AF9-IF(AF9/FHS&lt;1,1,AE9/FHS)*(truck_idle/60)),TRU_KW,gridNox,Other!$G$4/454,V9),blank)</f>
        <v/>
      </c>
      <c r="EV9" t="str">
        <f>IF(C9=truckstoptru,VLOOKUP(B9+5,'Tables 2-3 TRU'!$B$14:$D$31,2),blank)</f>
        <v/>
      </c>
      <c r="EW9" s="4" t="str">
        <f>IF(C9=truckstoptru,PRODUCT(G9,(AF9-IF(AF9/FHS&lt;1,1,AF9/FHS)*(truck_idle/60)),tru__hp,tru_Load_Factor,(Other!$G$4/454),EV9,W9)+PRODUCT(IF(AF9/FHS&lt;1,1,AF9/FHS),G9,truck_idle/60,tru__hp,tru_Load_Factor,(Other!$G$4/454),EV9,W9),blank)</f>
        <v/>
      </c>
      <c r="EX9" s="4" t="str">
        <f>IF(C9=truckstoptru,PRODUCT(IF(AF9/FHS&lt;1,1,AF9/FHS),G9,truck_idle/60,tru_Load_Factor,tru__hp,(Other!$G$4/454),EV9,W9)+PRODUCT(G9,(AF9-IF(AF9/FHS&lt;1,1,AF9/FHS)*(truck_idle/60)),TRU_KW,gridNox,Other!$G$4/454,W9),blank)</f>
        <v/>
      </c>
      <c r="EY9" t="str">
        <f>IF(C9=truckstoptru,VLOOKUP(B9+6,'Tables 2-3 TRU'!$B$14:$D$31,2),blank)</f>
        <v/>
      </c>
      <c r="EZ9" s="4" t="str">
        <f>IF(C9=truckstoptru,PRODUCT(G9,(AF9-IF(AF9/FHS&lt;1,1,AF9/FHS)*(truck_idle/60)),tru__hp,tru_Load_Factor,(Other!$G$4/454),EY9,X9)+PRODUCT(IF(AF9/FHS&lt;1,1,AF9/FHS),G9,truck_idle/60,tru__hp,tru_Load_Factor,(Other!$G$4/454),EY9,X9),blank)</f>
        <v/>
      </c>
      <c r="FA9" s="4" t="str">
        <f>IF(C9=truckstoptru,PRODUCT(IF(AF9/FHS&lt;1,1,AF9/FHS),G9,truck_idle/60,tru_Load_Factor,tru__hp,(Other!$G$4/454),EY9,X9)+PRODUCT(G9,(AF9-IF(AF9/FHS&lt;1,1,AF9/FHS)*(truck_idle/60)),TRU_KW,gridNox,Other!$G$4/454,X9),blank)</f>
        <v/>
      </c>
      <c r="FB9" t="str">
        <f>IF(C9=truckstoptru,VLOOKUP(B9+7,'Tables 2-3 TRU'!$B$14:$D$31,2),blank)</f>
        <v/>
      </c>
      <c r="FC9" s="4" t="str">
        <f>IF(C9=truckstoptru,PRODUCT(G9,(AF9-IF(AF9/FHS&lt;1,1,AF9/FHS)*(truck_idle/60)),tru__hp,tru_Load_Factor,(Other!$G$4/454),FB9,Y9)+PRODUCT(IF(AF9/FHS&lt;1,1,AF9/FHS),G9,truck_idle/60,tru__hp,tru_Load_Factor,(Other!$G$4/454),FB9,Y9),blank)</f>
        <v/>
      </c>
      <c r="FD9" s="4" t="str">
        <f>IF(C9=truckstoptru,PRODUCT(IF(AF9/FHS&lt;1,1,AF9/FHS),G9,truck_idle/60,tru_Load_Factor,tru__hp,(Other!$G$4/454),FB9,Y9)+PRODUCT(G9,(AF9-IF(AF9/FHS&lt;1,1,AF9/FHS)*(truck_idle/60)),TRU_KW,gridNox,Other!$G$4/454,Y9),blank)</f>
        <v/>
      </c>
      <c r="FE9" t="str">
        <f>IF(C9=truckstoptru,VLOOKUP(B9+8,'Tables 2-3 TRU'!$B$14:$D$31,2),blank)</f>
        <v/>
      </c>
      <c r="FF9" s="4" t="str">
        <f>IF(C9=truckstoptru,PRODUCT(G9,(AF9-IF(AF9/FHS&lt;1,1,AF9/FHS)*(truck_idle/60)),tru__hp,tru_Load_Factor,(Other!$G$4/454),FE9,Z9)+PRODUCT(IF(AF9/FHS&lt;1,1,AF9/FHS),G9,truck_idle/60,tru__hp,tru_Load_Factor,(Other!$G$4/454),FE9,Z9),blank)</f>
        <v/>
      </c>
      <c r="FG9" s="4" t="str">
        <f>IF(C9=truckstoptru,PRODUCT(IF(AF9/FHS&lt;1,1,AF9/FHS),G9,truck_idle/60,tru_Load_Factor,tru__hp,(Other!$G$4/454),FE9,Z9)+PRODUCT(G9,(AF9-IF(AF9/FHS&lt;1,1,AF9/FHS)*(truck_idle/60)),TRU_KW,gridNox,Other!$G$4/454,Z9),blank)</f>
        <v/>
      </c>
      <c r="FH9" t="str">
        <f>IF(C9=truckstoptru,VLOOKUP(B9+9,'Tables 2-3 TRU'!$B$14:$D$31,2),blank)</f>
        <v/>
      </c>
      <c r="FI9" s="4" t="str">
        <f>IF(C9=truckstoptru,PRODUCT(G9,(AF9-IF(AF9/FHS&lt;1,1,AF9/FHS)*(truck_idle/60)),tru__hp,tru_Load_Factor,(Other!$G$4/454),FH9,AA9)+PRODUCT(IF(AF9/FHS&lt;1,1,AF9/FHS),G9,truck_idle/60,tru__hp,tru_Load_Factor,(Other!$G$4/454),FH9,AA9),blank)</f>
        <v/>
      </c>
      <c r="FJ9" s="4" t="str">
        <f>IF(C9=truckstoptru,PRODUCT(IF(AF9/FHS&lt;1,1,AF9/FHS),G9,truck_idle/60,tru_Load_Factor,tru__hp,(Other!$G$4/454),FH9,AA9)+PRODUCT(G9,(AF9-IF(AF9/FHS&lt;1,1,AF9/FHS)*(truck_idle/60)),TRU_KW,gridNox,Other!$G$4/454,AA9),blank)</f>
        <v/>
      </c>
      <c r="FL9" t="str">
        <f>IF(C9=truckstoptru,VLOOKUP(B9+0,'Tables 2-3 TRU'!$B$14:$D$31,3),blank)</f>
        <v/>
      </c>
      <c r="FM9" s="4" t="str">
        <f>IF(C9=truckstoptru,PRODUCT(G9,(AF9-IF(AF9/FHS&lt;1,1,AF9/FHS)*(truck_idle/60)),tru__hp,tru_Load_Factor,(Other!$G$4/454),FL9,R9)+PRODUCT(IF(AF9/FHS&lt;1,1,AF9/FHS),G9,truck_idle/60,tru__hp,tru_Load_Factor,(Other!$G$4/454),FL9,R9),blank)</f>
        <v/>
      </c>
      <c r="FN9" s="4" t="str">
        <f>IF(C9=truckstoptru,PRODUCT(IF(AF9/FHS&lt;1,1,AF9/FHS),G9,truck_idle/60,tru_Load_Factor,tru__hp,(Other!$G$4/454),FL9,R9)+PRODUCT(G9,(AF9-IF(AF9/FHS&lt;1,1,AF9/FHS)*(truck_idle/60)),TRU_KW,gridPM,Other!$G$4/454,R9),blank)</f>
        <v/>
      </c>
      <c r="FO9" t="str">
        <f>IF(C9=truckstoptru,VLOOKUP(B9+1,'Tables 2-3 TRU'!$B$14:$D$31,3),blank)</f>
        <v/>
      </c>
      <c r="FP9" s="4" t="str">
        <f>IF(C9=truckstoptru,PRODUCT(G9,(AF9-IF(AF9/FHS&lt;1,1,AF9/FHS)*(truck_idle/60)),tru__hp,tru_Load_Factor,(Other!$G$4/454),FO9,S9)+PRODUCT(IF(AF9/FHS&lt;1,1,AF9/FHS),G9,truck_idle/60,tru__hp,tru_Load_Factor,(Other!$G$4/454),FO9,S9),blank)</f>
        <v/>
      </c>
      <c r="FQ9" s="4" t="str">
        <f>IF(C9=truckstoptru,PRODUCT(IF(AF9/FHS&lt;1,1,AF9/FHS),G9,truck_idle/60,tru_Load_Factor,tru__hp,(Other!$G$4/454),FO9,S9)+PRODUCT(G9,(AF9-IF(AF9/FHS&lt;1,1,AF9/FHS)*(truck_idle/60)),TRU_KW,gridPM,Other!$G$4/454,S9),blank)</f>
        <v/>
      </c>
      <c r="FR9" t="str">
        <f>IF(C9=truckstoptru,VLOOKUP(B9+2,'Tables 2-3 TRU'!$B$14:$D$31,3),blank)</f>
        <v/>
      </c>
      <c r="FS9" s="4" t="str">
        <f>IF(C9=truckstoptru,PRODUCT(G9,(AF9-IF(AF9/FHS&lt;1,1,AF9/FHS)*(truck_idle/60)),tru__hp,tru_Load_Factor,(Other!$G$4/454),FR9,T9)+PRODUCT(IF(AF9/FHS&lt;1,1,AF9/FHS),G9,truck_idle/60,tru__hp,tru_Load_Factor,(Other!$G$4/454),FR9,T9),blank)</f>
        <v/>
      </c>
      <c r="FT9" s="4" t="str">
        <f>IF(C9=truckstoptru,PRODUCT(IF(AF9/FHS&lt;1,1,AF9/FHS),G9,truck_idle/60,tru_Load_Factor,tru__hp,(Other!$G$4/454),FR9,T9)+PRODUCT(G9,(AF9-IF(AF9/FHS&lt;1,1,AF9/FHS)*(truck_idle/60)),TRU_KW,gridPM,Other!$G$4/454,T9),blank)</f>
        <v/>
      </c>
      <c r="FU9" t="str">
        <f>IF(C9=truckstoptru,VLOOKUP(B9+3,'Tables 2-3 TRU'!$B$14:$D$31,3),blank)</f>
        <v/>
      </c>
      <c r="FV9" s="4" t="str">
        <f>IF(C9=truckstoptru,PRODUCT(G9,(AF9-IF(AF9/FHS&lt;1,1,AF9/FHS)*(truck_idle/60)),tru__hp,tru_Load_Factor,(Other!$G$4/454),FU9,U9)+PRODUCT(IF(AF9/FHS&lt;1,1,AF9/FHS),G9,truck_idle/60,tru__hp,tru_Load_Factor,(Other!$G$4/454),FU9,U9),blank)</f>
        <v/>
      </c>
      <c r="FW9" s="4" t="str">
        <f>IF(C9=truckstoptru,PRODUCT(IF(AF9/FHS&lt;1,1,AF9/FHS),G9,truck_idle/60,tru_Load_Factor,tru__hp,(Other!$G$4/454),FU9,U9)+PRODUCT(G9,(AF9-IF(AF9/FHS&lt;1,1,AF9/FHS)*(truck_idle/60)),TRU_KW,gridPM,Other!$G$4/454,U9),blank)</f>
        <v/>
      </c>
      <c r="FX9" t="str">
        <f>IF(C9=truckstoptru,VLOOKUP(B9+4,'Tables 2-3 TRU'!$B$14:$D$31,3),blank)</f>
        <v/>
      </c>
      <c r="FY9" s="4" t="str">
        <f>IF(C9=truckstoptru,PRODUCT(G9,(AF9-IF(AF9/FHS&lt;1,1,AF9/FHS)*(truck_idle/60)),tru__hp,tru_Load_Factor,(Other!$G$4/454),FX9,V9)+PRODUCT(IF(AF9/FHS&lt;1,1,AF9/FHS),G9,truck_idle/60,tru__hp,tru_Load_Factor,(Other!$G$4/454),FX9,V9),blank)</f>
        <v/>
      </c>
      <c r="FZ9" s="4" t="str">
        <f>IF(C9=truckstoptru,PRODUCT(IF(AF9/FHS&lt;1,1,AF9/FHS),G9,truck_idle/60,tru_Load_Factor,tru__hp,(Other!$G$4/454),FX9,V9)+PRODUCT(G9,(AF9-IF(AF9/FHS&lt;1,1,AF9/FHS)*(truck_idle/60)),TRU_KW,gridPM,Other!$G$4/454,V9),blank)</f>
        <v/>
      </c>
      <c r="GA9" t="str">
        <f>IF(C9=truckstoptru,VLOOKUP(B9+5,'Tables 2-3 TRU'!$B$14:$D$31,3),blank)</f>
        <v/>
      </c>
      <c r="GB9" s="4" t="str">
        <f>IF(C9=truckstoptru,PRODUCT(G9,(AF9-IF(AF9/FHS&lt;1,1,AF9/FHS)*(truck_idle/60)),tru__hp,tru_Load_Factor,(Other!$G$4/454),GA9,W9)+PRODUCT(IF(AF9/FHS&lt;1,1,AF9/FHS),G9,truck_idle/60,tru__hp,tru_Load_Factor,(Other!$G$4/454),GA9,W9),blank)</f>
        <v/>
      </c>
      <c r="GC9" s="4" t="str">
        <f>IF(C9=truckstoptru,PRODUCT(IF(AF9/FHS&lt;1,1,AF9/FHS),G9,truck_idle/60,tru_Load_Factor,tru__hp,(Other!$G$4/454),GA9,W9)+PRODUCT(G9,(AF9-IF(AF9/FHS&lt;1,1,AF9/FHS)*(truck_idle/60)),TRU_KW,gridPM,Other!$G$4/454,W9),blank)</f>
        <v/>
      </c>
      <c r="GD9" t="str">
        <f>IF(C9=truckstoptru,VLOOKUP(B9+6,'Tables 2-3 TRU'!$B$14:$D$31,3),blank)</f>
        <v/>
      </c>
      <c r="GE9" s="4" t="str">
        <f>IF(C9=truckstoptru,PRODUCT(G9,(AF9-IF(AF9/FHS&lt;1,1,AF9/FHS)*(truck_idle/60)),tru__hp,tru_Load_Factor,(Other!$G$4/454),GD9,X9)+PRODUCT(IF(AF9/FHS&lt;1,1,AF9/FHS),G9,truck_idle/60,tru__hp,tru_Load_Factor,(Other!$G$4/454),GD9,X9),blank)</f>
        <v/>
      </c>
      <c r="GF9" s="4" t="str">
        <f>IF(C9=truckstoptru,PRODUCT(IF(AF9/FHS&lt;1,1,AF9/FHS),G9,truck_idle/60,tru_Load_Factor,tru__hp,(Other!$G$4/454),GD9,X9)+PRODUCT(G9,(AF9-IF(AF9/FHS&lt;1,1,AF9/FHS)*(truck_idle/60)),TRU_KW,gridPM,Other!$G$4/454,X9),blank)</f>
        <v/>
      </c>
      <c r="GG9" t="str">
        <f>IF(C9=truckstoptru,VLOOKUP(B9+7,'Tables 2-3 TRU'!$B$14:$D$31,3),blank)</f>
        <v/>
      </c>
      <c r="GH9" s="4" t="str">
        <f>IF(C9=truckstoptru,PRODUCT(G9,(AF9-IF(AF9/FHS&lt;1,1,AF9/FHS)*(truck_idle/60)),tru__hp,tru_Load_Factor,(Other!$G$4/454),GG9,Y9)+PRODUCT(IF(AF9/FHS&lt;1,1,AF9/FHS),G9,truck_idle/60,tru__hp,tru_Load_Factor,(Other!$G$4/454),GG9,Y9),blank)</f>
        <v/>
      </c>
      <c r="GI9" s="4" t="str">
        <f>IF(C9=truckstoptru,PRODUCT(IF(AF9/FHS&lt;1,1,AF9/FHS),G9,truck_idle/60,tru_Load_Factor,tru__hp,(Other!$G$4/454),GG9,Y9)+PRODUCT(G9,(AF9-IF(AF9/FHS&lt;1,1,AF9/FHS)*(truck_idle/60)),TRU_KW,gridPM,Other!$G$4/454,Y9),blank)</f>
        <v/>
      </c>
      <c r="GJ9" t="str">
        <f>IF(C9=truckstoptru,VLOOKUP(B9+8,'Tables 2-3 TRU'!$B$14:$D$31,3),blank)</f>
        <v/>
      </c>
      <c r="GK9" s="4" t="str">
        <f>IF(C9=truckstoptru,PRODUCT(G9,(AF9-IF(AF9/FHS&lt;1,1,AF9/FHS)*(truck_idle/60)),tru__hp,tru_Load_Factor,(Other!$G$4/454),GJ9,Z9)+PRODUCT(IF(AF9/FHS&lt;1,1,AF9/FHS),G9,truck_idle/60,tru__hp,tru_Load_Factor,(Other!$G$4/454),GJ9,Z9),blank)</f>
        <v/>
      </c>
      <c r="GL9" s="4" t="str">
        <f>IF(C9=truckstoptru,PRODUCT(IF(AF9/FHS&lt;1,1,AF9/FHS),G9,truck_idle/60,tru_Load_Factor,tru__hp,(Other!$G$4/454),GJ9,Z9)+PRODUCT(G9,(AF9-IF(AF9/FHS&lt;1,1,AF9/FHS)*(truck_idle/60)),TRU_KW,gridPM,Other!$G$4/454,Z9),blank)</f>
        <v/>
      </c>
      <c r="GM9" t="str">
        <f>IF(C9=truckstoptru,VLOOKUP(B9+9,'Tables 2-3 TRU'!$B$14:$D$31,3),blank)</f>
        <v/>
      </c>
      <c r="GN9" s="4" t="str">
        <f>IF(C9=truckstoptru,PRODUCT(G9,(AF9-IF(AF9/FHS&lt;1,1,AF9/FHS)*(truck_idle/60)),tru__hp,tru_Load_Factor,(Other!$G$4/454),GM9,AA9)+PRODUCT(IF(AF9/FHS&lt;1,1,AF9/FHS),G9,truck_idle/60,tru__hp,tru_Load_Factor,(Other!$G$4/454),GM9,AA9),blank)</f>
        <v/>
      </c>
      <c r="GO9" s="4" t="str">
        <f>IF(C9=truckstoptru,PRODUCT(IF(AF9/FHS&lt;1,1,AF9/FHS),G9,truck_idle/60,tru_Load_Factor,tru__hp,(Other!$G$4/454),GM9,AA9)+PRODUCT(G9,(AF9-IF(AF9/FHS&lt;1,1,AF9/FHS)*(truck_idle/60)),TRU_KW,gridPM,Other!$G$4/454,AA9),blank)</f>
        <v/>
      </c>
      <c r="GQ9" s="4">
        <f t="shared" ref="GQ9:GQ40" si="2">IF(OR(C9=truckstop1,C9=truckstoptru),AJ9+AO9+AT9+AZ9+BE9+BJ9+BO9+BT9+BY9+CD9,0)</f>
        <v>0</v>
      </c>
      <c r="GR9" s="4">
        <f t="shared" ref="GR9:GR40" si="3">IF(OR(C9=truckstop1,C9=truckstoptru),CJ9+CO9+CT9+CY9+DD9+DI9+DN9+DS9+DX9+ED9,0)</f>
        <v>0</v>
      </c>
      <c r="GS9" s="4">
        <f t="shared" ref="GS9:GS40" si="4">IF(C9=truckstoptru,EH9+EK9+EN9+EQ9+ET9+EW9+EZ9+FC9+FF9+FI9,0)</f>
        <v>0</v>
      </c>
      <c r="GT9" s="4">
        <f t="shared" ref="GT9:GT40" si="5">IF(C9=truckstoptru,FM9+FP9+FS9+FV9+FY9+GB9+GE9+GH9+GK9+GN9,0)</f>
        <v>0</v>
      </c>
      <c r="GU9" s="4">
        <f>GQ9+GS9</f>
        <v>0</v>
      </c>
      <c r="GV9" s="4">
        <f>GR9+GT9</f>
        <v>0</v>
      </c>
      <c r="GW9" s="4"/>
      <c r="GX9" s="4">
        <f t="shared" ref="GX9:GX40" si="6">IF(OR(C9=truckstop1,C9=truckstoptru),AK9+AP9+AU9+BA9+BF9+BK9+BP9+BU9+BZ9+CE9,0)</f>
        <v>0</v>
      </c>
      <c r="GY9" s="4">
        <f t="shared" ref="GY9:GY40" si="7">IF(OR(C9=truckstop1,C9=truckstoptru),CK9+CP9+CU9+CZ9+DE9+DJ9+DO9+DT9+DY9+EE9,0)</f>
        <v>0</v>
      </c>
      <c r="GZ9" s="4">
        <f t="shared" ref="GZ9:GZ40" si="8">IF(C9=truckstoptru,EI9+EL9+EO9+ER9+EU9+EX9+FA9+FD9+FG9+FJ9,0)</f>
        <v>0</v>
      </c>
      <c r="HA9" s="4">
        <f t="shared" ref="HA9:HA40" si="9">IF(C9=truckstoptru,FN9+FQ9+FT9+FW9+FZ9+GC9+GF9+GI9+GL9+GO9,0)</f>
        <v>0</v>
      </c>
      <c r="HB9" s="4">
        <f>GX9+GZ9</f>
        <v>0</v>
      </c>
      <c r="HC9" s="4">
        <f>GY9+HA9</f>
        <v>0</v>
      </c>
      <c r="HD9" s="4"/>
      <c r="HE9" s="4">
        <f>GU9-HB9</f>
        <v>0</v>
      </c>
      <c r="HF9" s="4">
        <f>GV9-HC9</f>
        <v>0</v>
      </c>
      <c r="HG9" s="19">
        <f>HE9+20*HF9</f>
        <v>0</v>
      </c>
      <c r="HH9" s="244">
        <f t="shared" ref="HH9:HH40" si="10">IF(OR(C9=truckstop1,C9=truckstoptru),IF(NOT(AC9=""),HG9/(AB9+AC9),HG9/AB9),0)</f>
        <v>0</v>
      </c>
      <c r="HI9" s="55"/>
    </row>
    <row r="10" spans="1:217" x14ac:dyDescent="0.2">
      <c r="A10" t="str">
        <f>IF(OR('User Input Data'!C14=truckstop1,'User Input Data'!C14=truckstoptru),'User Input Data'!A14,blank)</f>
        <v/>
      </c>
      <c r="B10" t="str">
        <f>IF(OR('User Input Data'!C14=truckstop1,'User Input Data'!C14=truckstoptru),'User Input Data'!B14,blank)</f>
        <v/>
      </c>
      <c r="C10" s="49" t="str">
        <f>IF(OR('User Input Data'!C14=truckstop1,'User Input Data'!C14=truckstoptru),'User Input Data'!C14,blank)</f>
        <v/>
      </c>
      <c r="D10" s="49" t="str">
        <f>IF(AND(OR('User Input Data'!C14=truckstop1,'User Input Data'!C14=truckstoptru),'User Input Data'!D14&gt;1),'User Input Data'!D14,blank)</f>
        <v/>
      </c>
      <c r="E10" s="49" t="str">
        <f>IF(AND(OR('User Input Data'!C14=truckstop1,'User Input Data'!C14=truckstoptru),'User Input Data'!E14&gt;1),'User Input Data'!E14,blank)</f>
        <v/>
      </c>
      <c r="F10" s="49" t="str">
        <f>IF(AND(OR('User Input Data'!C14=truckstop1,'User Input Data'!C14=truckstoptru),'User Input Data'!F14&gt;1),'User Input Data'!F14,blank)</f>
        <v/>
      </c>
      <c r="G10" t="str">
        <f>IF(AND(OR('User Input Data'!C14=truckstop1,'User Input Data'!C14=truckstoptru),'User Input Data'!G14&gt;1),'User Input Data'!G14,blank)</f>
        <v/>
      </c>
      <c r="H10" s="79" t="str">
        <f>IF(OR('User Input Data'!C14=truckstop1,'User Input Data'!C14=truckstoptru),'User Input Data'!H14,blank)</f>
        <v/>
      </c>
      <c r="I10" s="79" t="str">
        <f>IF(OR('User Input Data'!C14=truckstop1,'User Input Data'!C14=truckstoptru),'User Input Data'!I14,blank)</f>
        <v/>
      </c>
      <c r="J10" s="79" t="str">
        <f>IF(OR('User Input Data'!C14=truckstop1,'User Input Data'!C14=truckstoptru),'User Input Data'!J14,blank)</f>
        <v/>
      </c>
      <c r="K10" s="79" t="str">
        <f>IF(OR('User Input Data'!C14=truckstop1,'User Input Data'!C14=truckstoptru),'User Input Data'!K14,blank)</f>
        <v/>
      </c>
      <c r="L10" s="79" t="str">
        <f>IF(OR('User Input Data'!C14=truckstop1,'User Input Data'!C14=truckstoptru),'User Input Data'!L14,blank)</f>
        <v/>
      </c>
      <c r="M10" s="79" t="str">
        <f>IF(OR('User Input Data'!C14=truckstop1,'User Input Data'!C14=truckstoptru),'User Input Data'!M14,blank)</f>
        <v/>
      </c>
      <c r="N10" s="79" t="str">
        <f>IF(OR('User Input Data'!C14=truckstop1,'User Input Data'!C14=truckstoptru),'User Input Data'!N14,blank)</f>
        <v/>
      </c>
      <c r="O10" s="79" t="str">
        <f>IF(OR('User Input Data'!C14=truckstop1,'User Input Data'!C14=truckstoptru),'User Input Data'!O14,blank)</f>
        <v/>
      </c>
      <c r="P10" s="79" t="str">
        <f>IF(OR('User Input Data'!C14=truckstop1,'User Input Data'!C14=truckstoptru),'User Input Data'!P14,blank)</f>
        <v/>
      </c>
      <c r="Q10" s="79" t="str">
        <f>IF(OR('User Input Data'!C14=truckstop1,'User Input Data'!C14=truckstoptru),'User Input Data'!Q14,blank)</f>
        <v/>
      </c>
      <c r="R10" s="79" t="str">
        <f>IF('User Input Data'!C14=truckstoptru,'User Input Data'!R14,blank)</f>
        <v/>
      </c>
      <c r="S10" s="79" t="str">
        <f>IF('User Input Data'!C14=truckstoptru,'User Input Data'!S14,blank)</f>
        <v/>
      </c>
      <c r="T10" s="79" t="str">
        <f>IF('User Input Data'!C14=truckstoptru,'User Input Data'!T14,blank)</f>
        <v/>
      </c>
      <c r="U10" s="79" t="str">
        <f>IF('User Input Data'!C14=truckstoptru,'User Input Data'!U14,blank)</f>
        <v/>
      </c>
      <c r="V10" s="79" t="str">
        <f>IF('User Input Data'!C14=truckstoptru,'User Input Data'!V14,blank)</f>
        <v/>
      </c>
      <c r="W10" s="79" t="str">
        <f>IF('User Input Data'!C14=truckstoptru,'User Input Data'!W14,blank)</f>
        <v/>
      </c>
      <c r="X10" s="79" t="str">
        <f>IF('User Input Data'!C14=truckstoptru,'User Input Data'!X14,blank)</f>
        <v/>
      </c>
      <c r="Y10" s="79" t="str">
        <f>IF('User Input Data'!C14=truckstoptru,'User Input Data'!Y14,blank)</f>
        <v/>
      </c>
      <c r="Z10" s="79" t="str">
        <f>IF('User Input Data'!C14=truckstoptru,'User Input Data'!Z14,blank)</f>
        <v/>
      </c>
      <c r="AA10" s="79" t="str">
        <f>IF('User Input Data'!C14=truckstoptru,'User Input Data'!AA14,blank)</f>
        <v/>
      </c>
      <c r="AB10" s="9" t="str">
        <f>IF(AND(OR('User Input Data'!C14=truckstop1,'User Input Data'!C14=truckstoptru),'User Input Data'!AC14&gt;1),'User Input Data'!AC14,blank)</f>
        <v/>
      </c>
      <c r="AC10" s="9" t="str">
        <f>IF(AND(OR('User Input Data'!C14=truckstop1,'User Input Data'!C14=truckstoptru),'User Input Data'!AD14&gt;0),'User Input Data'!AD14,blank)</f>
        <v/>
      </c>
      <c r="AE10" t="str">
        <f>IF(E10&gt;0,E10,Other!$G$5)</f>
        <v/>
      </c>
      <c r="AF10" t="str">
        <f t="shared" si="1"/>
        <v/>
      </c>
      <c r="AG10" s="12" t="str">
        <f>IF(NOT(B10=blank),VLOOKUP(B10+0,'Tables 4-5'!$F$8:$G$25,2),blank)</f>
        <v/>
      </c>
      <c r="AH10" s="461" t="str">
        <f>IF(NOT(B10=blank),VLOOKUP(B10+0,'Table 6'!$B$3:$D$20,2),blank)</f>
        <v/>
      </c>
      <c r="AI10" s="4" t="str">
        <f>IF(NOT(B10=blank),'Tables 4-5'!$A$8,blank)</f>
        <v/>
      </c>
      <c r="AJ10" s="4" t="str">
        <f>IF(NOT(B10=blank),PRODUCT(G10,H10,(AE10-IF(AE10/FHS&lt;1,1,AE10/FHS)*(truck_idle/60)),(AG10*AI10),(Other!$G$4/454))+PRODUCT(IF(AE10/FHS&lt;1,1,AE10/FHS),G10,H10,AH10,truck_idle/60,Other!$G$4/454),blank)</f>
        <v/>
      </c>
      <c r="AK10" s="4" t="str">
        <f>IF(NOT(B10=blank),PRODUCT(IF(AE10/FHS&lt;1,1,AE10/FHS),G10,H10,AH10,truck_idle/60,Other!$G$4/454)+PRODUCT(G10,(AE10-IF(AE10/FHS&lt;1,1,AE10/FHS)*(truck_idle/60)),Truck_KW,gridNox,Other!$G$4/454,H10,AG10),blank)</f>
        <v/>
      </c>
      <c r="AL10" s="12" t="str">
        <f>IF(NOT(B10=blank),VLOOKUP(B10+1,'Tables 4-5'!$F$8:$G$25,2),blank)</f>
        <v/>
      </c>
      <c r="AM10" s="461" t="str">
        <f>IF(NOT(B10=blank),VLOOKUP(B10+1,'Table 6'!$B$3:$D$20,2),blank)</f>
        <v/>
      </c>
      <c r="AN10" s="4" t="str">
        <f>IF(NOT(B10=blank),'Tables 4-5'!$A$8,blank)</f>
        <v/>
      </c>
      <c r="AO10" s="4" t="str">
        <f>IF(NOT(B10=blank),PRODUCT(G10,I10,(AE10-IF(AE10/FHS&lt;1,1,AE10/FHS)*(truck_idle/60)),(AL10*AN10),(Other!$G$4/454))+PRODUCT(IF(AE10/FHS&lt;1,1,AE10/FHS),G10,I10,AM10,truck_idle/60,Other!$G$4/454),blank)</f>
        <v/>
      </c>
      <c r="AP10" s="4" t="str">
        <f>IF(NOT(B10=blank),PRODUCT(IF(AE10/FHS&lt;1,1,AE10/FHS),G10,I10,AM10,truck_idle/60,Other!$G$4/454)+PRODUCT(G10,(AE10-IF(AE10/FHS&lt;1,1,AE10/FHS)*(truck_idle/60)),Truck_KW,gridNox,Other!$G$4/454,I10,AL10),blank)</f>
        <v/>
      </c>
      <c r="AQ10" s="12" t="str">
        <f>IF(NOT(B10=blank),VLOOKUP(B10+2,'Tables 4-5'!$F$8:$G$25,2),blank)</f>
        <v/>
      </c>
      <c r="AR10" s="461" t="str">
        <f>IF(NOT(B10=blank),VLOOKUP(B10+2,'Table 6'!$B$3:$D$20,2),blank)</f>
        <v/>
      </c>
      <c r="AS10" s="4" t="str">
        <f>IF(NOT(B10=blank),'Tables 4-5'!$A$8,blank)</f>
        <v/>
      </c>
      <c r="AT10" s="4" t="str">
        <f>IF(NOT(B10=blank),PRODUCT(G10,J10,(AE10-IF(AE10/FHS&lt;1,1,AE10/FHS)*(truck_idle/60)),(AQ10*AS10),(Other!$G$4/454))+PRODUCT(IF(AE10/FHS&lt;1,1,AE10/FHS),G10,J10,AR10,truck_idle/60,Other!$G$4/454),blank)</f>
        <v/>
      </c>
      <c r="AU10" s="4" t="str">
        <f>IF(NOT(B10=blank),PRODUCT(IF(AE10/FHS&lt;1,1,AE10/FHS),G10,J10,AR10,truck_idle/60,Other!$G$4/454)+PRODUCT(G10,(AE10-IF(AE10/FHS&lt;1,1,AE10/FHS)*(truck_idle/60)),Truck_KW,gridNox,Other!$G$4/454,J10,AQ10),blank)</f>
        <v/>
      </c>
      <c r="AV10" s="12" t="str">
        <f>IF(NOT(B10=blank),VLOOKUP(B10+3,'Tables 4-5'!$F$8:$G$25,2),blank)</f>
        <v/>
      </c>
      <c r="AW10" s="4" t="str">
        <f>IF(NOT(B10=blank),VLOOKUP(B10+3,#REF!,2),blank)</f>
        <v/>
      </c>
      <c r="AX10" s="461" t="str">
        <f>IF(NOT(B10=blank),VLOOKUP(B10+3,'Table 6'!$B$3:$D$20,2),blank)</f>
        <v/>
      </c>
      <c r="AY10" s="4" t="str">
        <f>IF(NOT(B10=blank),'Tables 4-5'!$A$8,blank)</f>
        <v/>
      </c>
      <c r="AZ10" s="4" t="str">
        <f>IF(NOT(B10=blank),PRODUCT(G10,K10,(AE10-IF(AE10/FHS&lt;1,1,AE10/FHS)*(truck_idle/60)),(AV10*AY10),(Other!$G$4/454))+PRODUCT(IF(AE10/FHS&lt;1,1,AE10/FHS),G10,K10,AX10,truck_idle/60,Other!$G$4/454),blank)</f>
        <v/>
      </c>
      <c r="BA10" s="4" t="str">
        <f>IF(NOT(B10=blank),PRODUCT(IF(AE10/FHS&lt;1,1,AE10/FHS),G10,K10,AX10,Other!$G$6/60,Other!$G$4/454)+PRODUCT(G10,(AE10-IF(AE10/FHS&lt;1,1,AE10/FHS)*(truck_idle/60)),Truck_KW,gridNox,Other!$G$4/454,K10,AV10),blank)</f>
        <v/>
      </c>
      <c r="BB10" s="12" t="str">
        <f>IF(NOT(B10=blank),VLOOKUP(B10+4,'Tables 4-5'!$F$8:$G$25,2),blank)</f>
        <v/>
      </c>
      <c r="BC10" s="461" t="str">
        <f>IF(NOT(B10=blank),VLOOKUP(B10+4,'Table 6'!$B$3:$D$20,2),blank)</f>
        <v/>
      </c>
      <c r="BD10" s="4" t="str">
        <f>IF(NOT(B10=blank),'Tables 4-5'!$A$8,blank)</f>
        <v/>
      </c>
      <c r="BE10" s="4" t="str">
        <f>IF(NOT(B10=blank),PRODUCT(G10,L10,(AE10-IF(AE10/FHS&lt;1,1,AE10/FHS)*(truck_idle/60)),(BB10*BD10),(Other!$G$4/454))+PRODUCT(IF(AE10/FHS&lt;1,1,AE10/FHS),G10,L10,BC10,truck_idle/60,Other!$G$4/454),blank)</f>
        <v/>
      </c>
      <c r="BF10" s="4" t="str">
        <f>IF(NOT(B10=blank),PRODUCT(IF(AE10/FHS&lt;1,1,AE10/FHS),G10,L10,BC10,Other!$G$6/60,Other!$G$4/454)+PRODUCT(G10,(AE10-IF(AE10/FHS&lt;1,1,AE10/FHS)*(truck_idle/60)),Truck_KW,gridNox,Other!$G$4/454,L10,BB10),blank)</f>
        <v/>
      </c>
      <c r="BG10" s="12" t="str">
        <f>IF(NOT(B10=blank),VLOOKUP(B10+5,'Tables 4-5'!$F$8:$G$25,2),blank)</f>
        <v/>
      </c>
      <c r="BH10" s="461" t="str">
        <f>IF(NOT(B10=blank),VLOOKUP(B10+5,'Table 6'!$B$3:$D$20,2),blank)</f>
        <v/>
      </c>
      <c r="BI10" s="4" t="str">
        <f>IF(NOT(B10=blank),'Tables 4-5'!$A$8,blank)</f>
        <v/>
      </c>
      <c r="BJ10" s="4" t="str">
        <f>IF(NOT(B10=blank),PRODUCT(G10,M10,(AE10-IF(AE10/FHS&lt;1,1,AE10/FHS)*(truck_idle/60)),(BG10*BI10),(Other!$G$4/454))+PRODUCT(IF(AE10/FHS&lt;1,1,AE10/FHS),G10,M10,BH10,truck_idle/60,Other!$G$4/454),blank)</f>
        <v/>
      </c>
      <c r="BK10" s="4" t="str">
        <f>IF(NOT(B10=blank),PRODUCT(IF(AE10/FHS&lt;1,1,AE10/FHS),G10,M10,BH10,truck_idle/60,Other!$G$4/454)+PRODUCT(G10,(AE10-IF(AE10/FHS&lt;1,1,AE10/FHS)*(truck_idle/60)),Truck_KW,gridNox,Other!$G$4/454,M10,BG10),blank)</f>
        <v/>
      </c>
      <c r="BL10" s="12" t="str">
        <f>IF(NOT(B10=blank),VLOOKUP(B10+6,'Tables 4-5'!$F$8:$G$25,2),blank)</f>
        <v/>
      </c>
      <c r="BM10" s="461" t="str">
        <f>IF(NOT(B10=blank),VLOOKUP(B10+6,'Table 6'!$B$3:$D$20,2),blank)</f>
        <v/>
      </c>
      <c r="BN10" s="4" t="str">
        <f>IF(NOT(B10=blank),'Tables 4-5'!$A$8,blank)</f>
        <v/>
      </c>
      <c r="BO10" s="4" t="str">
        <f>IF(NOT(B10=blank),PRODUCT(G10,N10,(AE10-IF(AE10/FHS&lt;1,1,AE10/FHS)*(truck_idle/60)),(BL10*BN10),(Other!$G$4/454))+PRODUCT(IF(AE10/FHS&lt;1,1,AE10/FHS),G10,N10,BM10,truck_idle/60,Other!$G$4/454),blank)</f>
        <v/>
      </c>
      <c r="BP10" s="4" t="str">
        <f>IF(NOT(B10=blank),PRODUCT(IF(AE10/FHS&lt;1,1,AE10/FHS),G10,N10,BM10,truck_idle/60,Other!$G$4/454)+PRODUCT(G10,(AE10-IF(AE10/FHS&lt;1,1,AE10/FHS)*(truck_idle/60)),Truck_KW,gridNox,Other!$G$4/454,N10,BL10),blank)</f>
        <v/>
      </c>
      <c r="BQ10" s="12" t="str">
        <f>IF(NOT(B10=blank),VLOOKUP(B10+7,'Tables 4-5'!$F$8:$G$25,2),blank)</f>
        <v/>
      </c>
      <c r="BR10" s="461" t="str">
        <f>IF(NOT(B10=blank),VLOOKUP(B10+7,'Table 6'!$B$3:$D$20,2),blank)</f>
        <v/>
      </c>
      <c r="BS10" s="4" t="str">
        <f>IF(NOT(B10=blank),'Tables 4-5'!$A$8,blank)</f>
        <v/>
      </c>
      <c r="BT10" s="4" t="str">
        <f>IF(NOT(B10=blank),PRODUCT(G10,O10,(AE10-IF(AE10/FHS&lt;1,1,AE10/FHS)*(truck_idle/60)),(BQ10*BS10),(Other!$G$4/454))+PRODUCT(IF(AE10/FHS&lt;1,1,AE10/FHS),G10,O10,BR10,truck_idle/60,Other!$G$4/454),blank)</f>
        <v/>
      </c>
      <c r="BU10" s="4" t="str">
        <f>IF(NOT(B10=blank),PRODUCT(IF(AE10/FHS&lt;1,1,AE10/FHS),G10,O10,BR10,truck_idle/60,Other!$G$4/454)+PRODUCT(G10,(AE10-IF(AE10/FHS&lt;1,1,AE10/FHS)*(truck_idle/60)),Truck_KW,gridNox,Other!$G$4/454,O10,BQ10),blank)</f>
        <v/>
      </c>
      <c r="BV10" s="12" t="str">
        <f>IF(NOT(B10=blank),VLOOKUP(B10+8,'Tables 4-5'!$F$8:$G$25,2),blank)</f>
        <v/>
      </c>
      <c r="BW10" s="461" t="str">
        <f>IF(NOT(B10=blank),VLOOKUP(B10+8,'Table 6'!$B$3:$D$20,2),blank)</f>
        <v/>
      </c>
      <c r="BX10" s="4" t="str">
        <f>IF(NOT(B10=blank),'Tables 4-5'!$A$8,blank)</f>
        <v/>
      </c>
      <c r="BY10" s="4" t="str">
        <f>IF(NOT(B10=blank),PRODUCT(G10,P10,(AE10-IF(AE10/FHS&lt;1,1,AE10/FHS)*(truck_idle/60)),(BV10*BX10),(Other!$G$4/454))+PRODUCT(IF(AE10/FHS&lt;1,1,AE10/FHS),G10,P10,BW10,truck_idle/60,Other!$G$4/454),blank)</f>
        <v/>
      </c>
      <c r="BZ10" s="4" t="str">
        <f>IF(NOT(B10=blank),PRODUCT(IF(AE10/FHS&lt;1,1,AE10/FHS),G10,P10,BW10,truck_idle/60,Other!$G$4/454)+PRODUCT(G10,(AE10-IF(AE10/FHS&lt;1,1,AE10/FHS)*(truck_idle/60)),Truck_KW,gridNox,Other!$G$4/454,P10,BV10),blank)</f>
        <v/>
      </c>
      <c r="CA10" s="12" t="str">
        <f>IF(NOT(B10=blank),VLOOKUP(B10+9,'Tables 4-5'!$F$8:$G$25,2),blank)</f>
        <v/>
      </c>
      <c r="CB10" s="461" t="str">
        <f>IF(NOT(B10=blank),VLOOKUP(B10+9,'Table 6'!$B$3:$D$20,2),blank)</f>
        <v/>
      </c>
      <c r="CC10" s="4" t="str">
        <f>IF(NOT(B10=blank),'Tables 4-5'!$A$8,blank)</f>
        <v/>
      </c>
      <c r="CD10" s="4" t="str">
        <f>IF(NOT(B10=blank),PRODUCT(G10,Q10,(AE10-IF(AE10/FHS&lt;1,1,AE10/FHS)*(truck_idle/60)),(CA10*CC10),(Other!$G$4/454))+PRODUCT(IF(AE10/FHS&lt;1,1,AE10/FHS),G10,Q10,CB10,truck_idle/60,Other!$G$4/454),blank)</f>
        <v/>
      </c>
      <c r="CE10" s="4" t="str">
        <f>IF(NOT(B10=blank),PRODUCT(IF(AE10/FHS&lt;1,1,AE10/FHS),G10,Q10,CB10,truck_idle/60,Other!$G$4/454)+PRODUCT(G10,(AE10-IF(AE10/FHS&lt;1,1,AE10/FHS)*(truck_idle/60)),Truck_KW,gridNox,Other!$G$4/454,Q10,CA10),blank)</f>
        <v/>
      </c>
      <c r="CG10" s="12" t="str">
        <f>IF(NOT(B10=blank),VLOOKUP(B10+0,'Tables 4-5'!$F$8:$G$25,2),blank)</f>
        <v/>
      </c>
      <c r="CH10" s="12" t="str">
        <f>IF(NOT(B10=blank),VLOOKUP(B10+0,'Table 6'!$B$3:$D$20,3),blank)</f>
        <v/>
      </c>
      <c r="CI10" s="4" t="str">
        <f>IF(NOT(B10=blank),'Tables 4-5'!$B$8,blank)</f>
        <v/>
      </c>
      <c r="CJ10" s="4" t="str">
        <f>IF(NOT(B10=blank),PRODUCT(G10,H10,(AE10-IF(AE10/FHS&lt;1,1,AE10/FHS)*(truck_idle/60)),(CG10*CI10),(Other!$G$4/454))+PRODUCT(IF(AE10/FHS&lt;1,1,AE10/FHS),G10,H10,CH10,truck_idle/60,Other!$G$4/454),blank)</f>
        <v/>
      </c>
      <c r="CK10" s="12" t="str">
        <f>IF(NOT(B10=blank),PRODUCT(IF(AE10/FHS&lt;1,1,AE10/FHS),G10,H10,CH10,truck_idle/60,Other!$G$4/454)+PRODUCT(G10,(AE10-IF(AE10/FHS&lt;1,1,AE10/FHS)*(truck_idle/60)),Truck_KW,gridPM,Other!$G$4/454,CG10,H10),blank)</f>
        <v/>
      </c>
      <c r="CL10" s="12" t="str">
        <f>IF(NOT(B10=blank),VLOOKUP(B10+1,'Tables 4-5'!$F$8:$G$25,2),blank)</f>
        <v/>
      </c>
      <c r="CM10" s="12" t="str">
        <f>IF(NOT(B10=blank),VLOOKUP(B10+1,'Table 6'!$B$3:$D$20,3),blank)</f>
        <v/>
      </c>
      <c r="CN10" s="4" t="str">
        <f>IF(NOT(B10=blank),'Tables 4-5'!$B$8,blank)</f>
        <v/>
      </c>
      <c r="CO10" s="4" t="str">
        <f>IF(NOT(B10=blank),PRODUCT(G10,I10,(AE10-IF(AE10/FHS&lt;1,1,AE10/FHS)*(truck_idle/60)),(CL10*CN10),(Other!$G$4/454))+PRODUCT(IF(AE10/FHS&lt;1,1,AE10/FHS),G10,I10,CM10,truck_idle/60,Other!$G$4/454),blank)</f>
        <v/>
      </c>
      <c r="CP10" s="12" t="str">
        <f>IF(NOT(B10=blank),PRODUCT(IF(AE10/FHS&lt;1,1,AE10/FHS),G10,I10,CM10,truck_idle/60,Other!$G$4/454)+PRODUCT(G10,(AE10-IF(AE10/FHS&lt;1,1,AE10/FHS)*(truck_idle/60)),Truck_KW,gridPM,Other!$G$4/454,I10,CL10),blank)</f>
        <v/>
      </c>
      <c r="CQ10" s="12" t="str">
        <f>IF(NOT(B10=blank),VLOOKUP(B10+2,'Tables 4-5'!$F$8:$G$25,2),blank)</f>
        <v/>
      </c>
      <c r="CR10" s="12" t="str">
        <f>IF(NOT(B10=blank),VLOOKUP(B10+2,'Table 6'!$B$3:$D$20,3),blank)</f>
        <v/>
      </c>
      <c r="CS10" s="4" t="str">
        <f>IF(NOT(B10=blank),'Tables 4-5'!$B$8,blank)</f>
        <v/>
      </c>
      <c r="CT10" s="4" t="str">
        <f>IF(NOT(B10=blank),PRODUCT(G10,J10,(AE10-IF(AE10/FHS&lt;1,1,AE10/FHS)*(truck_idle/60)),(CQ10*CS10),(Other!$G$4/454))+PRODUCT(IF(AE10/FHS&lt;1,1,AE10/FHS),G10,J10,CR10,truck_idle/60,Other!$G$4/454),blank)</f>
        <v/>
      </c>
      <c r="CU10" s="12" t="str">
        <f>IF(NOT(B10=blank),PRODUCT(IF(AE10/FHS&lt;1,1,AE10/FHS),G10,J10,CR10,truck_idle/60,Other!$G$4/454)+PRODUCT(G10,(AE10-IF(AE10/FHS&lt;1,1,AE10/FHS)*(truck_idle/60)),Truck_KW,gridPM,Other!$G$4/454,J10,CQ10),blank)</f>
        <v/>
      </c>
      <c r="CV10" s="12" t="str">
        <f>IF(NOT(B10=blank),VLOOKUP(B10+3,'Tables 4-5'!$F$8:$G$25,2),blank)</f>
        <v/>
      </c>
      <c r="CW10" s="12" t="str">
        <f>IF(NOT(B10=blank),VLOOKUP(B10+3,'Table 6'!$B$3:$D$20,3),blank)</f>
        <v/>
      </c>
      <c r="CX10" s="4" t="str">
        <f>IF(NOT(B10=blank),'Tables 4-5'!$B$8,blank)</f>
        <v/>
      </c>
      <c r="CY10" s="4" t="str">
        <f>IF(NOT(B10=blank),PRODUCT(G10,K10,(AE10-IF(AE10/FHS&lt;1,1,AE10/FHS)*(truck_idle/60)),(CV10*CX10),(Other!$G$4/454))+PRODUCT(IF(AE10/FHS&lt;1,1,AE10/FHS),G10,K10,CW10,truck_idle/60,Other!$G$4/454),blank)</f>
        <v/>
      </c>
      <c r="CZ10" s="12" t="str">
        <f>IF(NOT(B10=blank),PRODUCT(IF(AE10/FHS&lt;1,1,AE10/FHS),G10,K10,CW10,truck_idle/60,Other!$G$4/454)+PRODUCT(G10,(AE10-IF(AE10/FHS&lt;1,1,AE10/FHS)*(truck_idle/60)),Truck_KW,gridPM,Other!$G$4/454,K10,CV10),blank)</f>
        <v/>
      </c>
      <c r="DA10" s="12" t="str">
        <f>IF(NOT(B10=blank),VLOOKUP(B10+4,'Tables 4-5'!$F$8:$G$25,2),blank)</f>
        <v/>
      </c>
      <c r="DB10" s="12" t="str">
        <f>IF(NOT(B10=blank),VLOOKUP(B10+4,'Table 6'!$B$3:$D$20,3),blank)</f>
        <v/>
      </c>
      <c r="DC10" s="4" t="str">
        <f>IF(NOT(B10=blank),'Tables 4-5'!$B$8,blank)</f>
        <v/>
      </c>
      <c r="DD10" s="4" t="str">
        <f>IF(NOT(B10=blank),PRODUCT(G10,L10,(AE10-IF(AE10/FHS&lt;1,1,AE10/FHS)*(truck_idle/60)),(DA10*DC10),(Other!$G$4/454))+PRODUCT(IF(AE10/FHS&lt;1,1,AE10/FHS),G10,L10,DB10,truck_idle/60,Other!$G$4/454),blank)</f>
        <v/>
      </c>
      <c r="DE10" s="12" t="str">
        <f>IF(NOT(B10=blank),PRODUCT(IF(AE10/FHS&lt;1,1,AE10/FHS),G10,L10,DB10,truck_idle/60,Other!$G$4/454)+PRODUCT(G10,(AE10-IF(AE10/FHS&lt;1,1,AE10/FHS)*(truck_idle/60)),Truck_KW,gridPM,Other!$G$4/454,L10,DA10),blank)</f>
        <v/>
      </c>
      <c r="DF10" s="12" t="str">
        <f>IF(NOT(B10=blank),VLOOKUP(B10+5,'Tables 4-5'!$F$8:$G$25,2),blank)</f>
        <v/>
      </c>
      <c r="DG10" s="12" t="str">
        <f>IF(NOT(B10=blank),VLOOKUP(B10+5,'Table 6'!$B$3:$D$20,3),blank)</f>
        <v/>
      </c>
      <c r="DH10" s="4" t="str">
        <f>IF(NOT(B10=blank),'Tables 4-5'!$B$8,blank)</f>
        <v/>
      </c>
      <c r="DI10" s="4" t="str">
        <f>IF(NOT(B10=blank),PRODUCT(G10,M10,(AE10-IF(AE10/FHS&lt;1,1,AE10/FHS)*(truck_idle/60)),(DF10*DH10),(Other!$G$4/454))+PRODUCT(IF(AE10/FHS&lt;1,1,AE10/FHS),G10,M10,DG10,truck_idle/60,Other!$G$4/454),blank)</f>
        <v/>
      </c>
      <c r="DJ10" s="12" t="str">
        <f>IF(NOT(B10=blank),PRODUCT(IF(AE10/FHS&lt;1,1,AE10/FHS),G10,M10,DG10,truck_idle/60,Other!$G$4/454)+PRODUCT(G10,(AE10-IF(AE10/FHS&lt;1,1,AE10/FHS)*(truck_idle/60)),Truck_KW,gridPM,Other!$G$4/454,M10,DF10),blank)</f>
        <v/>
      </c>
      <c r="DK10" s="12" t="str">
        <f>IF(NOT(B10=blank),VLOOKUP(B10+6,'Tables 4-5'!$F$8:$G$25,2),blank)</f>
        <v/>
      </c>
      <c r="DL10" s="12" t="str">
        <f>IF(NOT(B10=blank),VLOOKUP(B10+6,'Table 6'!$B$3:$D$20,3),blank)</f>
        <v/>
      </c>
      <c r="DM10" s="4" t="str">
        <f>IF(NOT(B10=blank),'Tables 4-5'!$B$8,blank)</f>
        <v/>
      </c>
      <c r="DN10" s="4" t="str">
        <f>IF(NOT(B10=blank),PRODUCT(G10,N10,(AE10-IF(AE10/FHS&lt;1,1,AE10/FHS)*(truck_idle/60)),(DK10*DM10),(Other!$G$4/454))+PRODUCT(IF(AE10/FHS&lt;1,1,AE10/FHS),G10,N10,DL10,truck_idle/60,Other!$G$4/454),blank)</f>
        <v/>
      </c>
      <c r="DO10" s="12" t="str">
        <f>IF(NOT(B10=blank),PRODUCT(IF(AE10/FHS&lt;1,1,AE10/FHS),G10,N10,DL10,truck_idle/60,Other!$G$4/454)+PRODUCT(G10,(AE10-IF(AE10/FHS&lt;1,1,AE10/FHS)*(truck_idle/60)),Truck_KW,gridPM,Other!$G$4/454,N10,DK10),blank)</f>
        <v/>
      </c>
      <c r="DP10" s="12" t="str">
        <f>IF(NOT(B10=blank),VLOOKUP(B10+7,'Tables 4-5'!$F$8:$G$25,2),blank)</f>
        <v/>
      </c>
      <c r="DQ10" s="12" t="str">
        <f>IF(NOT(B10=blank),VLOOKUP(B10+7,'Table 6'!$B$3:$D$20,3),blank)</f>
        <v/>
      </c>
      <c r="DR10" s="4" t="str">
        <f>IF(NOT(B10=blank),'Tables 4-5'!$B$8,blank)</f>
        <v/>
      </c>
      <c r="DS10" s="4" t="str">
        <f>IF(NOT(B10=blank),PRODUCT(G10,O10,(AE10-IF(AE10/FHS&lt;1,1,AE10/FHS)*(truck_idle/60)),(DP10*DR10),(Other!$G$4/454))+PRODUCT(IF(AE10/FHS&lt;1,1,AE10/FHS),G10,O10,DQ10,truck_idle/60,Other!$G$4/454),blank)</f>
        <v/>
      </c>
      <c r="DT10" s="12" t="str">
        <f>IF(NOT(B10=blank),PRODUCT(IF(AE10/FHS&lt;1,1,AE10/FHS),G10,O10,DQ10,truck_idle/60,Other!$G$4/454)+PRODUCT(G10,(AE10-IF(AE10/FHS&lt;1,1,AE10/FHS)*(truck_idle/60)),Truck_KW,gridPM,Other!$G$4/454,O10,DP10),blank)</f>
        <v/>
      </c>
      <c r="DU10" s="12" t="str">
        <f>IF(NOT(B10=blank),VLOOKUP(B10+8,'Tables 4-5'!$F$8:$G$25,2),blank)</f>
        <v/>
      </c>
      <c r="DV10" s="12" t="str">
        <f>IF(NOT(B10=blank),VLOOKUP(B10+8,'Table 6'!$B$3:$D$20,3),blank)</f>
        <v/>
      </c>
      <c r="DW10" s="4" t="str">
        <f>IF(NOT(B10=blank),'Tables 4-5'!$B$8,blank)</f>
        <v/>
      </c>
      <c r="DX10" s="4" t="str">
        <f>IF(NOT(B10=blank),PRODUCT(G10,P10,(AE10-IF(AE10/FHS&lt;1,1,AE10/FHS)*(truck_idle/60)),(DU10*DW10),(Other!$G$4/454))+PRODUCT(IF(AE10/FHS&lt;1,1,AE10/FHS),G10,P10,DV10,truck_idle/60,Other!$G$4/454),blank)</f>
        <v/>
      </c>
      <c r="DY10" s="12" t="str">
        <f>IF(NOT(B10=blank),PRODUCT(IF(AE10/FHS&lt;1,1,AE10/FHS),G10,P10,DV10,truck_idle/60,Other!$G$4/454)+PRODUCT(G10,(AE10-IF(AE10/FHS&lt;1,1,AE10/FHS)*(truck_idle/60)),Truck_KW,gridPM,Other!$G$4/454,P10,DU10),blank)</f>
        <v/>
      </c>
      <c r="DZ10" s="12" t="str">
        <f>IF(NOT(B10=blank),VLOOKUP(B10+9,'Tables 4-5'!$F$8:$G$25,2),blank)</f>
        <v/>
      </c>
      <c r="EA10" s="12" t="str">
        <f>IF(NOT(B10=blank),VLOOKUP(B10+9,#REF!,3),blank)</f>
        <v/>
      </c>
      <c r="EB10" s="12" t="str">
        <f>IF(NOT(B10=blank),VLOOKUP(B10+9,'Table 6'!$B$3:$D$20,3),blank)</f>
        <v/>
      </c>
      <c r="EC10" s="4" t="str">
        <f>IF(NOT(B10=blank),'Tables 4-5'!$B$8,blank)</f>
        <v/>
      </c>
      <c r="ED10" s="4" t="str">
        <f>IF(NOT(B10=blank),PRODUCT(G10,Q10,(AE10-IF(AE10/FHS&lt;1,1,AE10/FHS)*(truck_idle/60)),(DZ10*EC10),(Other!$G$4/454))+PRODUCT(IF(AE10/FHS&lt;1,1,AE10/FHS),G10,Q10,EB10,truck_idle/60,Other!$G$4/454),blank)</f>
        <v/>
      </c>
      <c r="EE10" s="12" t="str">
        <f>IF(NOT(B10=blank),PRODUCT(IF(AE10/FHS&lt;1,1,AE10/FHS),G10,Q10,EB10,truck_idle/60,Other!$G$4/454)+PRODUCT(G10,(AE10-IF(AE10/FHS&lt;1,1,AE10/FHS)*(truck_idle/60)),Truck_KW,gridPM,Other!$G$4/454,Q10,DZ10),blank)</f>
        <v/>
      </c>
      <c r="EG10" t="str">
        <f>IF(C10=truckstoptru,VLOOKUP(B10+0,'Tables 2-3 TRU'!$B$14:$D$31,2),blank)</f>
        <v/>
      </c>
      <c r="EH10" s="4" t="str">
        <f>IF(C10=truckstoptru,PRODUCT(G10,(AF10-IF(AF10/FHS&lt;1,1,AF10/FHS)*(truck_idle/60)),tru__hp,tru_Load_Factor,(Other!$G$4/454),EG10,R10)+PRODUCT(IF(AF10/FHS&lt;1,1,AF10/FHS),G10,truck_idle/60,tru__hp,tru_Load_Factor,(Other!$G$4/454),EG10,R10),blank)</f>
        <v/>
      </c>
      <c r="EI10" s="4" t="str">
        <f>IF(C10=truckstoptru,PRODUCT(IF(AF10/FHS&lt;1,1,AF10/FHS),G10,truck_idle/60,tru_Load_Factor,tru__hp,(Other!$G$4/454),EG10,R10)+PRODUCT(G10,(AF10-IF(AF10/FHS&lt;1,1,AF10/FHS)*(truck_idle/60)),TRU_KW,gridNox,Other!$G$4/454,R10),blank)</f>
        <v/>
      </c>
      <c r="EJ10" t="str">
        <f>IF(C10=truckstoptru,VLOOKUP(B10+1,'Tables 2-3 TRU'!$B$14:$D$31,2),blank)</f>
        <v/>
      </c>
      <c r="EK10" s="4" t="str">
        <f>IF(C10=truckstoptru,PRODUCT(G10,(AF10-IF(AF10/FHS&lt;1,1,AF10/FHS)*(truck_idle/60)),tru__hp,tru_Load_Factor,(Other!$G$4/454),EJ10,S10)+PRODUCT(IF(AF10/FHS&lt;1,1,AF10/FHS),G10,truck_idle/60,tru__hp,tru_Load_Factor,(Other!$G$4/454),EJ10,S10),blank)</f>
        <v/>
      </c>
      <c r="EL10" s="4" t="str">
        <f>IF(C10=truckstoptru,PRODUCT(IF(AF10/FHS&lt;1,1,AF10/FHS),G10,truck_idle/60,tru_Load_Factor,tru__hp,(Other!$G$4/454),EJ10,S10)+PRODUCT(G10,(AF10-IF(AF10/FHS&lt;1,1,AF10/FHS)*(truck_idle/60)),TRU_KW,gridNox,Other!$G$4/454,S10),blank)</f>
        <v/>
      </c>
      <c r="EM10" t="str">
        <f>IF(C10=truckstoptru,VLOOKUP(B10+2,'Tables 2-3 TRU'!$B$14:$D$31,2),blank)</f>
        <v/>
      </c>
      <c r="EN10" s="4" t="str">
        <f>IF(C10=truckstoptru,PRODUCT(G10,(AF10-IF(AF10/FHS&lt;1,1,AF10/FHS)*(truck_idle/60)),tru__hp,tru_Load_Factor,(Other!$G$4/454),EM10,T10)+PRODUCT(IF(AF10/FHS&lt;1,1,AF10/FHS),G10,truck_idle/60,tru__hp,tru_Load_Factor,(Other!$G$4/454),EM10,T10),blank)</f>
        <v/>
      </c>
      <c r="EO10" s="4" t="str">
        <f>IF(C10=truckstoptru,PRODUCT(IF(AF10/FHS&lt;1,1,AF10/FHS),G10,truck_idle/60,tru_Load_Factor,tru__hp,(Other!$G$4/454),EM10,T10)+PRODUCT(G10,(AF10-IF(AF10/FHS&lt;1,1,AF10/FHS)*(truck_idle/60)),TRU_KW,gridNox,Other!$G$4/454,T10),blank)</f>
        <v/>
      </c>
      <c r="EP10" t="str">
        <f>IF(C10=truckstoptru,VLOOKUP(B10+3,'Tables 2-3 TRU'!$B$14:$D$31,2),blank)</f>
        <v/>
      </c>
      <c r="EQ10" s="4" t="str">
        <f>IF(C10=truckstoptru,PRODUCT(G10,(AF10-IF(AF10/FHS&lt;1,1,AF10/FHS)*(truck_idle/60)),tru__hp,tru_Load_Factor,(Other!$G$4/454),EP10,U10)+PRODUCT(IF(AF10/FHS&lt;1,1,AF10/FHS),G10,truck_idle/60,tru__hp,tru_Load_Factor,(Other!$G$4/454),EP10,U10),blank)</f>
        <v/>
      </c>
      <c r="ER10" s="4" t="str">
        <f>IF(C10=truckstoptru,PRODUCT(IF(AF10/FHS&lt;1,1,AF10/FHS),G10,truck_idle/60,tru_Load_Factor,tru__hp,(Other!$G$4/454),EP10,U10)+PRODUCT(G10,(AF10-IF(AF10/FHS&lt;1,1,AF10/FHS)*(truck_idle/60)),TRU_KW,gridNox,Other!$G$4/454,U10),blank)</f>
        <v/>
      </c>
      <c r="ES10" t="str">
        <f>IF(C10=truckstoptru,VLOOKUP(B10+4,'Tables 2-3 TRU'!$B$14:$D$31,2),blank)</f>
        <v/>
      </c>
      <c r="ET10" s="4" t="str">
        <f>IF(C10=truckstoptru,PRODUCT(G10,(AF10-IF(AF10/FHS&lt;1,1,AF10/FHS)*(truck_idle/60)),tru__hp,tru_Load_Factor,(Other!$G$4/454),ES10,V10)+PRODUCT(IF(AF10/FHS&lt;1,1,AF10/FHS),G10,truck_idle/60,tru__hp,tru_Load_Factor,(Other!$G$4/454),ES10,V10),blank)</f>
        <v/>
      </c>
      <c r="EU10" s="4" t="str">
        <f>IF(C10=truckstoptru,PRODUCT(IF(AF10/FHS&lt;1,1,AE10/FHS),G10,truck_idle/60,tru_Load_Factor,tru__hp,(Other!$G$4/454),ES10,V10)+PRODUCT(G10,(AF10-IF(AF10/FHS&lt;1,1,AE10/FHS)*(truck_idle/60)),TRU_KW,gridNox,Other!$G$4/454,V10),blank)</f>
        <v/>
      </c>
      <c r="EV10" t="str">
        <f>IF(C10=truckstoptru,VLOOKUP(B10+5,'Tables 2-3 TRU'!$B$14:$D$31,2),blank)</f>
        <v/>
      </c>
      <c r="EW10" s="4" t="str">
        <f>IF(C10=truckstoptru,PRODUCT(G10,(AF10-IF(AF10/FHS&lt;1,1,AF10/FHS)*(truck_idle/60)),tru__hp,tru_Load_Factor,(Other!$G$4/454),EV10,W10)+PRODUCT(IF(AF10/FHS&lt;1,1,AF10/FHS),G10,truck_idle/60,tru__hp,tru_Load_Factor,(Other!$G$4/454),EV10,W10),blank)</f>
        <v/>
      </c>
      <c r="EX10" s="4" t="str">
        <f>IF(C10=truckstoptru,PRODUCT(IF(AF10/FHS&lt;1,1,AF10/FHS),G10,truck_idle/60,tru_Load_Factor,tru__hp,(Other!$G$4/454),EV10,W10)+PRODUCT(G10,(AF10-IF(AF10/FHS&lt;1,1,AF10/FHS)*(truck_idle/60)),TRU_KW,gridNox,Other!$G$4/454,W10),blank)</f>
        <v/>
      </c>
      <c r="EY10" t="str">
        <f>IF(C10=truckstoptru,VLOOKUP(B10+6,'Tables 2-3 TRU'!$B$14:$D$31,2),blank)</f>
        <v/>
      </c>
      <c r="EZ10" s="4" t="str">
        <f>IF(C10=truckstoptru,PRODUCT(G10,(AF10-IF(AF10/FHS&lt;1,1,AF10/FHS)*(truck_idle/60)),tru__hp,tru_Load_Factor,(Other!$G$4/454),EY10,X10)+PRODUCT(IF(AF10/FHS&lt;1,1,AF10/FHS),G10,truck_idle/60,tru__hp,tru_Load_Factor,(Other!$G$4/454),EY10,X10),blank)</f>
        <v/>
      </c>
      <c r="FA10" s="4" t="str">
        <f>IF(C10=truckstoptru,PRODUCT(IF(AF10/FHS&lt;1,1,AF10/FHS),G10,truck_idle/60,tru_Load_Factor,tru__hp,(Other!$G$4/454),EY10,X10)+PRODUCT(G10,(AF10-IF(AF10/FHS&lt;1,1,AF10/FHS)*(truck_idle/60)),TRU_KW,gridNox,Other!$G$4/454,X10),blank)</f>
        <v/>
      </c>
      <c r="FB10" t="str">
        <f>IF(C10=truckstoptru,VLOOKUP(B10+7,'Tables 2-3 TRU'!$B$14:$D$31,2),blank)</f>
        <v/>
      </c>
      <c r="FC10" s="4" t="str">
        <f>IF(C10=truckstoptru,PRODUCT(G10,(AF10-IF(AF10/FHS&lt;1,1,AF10/FHS)*(truck_idle/60)),tru__hp,tru_Load_Factor,(Other!$G$4/454),FB10,Y10)+PRODUCT(IF(AF10/FHS&lt;1,1,AF10/FHS),G10,truck_idle/60,tru__hp,tru_Load_Factor,(Other!$G$4/454),FB10,Y10),blank)</f>
        <v/>
      </c>
      <c r="FD10" s="4" t="str">
        <f>IF(C10=truckstoptru,PRODUCT(IF(AF10/FHS&lt;1,1,AF10/FHS),G10,truck_idle/60,tru_Load_Factor,tru__hp,(Other!$G$4/454),FB10,Y10)+PRODUCT(G10,(AF10-IF(AF10/FHS&lt;1,1,AF10/FHS)*(truck_idle/60)),TRU_KW,gridNox,Other!$G$4/454,Y10),blank)</f>
        <v/>
      </c>
      <c r="FE10" t="str">
        <f>IF(C10=truckstoptru,VLOOKUP(B10+8,'Tables 2-3 TRU'!$B$14:$D$31,2),blank)</f>
        <v/>
      </c>
      <c r="FF10" s="4" t="str">
        <f>IF(C10=truckstoptru,PRODUCT(G10,(AF10-IF(AF10/FHS&lt;1,1,AF10/FHS)*(truck_idle/60)),tru__hp,tru_Load_Factor,(Other!$G$4/454),FE10,Z10)+PRODUCT(IF(AF10/FHS&lt;1,1,AF10/FHS),G10,truck_idle/60,tru__hp,tru_Load_Factor,(Other!$G$4/454),FE10,Z10),blank)</f>
        <v/>
      </c>
      <c r="FG10" s="4" t="str">
        <f>IF(C10=truckstoptru,PRODUCT(IF(AF10/FHS&lt;1,1,AF10/FHS),G10,truck_idle/60,tru_Load_Factor,tru__hp,(Other!$G$4/454),FE10,Z10)+PRODUCT(G10,(AF10-IF(AF10/FHS&lt;1,1,AF10/FHS)*(truck_idle/60)),TRU_KW,gridNox,Other!$G$4/454,Z10),blank)</f>
        <v/>
      </c>
      <c r="FH10" t="str">
        <f>IF(C10=truckstoptru,VLOOKUP(B10+9,'Tables 2-3 TRU'!$B$14:$D$31,2),blank)</f>
        <v/>
      </c>
      <c r="FI10" s="4" t="str">
        <f>IF(C10=truckstoptru,PRODUCT(G10,(AF10-IF(AF10/FHS&lt;1,1,AF10/FHS)*(truck_idle/60)),tru__hp,tru_Load_Factor,(Other!$G$4/454),FH10,AA10)+PRODUCT(IF(AF10/FHS&lt;1,1,AF10/FHS),G10,truck_idle/60,tru__hp,tru_Load_Factor,(Other!$G$4/454),FH10,AA10),blank)</f>
        <v/>
      </c>
      <c r="FJ10" s="4" t="str">
        <f>IF(C10=truckstoptru,PRODUCT(IF(AF10/FHS&lt;1,1,AF10/FHS),G10,truck_idle/60,tru_Load_Factor,tru__hp,(Other!$G$4/454),FH10,AA10)+PRODUCT(G10,(AF10-IF(AF10/FHS&lt;1,1,AF10/FHS)*(truck_idle/60)),TRU_KW,gridNox,Other!$G$4/454,AA10),blank)</f>
        <v/>
      </c>
      <c r="FL10" t="str">
        <f>IF(C10=truckstoptru,VLOOKUP(B10+0,'Tables 2-3 TRU'!$B$14:$D$31,3),blank)</f>
        <v/>
      </c>
      <c r="FM10" s="4" t="str">
        <f>IF(C10=truckstoptru,PRODUCT(G10,(AF10-IF(AF10/FHS&lt;1,1,AF10/FHS)*(truck_idle/60)),tru__hp,tru_Load_Factor,(Other!$G$4/454),FL10,R10)+PRODUCT(IF(AF10/FHS&lt;1,1,AF10/FHS),G10,truck_idle/60,tru__hp,tru_Load_Factor,(Other!$G$4/454),FL10,R10),blank)</f>
        <v/>
      </c>
      <c r="FN10" s="4" t="str">
        <f>IF(C10=truckstoptru,PRODUCT(IF(AF10/FHS&lt;1,1,AF10/FHS),G10,truck_idle/60,tru_Load_Factor,tru__hp,(Other!$G$4/454),FL10,R10)+PRODUCT(G10,(AF10-IF(AF10/FHS&lt;1,1,AF10/FHS)*(truck_idle/60)),TRU_KW,gridPM,Other!$G$4/454,R10),blank)</f>
        <v/>
      </c>
      <c r="FO10" t="str">
        <f>IF(C10=truckstoptru,VLOOKUP(B10+1,'Tables 2-3 TRU'!$B$14:$D$31,3),blank)</f>
        <v/>
      </c>
      <c r="FP10" s="4" t="str">
        <f>IF(C10=truckstoptru,PRODUCT(G10,(AF10-IF(AF10/FHS&lt;1,1,AF10/FHS)*(truck_idle/60)),tru__hp,tru_Load_Factor,(Other!$G$4/454),FO10,S10)+PRODUCT(IF(AF10/FHS&lt;1,1,AF10/FHS),G10,truck_idle/60,tru__hp,tru_Load_Factor,(Other!$G$4/454),FO10,S10),blank)</f>
        <v/>
      </c>
      <c r="FQ10" s="4" t="str">
        <f>IF(C10=truckstoptru,PRODUCT(IF(AF10/FHS&lt;1,1,AF10/FHS),G10,truck_idle/60,tru_Load_Factor,tru__hp,(Other!$G$4/454),FO10,S10)+PRODUCT(G10,(AF10-IF(AF10/FHS&lt;1,1,AF10/FHS)*(truck_idle/60)),TRU_KW,gridPM,Other!$G$4/454,S10),blank)</f>
        <v/>
      </c>
      <c r="FR10" t="str">
        <f>IF(C10=truckstoptru,VLOOKUP(B10+2,'Tables 2-3 TRU'!$B$14:$D$31,3),blank)</f>
        <v/>
      </c>
      <c r="FS10" s="4" t="str">
        <f>IF(C10=truckstoptru,PRODUCT(G10,(AF10-IF(AF10/FHS&lt;1,1,AF10/FHS)*(truck_idle/60)),tru__hp,tru_Load_Factor,(Other!$G$4/454),FR10,T10)+PRODUCT(IF(AF10/FHS&lt;1,1,AF10/FHS),G10,truck_idle/60,tru__hp,tru_Load_Factor,(Other!$G$4/454),FR10,T10),blank)</f>
        <v/>
      </c>
      <c r="FT10" s="4" t="str">
        <f>IF(C10=truckstoptru,PRODUCT(IF(AF10/FHS&lt;1,1,AF10/FHS),G10,truck_idle/60,tru_Load_Factor,tru__hp,(Other!$G$4/454),FR10,T10)+PRODUCT(G10,(AF10-IF(AF10/FHS&lt;1,1,AF10/FHS)*(truck_idle/60)),TRU_KW,gridPM,Other!$G$4/454,T10),blank)</f>
        <v/>
      </c>
      <c r="FU10" t="str">
        <f>IF(C10=truckstoptru,VLOOKUP(B10+3,'Tables 2-3 TRU'!$B$14:$D$31,3),blank)</f>
        <v/>
      </c>
      <c r="FV10" s="4" t="str">
        <f>IF(C10=truckstoptru,PRODUCT(G10,(AF10-IF(AF10/FHS&lt;1,1,AF10/FHS)*(truck_idle/60)),tru__hp,tru_Load_Factor,(Other!$G$4/454),FU10,U10)+PRODUCT(IF(AF10/FHS&lt;1,1,AF10/FHS),G10,truck_idle/60,tru__hp,tru_Load_Factor,(Other!$G$4/454),FU10,U10),blank)</f>
        <v/>
      </c>
      <c r="FW10" s="4" t="str">
        <f>IF(C10=truckstoptru,PRODUCT(IF(AF10/FHS&lt;1,1,AF10/FHS),G10,truck_idle/60,tru_Load_Factor,tru__hp,(Other!$G$4/454),FU10,U10)+PRODUCT(G10,(AF10-IF(AF10/FHS&lt;1,1,AF10/FHS)*(truck_idle/60)),TRU_KW,gridPM,Other!$G$4/454,U10),blank)</f>
        <v/>
      </c>
      <c r="FX10" t="str">
        <f>IF(C10=truckstoptru,VLOOKUP(B10+4,'Tables 2-3 TRU'!$B$14:$D$31,3),blank)</f>
        <v/>
      </c>
      <c r="FY10" s="4" t="str">
        <f>IF(C10=truckstoptru,PRODUCT(G10,(AF10-IF(AF10/FHS&lt;1,1,AF10/FHS)*(truck_idle/60)),tru__hp,tru_Load_Factor,(Other!$G$4/454),FX10,V10)+PRODUCT(IF(AF10/FHS&lt;1,1,AF10/FHS),G10,truck_idle/60,tru__hp,tru_Load_Factor,(Other!$G$4/454),FX10,V10),blank)</f>
        <v/>
      </c>
      <c r="FZ10" s="4" t="str">
        <f>IF(C10=truckstoptru,PRODUCT(IF(AF10/FHS&lt;1,1,AF10/FHS),G10,truck_idle/60,tru_Load_Factor,tru__hp,(Other!$G$4/454),FX10,V10)+PRODUCT(G10,(AF10-IF(AF10/FHS&lt;1,1,AF10/FHS)*(truck_idle/60)),TRU_KW,gridPM,Other!$G$4/454,V10),blank)</f>
        <v/>
      </c>
      <c r="GA10" t="str">
        <f>IF(C10=truckstoptru,VLOOKUP(B10+5,'Tables 2-3 TRU'!$B$14:$D$31,3),blank)</f>
        <v/>
      </c>
      <c r="GB10" s="4" t="str">
        <f>IF(C10=truckstoptru,PRODUCT(G10,(AF10-IF(AF10/FHS&lt;1,1,AF10/FHS)*(truck_idle/60)),tru__hp,tru_Load_Factor,(Other!$G$4/454),GA10,W10)+PRODUCT(IF(AF10/FHS&lt;1,1,AF10/FHS),G10,truck_idle/60,tru__hp,tru_Load_Factor,(Other!$G$4/454),GA10,W10),blank)</f>
        <v/>
      </c>
      <c r="GC10" s="4" t="str">
        <f>IF(C10=truckstoptru,PRODUCT(IF(AF10/FHS&lt;1,1,AF10/FHS),G10,truck_idle/60,tru_Load_Factor,tru__hp,(Other!$G$4/454),GA10,W10)+PRODUCT(G10,(AF10-IF(AF10/FHS&lt;1,1,AF10/FHS)*(truck_idle/60)),TRU_KW,gridPM,Other!$G$4/454,W10),blank)</f>
        <v/>
      </c>
      <c r="GD10" t="str">
        <f>IF(C10=truckstoptru,VLOOKUP(B10+6,'Tables 2-3 TRU'!$B$14:$D$31,3),blank)</f>
        <v/>
      </c>
      <c r="GE10" s="4" t="str">
        <f>IF(C10=truckstoptru,PRODUCT(G10,(AF10-IF(AF10/FHS&lt;1,1,AF10/FHS)*(truck_idle/60)),tru__hp,tru_Load_Factor,(Other!$G$4/454),GD10,X10)+PRODUCT(IF(AF10/FHS&lt;1,1,AF10/FHS),G10,truck_idle/60,tru__hp,tru_Load_Factor,(Other!$G$4/454),GD10,X10),blank)</f>
        <v/>
      </c>
      <c r="GF10" s="4" t="str">
        <f>IF(C10=truckstoptru,PRODUCT(IF(AF10/FHS&lt;1,1,AF10/FHS),G10,truck_idle/60,tru_Load_Factor,tru__hp,(Other!$G$4/454),GD10,X10)+PRODUCT(G10,(AF10-IF(AF10/FHS&lt;1,1,AF10/FHS)*(truck_idle/60)),TRU_KW,gridPM,Other!$G$4/454,X10),blank)</f>
        <v/>
      </c>
      <c r="GG10" t="str">
        <f>IF(C10=truckstoptru,VLOOKUP(B10+7,'Tables 2-3 TRU'!$B$14:$D$31,3),blank)</f>
        <v/>
      </c>
      <c r="GH10" s="4" t="str">
        <f>IF(C10=truckstoptru,PRODUCT(G10,(AF10-IF(AF10/FHS&lt;1,1,AF10/FHS)*(truck_idle/60)),tru__hp,tru_Load_Factor,(Other!$G$4/454),GG10,Y10)+PRODUCT(IF(AF10/FHS&lt;1,1,AF10/FHS),G10,truck_idle/60,tru__hp,tru_Load_Factor,(Other!$G$4/454),GG10,Y10),blank)</f>
        <v/>
      </c>
      <c r="GI10" s="4" t="str">
        <f>IF(C10=truckstoptru,PRODUCT(IF(AF10/FHS&lt;1,1,AF10/FHS),G10,truck_idle/60,tru_Load_Factor,tru__hp,(Other!$G$4/454),GG10,Y10)+PRODUCT(G10,(AF10-IF(AF10/FHS&lt;1,1,AF10/FHS)*(truck_idle/60)),TRU_KW,gridPM,Other!$G$4/454,Y10),blank)</f>
        <v/>
      </c>
      <c r="GJ10" t="str">
        <f>IF(C10=truckstoptru,VLOOKUP(B10+8,'Tables 2-3 TRU'!$B$14:$D$31,3),blank)</f>
        <v/>
      </c>
      <c r="GK10" s="4" t="str">
        <f>IF(C10=truckstoptru,PRODUCT(G10,(AF10-IF(AF10/FHS&lt;1,1,AF10/FHS)*(truck_idle/60)),tru__hp,tru_Load_Factor,(Other!$G$4/454),GJ10,Z10)+PRODUCT(IF(AF10/FHS&lt;1,1,AF10/FHS),G10,truck_idle/60,tru__hp,tru_Load_Factor,(Other!$G$4/454),GJ10,Z10),blank)</f>
        <v/>
      </c>
      <c r="GL10" s="4" t="str">
        <f>IF(C10=truckstoptru,PRODUCT(IF(AF10/FHS&lt;1,1,AF10/FHS),G10,truck_idle/60,tru_Load_Factor,tru__hp,(Other!$G$4/454),GJ10,Z10)+PRODUCT(G10,(AF10-IF(AF10/FHS&lt;1,1,AF10/FHS)*(truck_idle/60)),TRU_KW,gridPM,Other!$G$4/454,Z10),blank)</f>
        <v/>
      </c>
      <c r="GM10" t="str">
        <f>IF(C10=truckstoptru,VLOOKUP(B10+9,'Tables 2-3 TRU'!$B$14:$D$31,3),blank)</f>
        <v/>
      </c>
      <c r="GN10" s="4" t="str">
        <f>IF(C10=truckstoptru,PRODUCT(G10,(AF10-IF(AF10/FHS&lt;1,1,AF10/FHS)*(truck_idle/60)),tru__hp,tru_Load_Factor,(Other!$G$4/454),GM10,AA10)+PRODUCT(IF(AF10/FHS&lt;1,1,AF10/FHS),G10,truck_idle/60,tru__hp,tru_Load_Factor,(Other!$G$4/454),GM10,AA10),blank)</f>
        <v/>
      </c>
      <c r="GO10" s="4" t="str">
        <f>IF(C10=truckstoptru,PRODUCT(IF(AF10/FHS&lt;1,1,AF10/FHS),G10,truck_idle/60,tru_Load_Factor,tru__hp,(Other!$G$4/454),GM10,AA10)+PRODUCT(G10,(AF10-IF(AF10/FHS&lt;1,1,AF10/FHS)*(truck_idle/60)),TRU_KW,gridPM,Other!$G$4/454,AA10),blank)</f>
        <v/>
      </c>
      <c r="GQ10" s="4">
        <f t="shared" si="2"/>
        <v>0</v>
      </c>
      <c r="GR10" s="4">
        <f t="shared" si="3"/>
        <v>0</v>
      </c>
      <c r="GS10" s="4">
        <f t="shared" si="4"/>
        <v>0</v>
      </c>
      <c r="GT10" s="4">
        <f t="shared" si="5"/>
        <v>0</v>
      </c>
      <c r="GU10" s="4">
        <f t="shared" ref="GU10:GU58" si="11">GQ10+GS10</f>
        <v>0</v>
      </c>
      <c r="GV10" s="4">
        <f t="shared" ref="GV10:GV58" si="12">GR10+GT10</f>
        <v>0</v>
      </c>
      <c r="GW10" s="4"/>
      <c r="GX10" s="4">
        <f t="shared" si="6"/>
        <v>0</v>
      </c>
      <c r="GY10" s="4">
        <f t="shared" si="7"/>
        <v>0</v>
      </c>
      <c r="GZ10" s="4">
        <f t="shared" si="8"/>
        <v>0</v>
      </c>
      <c r="HA10" s="4">
        <f t="shared" si="9"/>
        <v>0</v>
      </c>
      <c r="HB10" s="4">
        <f t="shared" ref="HB10:HB58" si="13">GX10+GZ10</f>
        <v>0</v>
      </c>
      <c r="HC10" s="4">
        <f t="shared" ref="HC10:HC58" si="14">GY10+HA10</f>
        <v>0</v>
      </c>
      <c r="HD10" s="4"/>
      <c r="HE10" s="4">
        <f t="shared" ref="HE10:HE58" si="15">GU10-HB10</f>
        <v>0</v>
      </c>
      <c r="HF10" s="4">
        <f t="shared" ref="HF10:HF58" si="16">GV10-HC10</f>
        <v>0</v>
      </c>
      <c r="HG10" s="19">
        <f t="shared" ref="HG10:HG58" si="17">HE10+20*HF10</f>
        <v>0</v>
      </c>
      <c r="HH10" s="244">
        <f t="shared" si="10"/>
        <v>0</v>
      </c>
      <c r="HI10" s="55"/>
    </row>
    <row r="11" spans="1:217" x14ac:dyDescent="0.2">
      <c r="A11" t="str">
        <f>IF(OR('User Input Data'!C15=truckstop1,'User Input Data'!C15=truckstoptru),'User Input Data'!A15,blank)</f>
        <v/>
      </c>
      <c r="B11" t="str">
        <f>IF(OR('User Input Data'!C15=truckstop1,'User Input Data'!C15=truckstoptru),'User Input Data'!B15,blank)</f>
        <v/>
      </c>
      <c r="C11" s="49" t="str">
        <f>IF(OR('User Input Data'!C15=truckstop1,'User Input Data'!C15=truckstoptru),'User Input Data'!C15,blank)</f>
        <v/>
      </c>
      <c r="D11" s="49" t="str">
        <f>IF(AND(OR('User Input Data'!C15=truckstop1,'User Input Data'!C15=truckstoptru),'User Input Data'!D15&gt;1),'User Input Data'!D15,blank)</f>
        <v/>
      </c>
      <c r="E11" s="49" t="str">
        <f>IF(AND(OR('User Input Data'!C15=truckstop1,'User Input Data'!C15=truckstoptru),'User Input Data'!E15&gt;1),'User Input Data'!E15,blank)</f>
        <v/>
      </c>
      <c r="F11" s="49" t="str">
        <f>IF(AND(OR('User Input Data'!C15=truckstop1,'User Input Data'!C15=truckstoptru),'User Input Data'!F15&gt;1),'User Input Data'!F15,blank)</f>
        <v/>
      </c>
      <c r="G11" t="str">
        <f>IF(AND(OR('User Input Data'!C15=truckstop1,'User Input Data'!C15=truckstoptru),'User Input Data'!G15&gt;1),'User Input Data'!G15,blank)</f>
        <v/>
      </c>
      <c r="H11" s="79" t="str">
        <f>IF(OR('User Input Data'!C15=truckstop1,'User Input Data'!C15=truckstoptru),'User Input Data'!H15,blank)</f>
        <v/>
      </c>
      <c r="I11" s="79" t="str">
        <f>IF(OR('User Input Data'!C15=truckstop1,'User Input Data'!C15=truckstoptru),'User Input Data'!I15,blank)</f>
        <v/>
      </c>
      <c r="J11" s="79" t="str">
        <f>IF(OR('User Input Data'!C15=truckstop1,'User Input Data'!C15=truckstoptru),'User Input Data'!J15,blank)</f>
        <v/>
      </c>
      <c r="K11" s="79" t="str">
        <f>IF(OR('User Input Data'!C15=truckstop1,'User Input Data'!C15=truckstoptru),'User Input Data'!K15,blank)</f>
        <v/>
      </c>
      <c r="L11" s="79" t="str">
        <f>IF(OR('User Input Data'!C15=truckstop1,'User Input Data'!C15=truckstoptru),'User Input Data'!L15,blank)</f>
        <v/>
      </c>
      <c r="M11" s="79" t="str">
        <f>IF(OR('User Input Data'!C15=truckstop1,'User Input Data'!C15=truckstoptru),'User Input Data'!M15,blank)</f>
        <v/>
      </c>
      <c r="N11" s="79" t="str">
        <f>IF(OR('User Input Data'!C15=truckstop1,'User Input Data'!C15=truckstoptru),'User Input Data'!N15,blank)</f>
        <v/>
      </c>
      <c r="O11" s="79" t="str">
        <f>IF(OR('User Input Data'!C15=truckstop1,'User Input Data'!C15=truckstoptru),'User Input Data'!O15,blank)</f>
        <v/>
      </c>
      <c r="P11" s="79" t="str">
        <f>IF(OR('User Input Data'!C15=truckstop1,'User Input Data'!C15=truckstoptru),'User Input Data'!P15,blank)</f>
        <v/>
      </c>
      <c r="Q11" s="79" t="str">
        <f>IF(OR('User Input Data'!C15=truckstop1,'User Input Data'!C15=truckstoptru),'User Input Data'!Q15,blank)</f>
        <v/>
      </c>
      <c r="R11" s="79" t="str">
        <f>IF('User Input Data'!C15=truckstoptru,'User Input Data'!R15,blank)</f>
        <v/>
      </c>
      <c r="S11" s="79" t="str">
        <f>IF('User Input Data'!C15=truckstoptru,'User Input Data'!S15,blank)</f>
        <v/>
      </c>
      <c r="T11" s="79" t="str">
        <f>IF('User Input Data'!C15=truckstoptru,'User Input Data'!T15,blank)</f>
        <v/>
      </c>
      <c r="U11" s="79" t="str">
        <f>IF('User Input Data'!C15=truckstoptru,'User Input Data'!U15,blank)</f>
        <v/>
      </c>
      <c r="V11" s="79" t="str">
        <f>IF('User Input Data'!C15=truckstoptru,'User Input Data'!V15,blank)</f>
        <v/>
      </c>
      <c r="W11" s="79" t="str">
        <f>IF('User Input Data'!C15=truckstoptru,'User Input Data'!W15,blank)</f>
        <v/>
      </c>
      <c r="X11" s="79" t="str">
        <f>IF('User Input Data'!C15=truckstoptru,'User Input Data'!X15,blank)</f>
        <v/>
      </c>
      <c r="Y11" s="79" t="str">
        <f>IF('User Input Data'!C15=truckstoptru,'User Input Data'!Y15,blank)</f>
        <v/>
      </c>
      <c r="Z11" s="79" t="str">
        <f>IF('User Input Data'!C15=truckstoptru,'User Input Data'!Z15,blank)</f>
        <v/>
      </c>
      <c r="AA11" s="79" t="str">
        <f>IF('User Input Data'!C15=truckstoptru,'User Input Data'!AA15,blank)</f>
        <v/>
      </c>
      <c r="AB11" s="9" t="str">
        <f>IF(AND(OR('User Input Data'!C15=truckstop1,'User Input Data'!C15=truckstoptru),'User Input Data'!AC15&gt;1),'User Input Data'!AC15,blank)</f>
        <v/>
      </c>
      <c r="AC11" s="9" t="str">
        <f>IF(AND(OR('User Input Data'!C15=truckstop1,'User Input Data'!C15=truckstoptru),'User Input Data'!AD15&gt;0),'User Input Data'!AD15,blank)</f>
        <v/>
      </c>
      <c r="AE11" t="str">
        <f>IF(E11&gt;0,E11,Other!$G$5)</f>
        <v/>
      </c>
      <c r="AF11" t="str">
        <f t="shared" si="1"/>
        <v/>
      </c>
      <c r="AG11" s="12" t="str">
        <f>IF(NOT(B11=blank),VLOOKUP(B11+0,'Tables 4-5'!$F$8:$G$25,2),blank)</f>
        <v/>
      </c>
      <c r="AH11" s="461" t="str">
        <f>IF(NOT(B11=blank),VLOOKUP(B11+0,'Table 6'!$B$3:$D$20,2),blank)</f>
        <v/>
      </c>
      <c r="AI11" s="4" t="str">
        <f>IF(NOT(B11=blank),'Tables 4-5'!$A$8,blank)</f>
        <v/>
      </c>
      <c r="AJ11" s="4" t="str">
        <f>IF(NOT(B11=blank),PRODUCT(G11,H11,(AE11-IF(AE11/FHS&lt;1,1,AE11/FHS)*(truck_idle/60)),(AG11*AI11),(Other!$G$4/454))+PRODUCT(IF(AE11/FHS&lt;1,1,AE11/FHS),G11,H11,AH11,truck_idle/60,Other!$G$4/454),blank)</f>
        <v/>
      </c>
      <c r="AK11" s="4" t="str">
        <f>IF(NOT(B11=blank),PRODUCT(IF(AE11/FHS&lt;1,1,AE11/FHS),G11,H11,AH11,truck_idle/60,Other!$G$4/454)+PRODUCT(G11,(AE11-IF(AE11/FHS&lt;1,1,AE11/FHS)*(truck_idle/60)),Truck_KW,gridNox,Other!$G$4/454,H11,AG11),blank)</f>
        <v/>
      </c>
      <c r="AL11" s="12" t="str">
        <f>IF(NOT(B11=blank),VLOOKUP(B11+1,'Tables 4-5'!$F$8:$G$25,2),blank)</f>
        <v/>
      </c>
      <c r="AM11" s="461" t="str">
        <f>IF(NOT(B11=blank),VLOOKUP(B11+1,'Table 6'!$B$3:$D$20,2),blank)</f>
        <v/>
      </c>
      <c r="AN11" s="4" t="str">
        <f>IF(NOT(B11=blank),'Tables 4-5'!$A$8,blank)</f>
        <v/>
      </c>
      <c r="AO11" s="4" t="str">
        <f>IF(NOT(B11=blank),PRODUCT(G11,I11,(AE11-IF(AE11/FHS&lt;1,1,AE11/FHS)*(truck_idle/60)),(AL11*AN11),(Other!$G$4/454))+PRODUCT(IF(AE11/FHS&lt;1,1,AE11/FHS),G11,I11,AM11,truck_idle/60,Other!$G$4/454),blank)</f>
        <v/>
      </c>
      <c r="AP11" s="4" t="str">
        <f>IF(NOT(B11=blank),PRODUCT(IF(AE11/FHS&lt;1,1,AE11/FHS),G11,I11,AM11,truck_idle/60,Other!$G$4/454)+PRODUCT(G11,(AE11-IF(AE11/FHS&lt;1,1,AE11/FHS)*(truck_idle/60)),Truck_KW,gridNox,Other!$G$4/454,I11,AL11),blank)</f>
        <v/>
      </c>
      <c r="AQ11" s="12" t="str">
        <f>IF(NOT(B11=blank),VLOOKUP(B11+2,'Tables 4-5'!$F$8:$G$25,2),blank)</f>
        <v/>
      </c>
      <c r="AR11" s="461" t="str">
        <f>IF(NOT(B11=blank),VLOOKUP(B11+2,'Table 6'!$B$3:$D$20,2),blank)</f>
        <v/>
      </c>
      <c r="AS11" s="4" t="str">
        <f>IF(NOT(B11=blank),'Tables 4-5'!$A$8,blank)</f>
        <v/>
      </c>
      <c r="AT11" s="4" t="str">
        <f>IF(NOT(B11=blank),PRODUCT(G11,J11,(AE11-IF(AE11/FHS&lt;1,1,AE11/FHS)*(truck_idle/60)),(AQ11*AS11),(Other!$G$4/454))+PRODUCT(IF(AE11/FHS&lt;1,1,AE11/FHS),G11,J11,AR11,truck_idle/60,Other!$G$4/454),blank)</f>
        <v/>
      </c>
      <c r="AU11" s="4" t="str">
        <f>IF(NOT(B11=blank),PRODUCT(IF(AE11/FHS&lt;1,1,AE11/FHS),G11,J11,AR11,truck_idle/60,Other!$G$4/454)+PRODUCT(G11,(AE11-IF(AE11/FHS&lt;1,1,AE11/FHS)*(truck_idle/60)),Truck_KW,gridNox,Other!$G$4/454,J11,AQ11),blank)</f>
        <v/>
      </c>
      <c r="AV11" s="12" t="str">
        <f>IF(NOT(B11=blank),VLOOKUP(B11+3,'Tables 4-5'!$F$8:$G$25,2),blank)</f>
        <v/>
      </c>
      <c r="AW11" s="4" t="str">
        <f>IF(NOT(B11=blank),VLOOKUP(B11+3,#REF!,2),blank)</f>
        <v/>
      </c>
      <c r="AX11" s="461" t="str">
        <f>IF(NOT(B11=blank),VLOOKUP(B11+3,'Table 6'!$B$3:$D$20,2),blank)</f>
        <v/>
      </c>
      <c r="AY11" s="4" t="str">
        <f>IF(NOT(B11=blank),'Tables 4-5'!$A$8,blank)</f>
        <v/>
      </c>
      <c r="AZ11" s="4" t="str">
        <f>IF(NOT(B11=blank),PRODUCT(G11,K11,(AE11-IF(AE11/FHS&lt;1,1,AE11/FHS)*(truck_idle/60)),(AV11*AY11),(Other!$G$4/454))+PRODUCT(IF(AE11/FHS&lt;1,1,AE11/FHS),G11,K11,AX11,truck_idle/60,Other!$G$4/454),blank)</f>
        <v/>
      </c>
      <c r="BA11" s="4" t="str">
        <f>IF(NOT(B11=blank),PRODUCT(IF(AE11/FHS&lt;1,1,AE11/FHS),G11,K11,AX11,Other!$G$6/60,Other!$G$4/454)+PRODUCT(G11,(AE11-IF(AE11/FHS&lt;1,1,AE11/FHS)*(truck_idle/60)),Truck_KW,gridNox,Other!$G$4/454,K11,AV11),blank)</f>
        <v/>
      </c>
      <c r="BB11" s="12" t="str">
        <f>IF(NOT(B11=blank),VLOOKUP(B11+4,'Tables 4-5'!$F$8:$G$25,2),blank)</f>
        <v/>
      </c>
      <c r="BC11" s="461" t="str">
        <f>IF(NOT(B11=blank),VLOOKUP(B11+4,'Table 6'!$B$3:$D$20,2),blank)</f>
        <v/>
      </c>
      <c r="BD11" s="4" t="str">
        <f>IF(NOT(B11=blank),'Tables 4-5'!$A$8,blank)</f>
        <v/>
      </c>
      <c r="BE11" s="4" t="str">
        <f>IF(NOT(B11=blank),PRODUCT(G11,L11,(AE11-IF(AE11/FHS&lt;1,1,AE11/FHS)*(truck_idle/60)),(BB11*BD11),(Other!$G$4/454))+PRODUCT(IF(AE11/FHS&lt;1,1,AE11/FHS),G11,L11,BC11,truck_idle/60,Other!$G$4/454),blank)</f>
        <v/>
      </c>
      <c r="BF11" s="4" t="str">
        <f>IF(NOT(B11=blank),PRODUCT(IF(AE11/FHS&lt;1,1,AE11/FHS),G11,L11,BC11,Other!$G$6/60,Other!$G$4/454)+PRODUCT(G11,(AE11-IF(AE11/FHS&lt;1,1,AE11/FHS)*(truck_idle/60)),Truck_KW,gridNox,Other!$G$4/454,L11,BB11),blank)</f>
        <v/>
      </c>
      <c r="BG11" s="12" t="str">
        <f>IF(NOT(B11=blank),VLOOKUP(B11+5,'Tables 4-5'!$F$8:$G$25,2),blank)</f>
        <v/>
      </c>
      <c r="BH11" s="461" t="str">
        <f>IF(NOT(B11=blank),VLOOKUP(B11+5,'Table 6'!$B$3:$D$20,2),blank)</f>
        <v/>
      </c>
      <c r="BI11" s="4" t="str">
        <f>IF(NOT(B11=blank),'Tables 4-5'!$A$8,blank)</f>
        <v/>
      </c>
      <c r="BJ11" s="4" t="str">
        <f>IF(NOT(B11=blank),PRODUCT(G11,M11,(AE11-IF(AE11/FHS&lt;1,1,AE11/FHS)*(truck_idle/60)),(BG11*BI11),(Other!$G$4/454))+PRODUCT(IF(AE11/FHS&lt;1,1,AE11/FHS),G11,M11,BH11,truck_idle/60,Other!$G$4/454),blank)</f>
        <v/>
      </c>
      <c r="BK11" s="4" t="str">
        <f>IF(NOT(B11=blank),PRODUCT(IF(AE11/FHS&lt;1,1,AE11/FHS),G11,M11,BH11,truck_idle/60,Other!$G$4/454)+PRODUCT(G11,(AE11-IF(AE11/FHS&lt;1,1,AE11/FHS)*(truck_idle/60)),Truck_KW,gridNox,Other!$G$4/454,M11,BG11),blank)</f>
        <v/>
      </c>
      <c r="BL11" s="12" t="str">
        <f>IF(NOT(B11=blank),VLOOKUP(B11+6,'Tables 4-5'!$F$8:$G$25,2),blank)</f>
        <v/>
      </c>
      <c r="BM11" s="461" t="str">
        <f>IF(NOT(B11=blank),VLOOKUP(B11+6,'Table 6'!$B$3:$D$20,2),blank)</f>
        <v/>
      </c>
      <c r="BN11" s="4" t="str">
        <f>IF(NOT(B11=blank),'Tables 4-5'!$A$8,blank)</f>
        <v/>
      </c>
      <c r="BO11" s="4" t="str">
        <f>IF(NOT(B11=blank),PRODUCT(G11,N11,(AE11-IF(AE11/FHS&lt;1,1,AE11/FHS)*(truck_idle/60)),(BL11*BN11),(Other!$G$4/454))+PRODUCT(IF(AE11/FHS&lt;1,1,AE11/FHS),G11,N11,BM11,truck_idle/60,Other!$G$4/454),blank)</f>
        <v/>
      </c>
      <c r="BP11" s="4" t="str">
        <f>IF(NOT(B11=blank),PRODUCT(IF(AE11/FHS&lt;1,1,AE11/FHS),G11,N11,BM11,truck_idle/60,Other!$G$4/454)+PRODUCT(G11,(AE11-IF(AE11/FHS&lt;1,1,AE11/FHS)*(truck_idle/60)),Truck_KW,gridNox,Other!$G$4/454,N11,BL11),blank)</f>
        <v/>
      </c>
      <c r="BQ11" s="12" t="str">
        <f>IF(NOT(B11=blank),VLOOKUP(B11+7,'Tables 4-5'!$F$8:$G$25,2),blank)</f>
        <v/>
      </c>
      <c r="BR11" s="461" t="str">
        <f>IF(NOT(B11=blank),VLOOKUP(B11+7,'Table 6'!$B$3:$D$20,2),blank)</f>
        <v/>
      </c>
      <c r="BS11" s="4" t="str">
        <f>IF(NOT(B11=blank),'Tables 4-5'!$A$8,blank)</f>
        <v/>
      </c>
      <c r="BT11" s="4" t="str">
        <f>IF(NOT(B11=blank),PRODUCT(G11,O11,(AE11-IF(AE11/FHS&lt;1,1,AE11/FHS)*(truck_idle/60)),(BQ11*BS11),(Other!$G$4/454))+PRODUCT(IF(AE11/FHS&lt;1,1,AE11/FHS),G11,O11,BR11,truck_idle/60,Other!$G$4/454),blank)</f>
        <v/>
      </c>
      <c r="BU11" s="4" t="str">
        <f>IF(NOT(B11=blank),PRODUCT(IF(AE11/FHS&lt;1,1,AE11/FHS),G11,O11,BR11,truck_idle/60,Other!$G$4/454)+PRODUCT(G11,(AE11-IF(AE11/FHS&lt;1,1,AE11/FHS)*(truck_idle/60)),Truck_KW,gridNox,Other!$G$4/454,O11,BQ11),blank)</f>
        <v/>
      </c>
      <c r="BV11" s="12" t="str">
        <f>IF(NOT(B11=blank),VLOOKUP(B11+8,'Tables 4-5'!$F$8:$G$25,2),blank)</f>
        <v/>
      </c>
      <c r="BW11" s="461" t="str">
        <f>IF(NOT(B11=blank),VLOOKUP(B11+8,'Table 6'!$B$3:$D$20,2),blank)</f>
        <v/>
      </c>
      <c r="BX11" s="4" t="str">
        <f>IF(NOT(B11=blank),'Tables 4-5'!$A$8,blank)</f>
        <v/>
      </c>
      <c r="BY11" s="4" t="str">
        <f>IF(NOT(B11=blank),PRODUCT(G11,P11,(AE11-IF(AE11/FHS&lt;1,1,AE11/FHS)*(truck_idle/60)),(BV11*BX11),(Other!$G$4/454))+PRODUCT(IF(AE11/FHS&lt;1,1,AE11/FHS),G11,P11,BW11,truck_idle/60,Other!$G$4/454),blank)</f>
        <v/>
      </c>
      <c r="BZ11" s="4" t="str">
        <f>IF(NOT(B11=blank),PRODUCT(IF(AE11/FHS&lt;1,1,AE11/FHS),G11,P11,BW11,truck_idle/60,Other!$G$4/454)+PRODUCT(G11,(AE11-IF(AE11/FHS&lt;1,1,AE11/FHS)*(truck_idle/60)),Truck_KW,gridNox,Other!$G$4/454,P11,BV11),blank)</f>
        <v/>
      </c>
      <c r="CA11" s="12" t="str">
        <f>IF(NOT(B11=blank),VLOOKUP(B11+9,'Tables 4-5'!$F$8:$G$25,2),blank)</f>
        <v/>
      </c>
      <c r="CB11" s="461" t="str">
        <f>IF(NOT(B11=blank),VLOOKUP(B11+9,'Table 6'!$B$3:$D$20,2),blank)</f>
        <v/>
      </c>
      <c r="CC11" s="4" t="str">
        <f>IF(NOT(B11=blank),'Tables 4-5'!$A$8,blank)</f>
        <v/>
      </c>
      <c r="CD11" s="4" t="str">
        <f>IF(NOT(B11=blank),PRODUCT(G11,Q11,(AE11-IF(AE11/FHS&lt;1,1,AE11/FHS)*(truck_idle/60)),(CA11*CC11),(Other!$G$4/454))+PRODUCT(IF(AE11/FHS&lt;1,1,AE11/FHS),G11,Q11,CB11,truck_idle/60,Other!$G$4/454),blank)</f>
        <v/>
      </c>
      <c r="CE11" s="4" t="str">
        <f>IF(NOT(B11=blank),PRODUCT(IF(AE11/FHS&lt;1,1,AE11/FHS),G11,Q11,CB11,truck_idle/60,Other!$G$4/454)+PRODUCT(G11,(AE11-IF(AE11/FHS&lt;1,1,AE11/FHS)*(truck_idle/60)),Truck_KW,gridNox,Other!$G$4/454,Q11,CA11),blank)</f>
        <v/>
      </c>
      <c r="CG11" s="12" t="str">
        <f>IF(NOT(B11=blank),VLOOKUP(B11+0,'Tables 4-5'!$F$8:$G$25,2),blank)</f>
        <v/>
      </c>
      <c r="CH11" s="12" t="str">
        <f>IF(NOT(B11=blank),VLOOKUP(B11+0,'Table 6'!$B$3:$D$20,3),blank)</f>
        <v/>
      </c>
      <c r="CI11" s="4" t="str">
        <f>IF(NOT(B11=blank),'Tables 4-5'!$B$8,blank)</f>
        <v/>
      </c>
      <c r="CJ11" s="4" t="str">
        <f>IF(NOT(B11=blank),PRODUCT(G11,H11,(AE11-IF(AE11/FHS&lt;1,1,AE11/FHS)*(truck_idle/60)),(CG11*CI11),(Other!$G$4/454))+PRODUCT(IF(AE11/FHS&lt;1,1,AE11/FHS),G11,H11,CH11,truck_idle/60,Other!$G$4/454),blank)</f>
        <v/>
      </c>
      <c r="CK11" s="12" t="str">
        <f>IF(NOT(B11=blank),PRODUCT(IF(AE11/FHS&lt;1,1,AE11/FHS),G11,H11,CH11,truck_idle/60,Other!$G$4/454)+PRODUCT(G11,(AE11-IF(AE11/FHS&lt;1,1,AE11/FHS)*(truck_idle/60)),Truck_KW,gridPM,Other!$G$4/454,CG11,H11),blank)</f>
        <v/>
      </c>
      <c r="CL11" s="12" t="str">
        <f>IF(NOT(B11=blank),VLOOKUP(B11+1,'Tables 4-5'!$F$8:$G$25,2),blank)</f>
        <v/>
      </c>
      <c r="CM11" s="12" t="str">
        <f>IF(NOT(B11=blank),VLOOKUP(B11+1,'Table 6'!$B$3:$D$20,3),blank)</f>
        <v/>
      </c>
      <c r="CN11" s="4" t="str">
        <f>IF(NOT(B11=blank),'Tables 4-5'!$B$8,blank)</f>
        <v/>
      </c>
      <c r="CO11" s="4" t="str">
        <f>IF(NOT(B11=blank),PRODUCT(G11,I11,(AE11-IF(AE11/FHS&lt;1,1,AE11/FHS)*(truck_idle/60)),(CL11*CN11),(Other!$G$4/454))+PRODUCT(IF(AE11/FHS&lt;1,1,AE11/FHS),G11,I11,CM11,truck_idle/60,Other!$G$4/454),blank)</f>
        <v/>
      </c>
      <c r="CP11" s="12" t="str">
        <f>IF(NOT(B11=blank),PRODUCT(IF(AE11/FHS&lt;1,1,AE11/FHS),G11,I11,CM11,truck_idle/60,Other!$G$4/454)+PRODUCT(G11,(AE11-IF(AE11/FHS&lt;1,1,AE11/FHS)*(truck_idle/60)),Truck_KW,gridPM,Other!$G$4/454,I11,CL11),blank)</f>
        <v/>
      </c>
      <c r="CQ11" s="12" t="str">
        <f>IF(NOT(B11=blank),VLOOKUP(B11+2,'Tables 4-5'!$F$8:$G$25,2),blank)</f>
        <v/>
      </c>
      <c r="CR11" s="12" t="str">
        <f>IF(NOT(B11=blank),VLOOKUP(B11+2,'Table 6'!$B$3:$D$20,3),blank)</f>
        <v/>
      </c>
      <c r="CS11" s="4" t="str">
        <f>IF(NOT(B11=blank),'Tables 4-5'!$B$8,blank)</f>
        <v/>
      </c>
      <c r="CT11" s="4" t="str">
        <f>IF(NOT(B11=blank),PRODUCT(G11,J11,(AE11-IF(AE11/FHS&lt;1,1,AE11/FHS)*(truck_idle/60)),(CQ11*CS11),(Other!$G$4/454))+PRODUCT(IF(AE11/FHS&lt;1,1,AE11/FHS),G11,J11,CR11,truck_idle/60,Other!$G$4/454),blank)</f>
        <v/>
      </c>
      <c r="CU11" s="12" t="str">
        <f>IF(NOT(B11=blank),PRODUCT(IF(AE11/FHS&lt;1,1,AE11/FHS),G11,J11,CR11,truck_idle/60,Other!$G$4/454)+PRODUCT(G11,(AE11-IF(AE11/FHS&lt;1,1,AE11/FHS)*(truck_idle/60)),Truck_KW,gridPM,Other!$G$4/454,J11,CQ11),blank)</f>
        <v/>
      </c>
      <c r="CV11" s="12" t="str">
        <f>IF(NOT(B11=blank),VLOOKUP(B11+3,'Tables 4-5'!$F$8:$G$25,2),blank)</f>
        <v/>
      </c>
      <c r="CW11" s="12" t="str">
        <f>IF(NOT(B11=blank),VLOOKUP(B11+3,'Table 6'!$B$3:$D$20,3),blank)</f>
        <v/>
      </c>
      <c r="CX11" s="4" t="str">
        <f>IF(NOT(B11=blank),'Tables 4-5'!$B$8,blank)</f>
        <v/>
      </c>
      <c r="CY11" s="4" t="str">
        <f>IF(NOT(B11=blank),PRODUCT(G11,K11,(AE11-IF(AE11/FHS&lt;1,1,AE11/FHS)*(truck_idle/60)),(CV11*CX11),(Other!$G$4/454))+PRODUCT(IF(AE11/FHS&lt;1,1,AE11/FHS),G11,K11,CW11,truck_idle/60,Other!$G$4/454),blank)</f>
        <v/>
      </c>
      <c r="CZ11" s="12" t="str">
        <f>IF(NOT(B11=blank),PRODUCT(IF(AE11/FHS&lt;1,1,AE11/FHS),G11,K11,CW11,truck_idle/60,Other!$G$4/454)+PRODUCT(G11,(AE11-IF(AE11/FHS&lt;1,1,AE11/FHS)*(truck_idle/60)),Truck_KW,gridPM,Other!$G$4/454,K11,CV11),blank)</f>
        <v/>
      </c>
      <c r="DA11" s="12" t="str">
        <f>IF(NOT(B11=blank),VLOOKUP(B11+4,'Tables 4-5'!$F$8:$G$25,2),blank)</f>
        <v/>
      </c>
      <c r="DB11" s="12" t="str">
        <f>IF(NOT(B11=blank),VLOOKUP(B11+4,'Table 6'!$B$3:$D$20,3),blank)</f>
        <v/>
      </c>
      <c r="DC11" s="4" t="str">
        <f>IF(NOT(B11=blank),'Tables 4-5'!$B$8,blank)</f>
        <v/>
      </c>
      <c r="DD11" s="4" t="str">
        <f>IF(NOT(B11=blank),PRODUCT(G11,L11,(AE11-IF(AE11/FHS&lt;1,1,AE11/FHS)*(truck_idle/60)),(DA11*DC11),(Other!$G$4/454))+PRODUCT(IF(AE11/FHS&lt;1,1,AE11/FHS),G11,L11,DB11,truck_idle/60,Other!$G$4/454),blank)</f>
        <v/>
      </c>
      <c r="DE11" s="12" t="str">
        <f>IF(NOT(B11=blank),PRODUCT(IF(AE11/FHS&lt;1,1,AE11/FHS),G11,L11,DB11,truck_idle/60,Other!$G$4/454)+PRODUCT(G11,(AE11-IF(AE11/FHS&lt;1,1,AE11/FHS)*(truck_idle/60)),Truck_KW,gridPM,Other!$G$4/454,L11,DA11),blank)</f>
        <v/>
      </c>
      <c r="DF11" s="12" t="str">
        <f>IF(NOT(B11=blank),VLOOKUP(B11+5,'Tables 4-5'!$F$8:$G$25,2),blank)</f>
        <v/>
      </c>
      <c r="DG11" s="12" t="str">
        <f>IF(NOT(B11=blank),VLOOKUP(B11+5,'Table 6'!$B$3:$D$20,3),blank)</f>
        <v/>
      </c>
      <c r="DH11" s="4" t="str">
        <f>IF(NOT(B11=blank),'Tables 4-5'!$B$8,blank)</f>
        <v/>
      </c>
      <c r="DI11" s="4" t="str">
        <f>IF(NOT(B11=blank),PRODUCT(G11,M11,(AE11-IF(AE11/FHS&lt;1,1,AE11/FHS)*(truck_idle/60)),(DF11*DH11),(Other!$G$4/454))+PRODUCT(IF(AE11/FHS&lt;1,1,AE11/FHS),G11,M11,DG11,truck_idle/60,Other!$G$4/454),blank)</f>
        <v/>
      </c>
      <c r="DJ11" s="12" t="str">
        <f>IF(NOT(B11=blank),PRODUCT(IF(AE11/FHS&lt;1,1,AE11/FHS),G11,M11,DG11,truck_idle/60,Other!$G$4/454)+PRODUCT(G11,(AE11-IF(AE11/FHS&lt;1,1,AE11/FHS)*(truck_idle/60)),Truck_KW,gridPM,Other!$G$4/454,M11,DF11),blank)</f>
        <v/>
      </c>
      <c r="DK11" s="12" t="str">
        <f>IF(NOT(B11=blank),VLOOKUP(B11+6,'Tables 4-5'!$F$8:$G$25,2),blank)</f>
        <v/>
      </c>
      <c r="DL11" s="12" t="str">
        <f>IF(NOT(B11=blank),VLOOKUP(B11+6,'Table 6'!$B$3:$D$20,3),blank)</f>
        <v/>
      </c>
      <c r="DM11" s="4" t="str">
        <f>IF(NOT(B11=blank),'Tables 4-5'!$B$8,blank)</f>
        <v/>
      </c>
      <c r="DN11" s="4" t="str">
        <f>IF(NOT(B11=blank),PRODUCT(G11,N11,(AE11-IF(AE11/FHS&lt;1,1,AE11/FHS)*(truck_idle/60)),(DK11*DM11),(Other!$G$4/454))+PRODUCT(IF(AE11/FHS&lt;1,1,AE11/FHS),G11,N11,DL11,truck_idle/60,Other!$G$4/454),blank)</f>
        <v/>
      </c>
      <c r="DO11" s="12" t="str">
        <f>IF(NOT(B11=blank),PRODUCT(IF(AE11/FHS&lt;1,1,AE11/FHS),G11,N11,DL11,truck_idle/60,Other!$G$4/454)+PRODUCT(G11,(AE11-IF(AE11/FHS&lt;1,1,AE11/FHS)*(truck_idle/60)),Truck_KW,gridPM,Other!$G$4/454,N11,DK11),blank)</f>
        <v/>
      </c>
      <c r="DP11" s="12" t="str">
        <f>IF(NOT(B11=blank),VLOOKUP(B11+7,'Tables 4-5'!$F$8:$G$25,2),blank)</f>
        <v/>
      </c>
      <c r="DQ11" s="12" t="str">
        <f>IF(NOT(B11=blank),VLOOKUP(B11+7,'Table 6'!$B$3:$D$20,3),blank)</f>
        <v/>
      </c>
      <c r="DR11" s="4" t="str">
        <f>IF(NOT(B11=blank),'Tables 4-5'!$B$8,blank)</f>
        <v/>
      </c>
      <c r="DS11" s="4" t="str">
        <f>IF(NOT(B11=blank),PRODUCT(G11,O11,(AE11-IF(AE11/FHS&lt;1,1,AE11/FHS)*(truck_idle/60)),(DP11*DR11),(Other!$G$4/454))+PRODUCT(IF(AE11/FHS&lt;1,1,AE11/FHS),G11,O11,DQ11,truck_idle/60,Other!$G$4/454),blank)</f>
        <v/>
      </c>
      <c r="DT11" s="12" t="str">
        <f>IF(NOT(B11=blank),PRODUCT(IF(AE11/FHS&lt;1,1,AE11/FHS),G11,O11,DQ11,truck_idle/60,Other!$G$4/454)+PRODUCT(G11,(AE11-IF(AE11/FHS&lt;1,1,AE11/FHS)*(truck_idle/60)),Truck_KW,gridPM,Other!$G$4/454,O11,DP11),blank)</f>
        <v/>
      </c>
      <c r="DU11" s="12" t="str">
        <f>IF(NOT(B11=blank),VLOOKUP(B11+8,'Tables 4-5'!$F$8:$G$25,2),blank)</f>
        <v/>
      </c>
      <c r="DV11" s="12" t="str">
        <f>IF(NOT(B11=blank),VLOOKUP(B11+8,'Table 6'!$B$3:$D$20,3),blank)</f>
        <v/>
      </c>
      <c r="DW11" s="4" t="str">
        <f>IF(NOT(B11=blank),'Tables 4-5'!$B$8,blank)</f>
        <v/>
      </c>
      <c r="DX11" s="4" t="str">
        <f>IF(NOT(B11=blank),PRODUCT(G11,P11,(AE11-IF(AE11/FHS&lt;1,1,AE11/FHS)*(truck_idle/60)),(DU11*DW11),(Other!$G$4/454))+PRODUCT(IF(AE11/FHS&lt;1,1,AE11/FHS),G11,P11,DV11,truck_idle/60,Other!$G$4/454),blank)</f>
        <v/>
      </c>
      <c r="DY11" s="12" t="str">
        <f>IF(NOT(B11=blank),PRODUCT(IF(AE11/FHS&lt;1,1,AE11/FHS),G11,P11,DV11,truck_idle/60,Other!$G$4/454)+PRODUCT(G11,(AE11-IF(AE11/FHS&lt;1,1,AE11/FHS)*(truck_idle/60)),Truck_KW,gridPM,Other!$G$4/454,P11,DU11),blank)</f>
        <v/>
      </c>
      <c r="DZ11" s="12" t="str">
        <f>IF(NOT(B11=blank),VLOOKUP(B11+9,'Tables 4-5'!$F$8:$G$25,2),blank)</f>
        <v/>
      </c>
      <c r="EA11" s="12" t="str">
        <f>IF(NOT(B11=blank),VLOOKUP(B11+9,#REF!,3),blank)</f>
        <v/>
      </c>
      <c r="EB11" s="12" t="str">
        <f>IF(NOT(B11=blank),VLOOKUP(B11+9,'Table 6'!$B$3:$D$20,3),blank)</f>
        <v/>
      </c>
      <c r="EC11" s="4" t="str">
        <f>IF(NOT(B11=blank),'Tables 4-5'!$B$8,blank)</f>
        <v/>
      </c>
      <c r="ED11" s="4" t="str">
        <f>IF(NOT(B11=blank),PRODUCT(G11,Q11,(AE11-IF(AE11/FHS&lt;1,1,AE11/FHS)*(truck_idle/60)),(DZ11*EC11),(Other!$G$4/454))+PRODUCT(IF(AE11/FHS&lt;1,1,AE11/FHS),G11,Q11,EB11,truck_idle/60,Other!$G$4/454),blank)</f>
        <v/>
      </c>
      <c r="EE11" s="12" t="str">
        <f>IF(NOT(B11=blank),PRODUCT(IF(AE11/FHS&lt;1,1,AE11/FHS),G11,Q11,EB11,truck_idle/60,Other!$G$4/454)+PRODUCT(G11,(AE11-IF(AE11/FHS&lt;1,1,AE11/FHS)*(truck_idle/60)),Truck_KW,gridPM,Other!$G$4/454,Q11,DZ11),blank)</f>
        <v/>
      </c>
      <c r="EG11" t="str">
        <f>IF(C11=truckstoptru,VLOOKUP(B11+0,'Tables 2-3 TRU'!$B$14:$D$31,2),blank)</f>
        <v/>
      </c>
      <c r="EH11" s="4" t="str">
        <f>IF(C11=truckstoptru,PRODUCT(G11,(AF11-IF(AF11/FHS&lt;1,1,AF11/FHS)*(truck_idle/60)),tru__hp,tru_Load_Factor,(Other!$G$4/454),EG11,R11)+PRODUCT(IF(AF11/FHS&lt;1,1,AF11/FHS),G11,truck_idle/60,tru__hp,tru_Load_Factor,(Other!$G$4/454),EG11,R11),blank)</f>
        <v/>
      </c>
      <c r="EI11" s="4" t="str">
        <f>IF(C11=truckstoptru,PRODUCT(IF(AF11/FHS&lt;1,1,AF11/FHS),G11,truck_idle/60,tru_Load_Factor,tru__hp,(Other!$G$4/454),EG11,R11)+PRODUCT(G11,(AF11-IF(AF11/FHS&lt;1,1,AF11/FHS)*(truck_idle/60)),TRU_KW,gridNox,Other!$G$4/454,R11),blank)</f>
        <v/>
      </c>
      <c r="EJ11" t="str">
        <f>IF(C11=truckstoptru,VLOOKUP(B11+1,'Tables 2-3 TRU'!$B$14:$D$31,2),blank)</f>
        <v/>
      </c>
      <c r="EK11" s="4" t="str">
        <f>IF(C11=truckstoptru,PRODUCT(G11,(AF11-IF(AF11/FHS&lt;1,1,AF11/FHS)*(truck_idle/60)),tru__hp,tru_Load_Factor,(Other!$G$4/454),EJ11,S11)+PRODUCT(IF(AF11/FHS&lt;1,1,AF11/FHS),G11,truck_idle/60,tru__hp,tru_Load_Factor,(Other!$G$4/454),EJ11,S11),blank)</f>
        <v/>
      </c>
      <c r="EL11" s="4" t="str">
        <f>IF(C11=truckstoptru,PRODUCT(IF(AF11/FHS&lt;1,1,AF11/FHS),G11,truck_idle/60,tru_Load_Factor,tru__hp,(Other!$G$4/454),EJ11,S11)+PRODUCT(G11,(AF11-IF(AF11/FHS&lt;1,1,AF11/FHS)*(truck_idle/60)),TRU_KW,gridNox,Other!$G$4/454,S11),blank)</f>
        <v/>
      </c>
      <c r="EM11" t="str">
        <f>IF(C11=truckstoptru,VLOOKUP(B11+2,'Tables 2-3 TRU'!$B$14:$D$31,2),blank)</f>
        <v/>
      </c>
      <c r="EN11" s="4" t="str">
        <f>IF(C11=truckstoptru,PRODUCT(G11,(AF11-IF(AF11/FHS&lt;1,1,AF11/FHS)*(truck_idle/60)),tru__hp,tru_Load_Factor,(Other!$G$4/454),EM11,T11)+PRODUCT(IF(AF11/FHS&lt;1,1,AF11/FHS),G11,truck_idle/60,tru__hp,tru_Load_Factor,(Other!$G$4/454),EM11,T11),blank)</f>
        <v/>
      </c>
      <c r="EO11" s="4" t="str">
        <f>IF(C11=truckstoptru,PRODUCT(IF(AF11/FHS&lt;1,1,AF11/FHS),G11,truck_idle/60,tru_Load_Factor,tru__hp,(Other!$G$4/454),EM11,T11)+PRODUCT(G11,(AF11-IF(AF11/FHS&lt;1,1,AF11/FHS)*(truck_idle/60)),TRU_KW,gridNox,Other!$G$4/454,T11),blank)</f>
        <v/>
      </c>
      <c r="EP11" t="str">
        <f>IF(C11=truckstoptru,VLOOKUP(B11+3,'Tables 2-3 TRU'!$B$14:$D$31,2),blank)</f>
        <v/>
      </c>
      <c r="EQ11" s="4" t="str">
        <f>IF(C11=truckstoptru,PRODUCT(G11,(AF11-IF(AF11/FHS&lt;1,1,AF11/FHS)*(truck_idle/60)),tru__hp,tru_Load_Factor,(Other!$G$4/454),EP11,U11)+PRODUCT(IF(AF11/FHS&lt;1,1,AF11/FHS),G11,truck_idle/60,tru__hp,tru_Load_Factor,(Other!$G$4/454),EP11,U11),blank)</f>
        <v/>
      </c>
      <c r="ER11" s="4" t="str">
        <f>IF(C11=truckstoptru,PRODUCT(IF(AF11/FHS&lt;1,1,AF11/FHS),G11,truck_idle/60,tru_Load_Factor,tru__hp,(Other!$G$4/454),EP11,U11)+PRODUCT(G11,(AF11-IF(AF11/FHS&lt;1,1,AF11/FHS)*(truck_idle/60)),TRU_KW,gridNox,Other!$G$4/454,U11),blank)</f>
        <v/>
      </c>
      <c r="ES11" t="str">
        <f>IF(C11=truckstoptru,VLOOKUP(B11+4,'Tables 2-3 TRU'!$B$14:$D$31,2),blank)</f>
        <v/>
      </c>
      <c r="ET11" s="4" t="str">
        <f>IF(C11=truckstoptru,PRODUCT(G11,(AF11-IF(AF11/FHS&lt;1,1,AF11/FHS)*(truck_idle/60)),tru__hp,tru_Load_Factor,(Other!$G$4/454),ES11,V11)+PRODUCT(IF(AF11/FHS&lt;1,1,AF11/FHS),G11,truck_idle/60,tru__hp,tru_Load_Factor,(Other!$G$4/454),ES11,V11),blank)</f>
        <v/>
      </c>
      <c r="EU11" s="4" t="str">
        <f>IF(C11=truckstoptru,PRODUCT(IF(AF11/FHS&lt;1,1,AE11/FHS),G11,truck_idle/60,tru_Load_Factor,tru__hp,(Other!$G$4/454),ES11,V11)+PRODUCT(G11,(AF11-IF(AF11/FHS&lt;1,1,AE11/FHS)*(truck_idle/60)),TRU_KW,gridNox,Other!$G$4/454,V11),blank)</f>
        <v/>
      </c>
      <c r="EV11" t="str">
        <f>IF(C11=truckstoptru,VLOOKUP(B11+5,'Tables 2-3 TRU'!$B$14:$D$31,2),blank)</f>
        <v/>
      </c>
      <c r="EW11" s="4" t="str">
        <f>IF(C11=truckstoptru,PRODUCT(G11,(AF11-IF(AF11/FHS&lt;1,1,AF11/FHS)*(truck_idle/60)),tru__hp,tru_Load_Factor,(Other!$G$4/454),EV11,W11)+PRODUCT(IF(AF11/FHS&lt;1,1,AF11/FHS),G11,truck_idle/60,tru__hp,tru_Load_Factor,(Other!$G$4/454),EV11,W11),blank)</f>
        <v/>
      </c>
      <c r="EX11" s="4" t="str">
        <f>IF(C11=truckstoptru,PRODUCT(IF(AF11/FHS&lt;1,1,AF11/FHS),G11,truck_idle/60,tru_Load_Factor,tru__hp,(Other!$G$4/454),EV11,W11)+PRODUCT(G11,(AF11-IF(AF11/FHS&lt;1,1,AF11/FHS)*(truck_idle/60)),TRU_KW,gridNox,Other!$G$4/454,W11),blank)</f>
        <v/>
      </c>
      <c r="EY11" t="str">
        <f>IF(C11=truckstoptru,VLOOKUP(B11+6,'Tables 2-3 TRU'!$B$14:$D$31,2),blank)</f>
        <v/>
      </c>
      <c r="EZ11" s="4" t="str">
        <f>IF(C11=truckstoptru,PRODUCT(G11,(AF11-IF(AF11/FHS&lt;1,1,AF11/FHS)*(truck_idle/60)),tru__hp,tru_Load_Factor,(Other!$G$4/454),EY11,X11)+PRODUCT(IF(AF11/FHS&lt;1,1,AF11/FHS),G11,truck_idle/60,tru__hp,tru_Load_Factor,(Other!$G$4/454),EY11,X11),blank)</f>
        <v/>
      </c>
      <c r="FA11" s="4" t="str">
        <f>IF(C11=truckstoptru,PRODUCT(IF(AF11/FHS&lt;1,1,AF11/FHS),G11,truck_idle/60,tru_Load_Factor,tru__hp,(Other!$G$4/454),EY11,X11)+PRODUCT(G11,(AF11-IF(AF11/FHS&lt;1,1,AF11/FHS)*(truck_idle/60)),TRU_KW,gridNox,Other!$G$4/454,X11),blank)</f>
        <v/>
      </c>
      <c r="FB11" t="str">
        <f>IF(C11=truckstoptru,VLOOKUP(B11+7,'Tables 2-3 TRU'!$B$14:$D$31,2),blank)</f>
        <v/>
      </c>
      <c r="FC11" s="4" t="str">
        <f>IF(C11=truckstoptru,PRODUCT(G11,(AF11-IF(AF11/FHS&lt;1,1,AF11/FHS)*(truck_idle/60)),tru__hp,tru_Load_Factor,(Other!$G$4/454),FB11,Y11)+PRODUCT(IF(AF11/FHS&lt;1,1,AF11/FHS),G11,truck_idle/60,tru__hp,tru_Load_Factor,(Other!$G$4/454),FB11,Y11),blank)</f>
        <v/>
      </c>
      <c r="FD11" s="4" t="str">
        <f>IF(C11=truckstoptru,PRODUCT(IF(AF11/FHS&lt;1,1,AF11/FHS),G11,truck_idle/60,tru_Load_Factor,tru__hp,(Other!$G$4/454),FB11,Y11)+PRODUCT(G11,(AF11-IF(AF11/FHS&lt;1,1,AF11/FHS)*(truck_idle/60)),TRU_KW,gridNox,Other!$G$4/454,Y11),blank)</f>
        <v/>
      </c>
      <c r="FE11" t="str">
        <f>IF(C11=truckstoptru,VLOOKUP(B11+8,'Tables 2-3 TRU'!$B$14:$D$31,2),blank)</f>
        <v/>
      </c>
      <c r="FF11" s="4" t="str">
        <f>IF(C11=truckstoptru,PRODUCT(G11,(AF11-IF(AF11/FHS&lt;1,1,AF11/FHS)*(truck_idle/60)),tru__hp,tru_Load_Factor,(Other!$G$4/454),FE11,Z11)+PRODUCT(IF(AF11/FHS&lt;1,1,AF11/FHS),G11,truck_idle/60,tru__hp,tru_Load_Factor,(Other!$G$4/454),FE11,Z11),blank)</f>
        <v/>
      </c>
      <c r="FG11" s="4" t="str">
        <f>IF(C11=truckstoptru,PRODUCT(IF(AF11/FHS&lt;1,1,AF11/FHS),G11,truck_idle/60,tru_Load_Factor,tru__hp,(Other!$G$4/454),FE11,Z11)+PRODUCT(G11,(AF11-IF(AF11/FHS&lt;1,1,AF11/FHS)*(truck_idle/60)),TRU_KW,gridNox,Other!$G$4/454,Z11),blank)</f>
        <v/>
      </c>
      <c r="FH11" t="str">
        <f>IF(C11=truckstoptru,VLOOKUP(B11+9,'Tables 2-3 TRU'!$B$14:$D$31,2),blank)</f>
        <v/>
      </c>
      <c r="FI11" s="4" t="str">
        <f>IF(C11=truckstoptru,PRODUCT(G11,(AF11-IF(AF11/FHS&lt;1,1,AF11/FHS)*(truck_idle/60)),tru__hp,tru_Load_Factor,(Other!$G$4/454),FH11,AA11)+PRODUCT(IF(AF11/FHS&lt;1,1,AF11/FHS),G11,truck_idle/60,tru__hp,tru_Load_Factor,(Other!$G$4/454),FH11,AA11),blank)</f>
        <v/>
      </c>
      <c r="FJ11" s="4" t="str">
        <f>IF(C11=truckstoptru,PRODUCT(IF(AF11/FHS&lt;1,1,AF11/FHS),G11,truck_idle/60,tru_Load_Factor,tru__hp,(Other!$G$4/454),FH11,AA11)+PRODUCT(G11,(AF11-IF(AF11/FHS&lt;1,1,AF11/FHS)*(truck_idle/60)),TRU_KW,gridNox,Other!$G$4/454,AA11),blank)</f>
        <v/>
      </c>
      <c r="FL11" t="str">
        <f>IF(C11=truckstoptru,VLOOKUP(B11+0,'Tables 2-3 TRU'!$B$14:$D$31,3),blank)</f>
        <v/>
      </c>
      <c r="FM11" s="4" t="str">
        <f>IF(C11=truckstoptru,PRODUCT(G11,(AF11-IF(AF11/FHS&lt;1,1,AF11/FHS)*(truck_idle/60)),tru__hp,tru_Load_Factor,(Other!$G$4/454),FL11,R11)+PRODUCT(IF(AF11/FHS&lt;1,1,AF11/FHS),G11,truck_idle/60,tru__hp,tru_Load_Factor,(Other!$G$4/454),FL11,R11),blank)</f>
        <v/>
      </c>
      <c r="FN11" s="4" t="str">
        <f>IF(C11=truckstoptru,PRODUCT(IF(AF11/FHS&lt;1,1,AF11/FHS),G11,truck_idle/60,tru_Load_Factor,tru__hp,(Other!$G$4/454),FL11,R11)+PRODUCT(G11,(AF11-IF(AF11/FHS&lt;1,1,AF11/FHS)*(truck_idle/60)),TRU_KW,gridPM,Other!$G$4/454,R11),blank)</f>
        <v/>
      </c>
      <c r="FO11" t="str">
        <f>IF(C11=truckstoptru,VLOOKUP(B11+1,'Tables 2-3 TRU'!$B$14:$D$31,3),blank)</f>
        <v/>
      </c>
      <c r="FP11" s="4" t="str">
        <f>IF(C11=truckstoptru,PRODUCT(G11,(AF11-IF(AF11/FHS&lt;1,1,AF11/FHS)*(truck_idle/60)),tru__hp,tru_Load_Factor,(Other!$G$4/454),FO11,S11)+PRODUCT(IF(AF11/FHS&lt;1,1,AF11/FHS),G11,truck_idle/60,tru__hp,tru_Load_Factor,(Other!$G$4/454),FO11,S11),blank)</f>
        <v/>
      </c>
      <c r="FQ11" s="4" t="str">
        <f>IF(C11=truckstoptru,PRODUCT(IF(AF11/FHS&lt;1,1,AF11/FHS),G11,truck_idle/60,tru_Load_Factor,tru__hp,(Other!$G$4/454),FO11,S11)+PRODUCT(G11,(AF11-IF(AF11/FHS&lt;1,1,AF11/FHS)*(truck_idle/60)),TRU_KW,gridPM,Other!$G$4/454,S11),blank)</f>
        <v/>
      </c>
      <c r="FR11" t="str">
        <f>IF(C11=truckstoptru,VLOOKUP(B11+2,'Tables 2-3 TRU'!$B$14:$D$31,3),blank)</f>
        <v/>
      </c>
      <c r="FS11" s="4" t="str">
        <f>IF(C11=truckstoptru,PRODUCT(G11,(AF11-IF(AF11/FHS&lt;1,1,AF11/FHS)*(truck_idle/60)),tru__hp,tru_Load_Factor,(Other!$G$4/454),FR11,T11)+PRODUCT(IF(AF11/FHS&lt;1,1,AF11/FHS),G11,truck_idle/60,tru__hp,tru_Load_Factor,(Other!$G$4/454),FR11,T11),blank)</f>
        <v/>
      </c>
      <c r="FT11" s="4" t="str">
        <f>IF(C11=truckstoptru,PRODUCT(IF(AF11/FHS&lt;1,1,AF11/FHS),G11,truck_idle/60,tru_Load_Factor,tru__hp,(Other!$G$4/454),FR11,T11)+PRODUCT(G11,(AF11-IF(AF11/FHS&lt;1,1,AF11/FHS)*(truck_idle/60)),TRU_KW,gridPM,Other!$G$4/454,T11),blank)</f>
        <v/>
      </c>
      <c r="FU11" t="str">
        <f>IF(C11=truckstoptru,VLOOKUP(B11+3,'Tables 2-3 TRU'!$B$14:$D$31,3),blank)</f>
        <v/>
      </c>
      <c r="FV11" s="4" t="str">
        <f>IF(C11=truckstoptru,PRODUCT(G11,(AF11-IF(AF11/FHS&lt;1,1,AF11/FHS)*(truck_idle/60)),tru__hp,tru_Load_Factor,(Other!$G$4/454),FU11,U11)+PRODUCT(IF(AF11/FHS&lt;1,1,AF11/FHS),G11,truck_idle/60,tru__hp,tru_Load_Factor,(Other!$G$4/454),FU11,U11),blank)</f>
        <v/>
      </c>
      <c r="FW11" s="4" t="str">
        <f>IF(C11=truckstoptru,PRODUCT(IF(AF11/FHS&lt;1,1,AF11/FHS),G11,truck_idle/60,tru_Load_Factor,tru__hp,(Other!$G$4/454),FU11,U11)+PRODUCT(G11,(AF11-IF(AF11/FHS&lt;1,1,AF11/FHS)*(truck_idle/60)),TRU_KW,gridPM,Other!$G$4/454,U11),blank)</f>
        <v/>
      </c>
      <c r="FX11" t="str">
        <f>IF(C11=truckstoptru,VLOOKUP(B11+4,'Tables 2-3 TRU'!$B$14:$D$31,3),blank)</f>
        <v/>
      </c>
      <c r="FY11" s="4" t="str">
        <f>IF(C11=truckstoptru,PRODUCT(G11,(AF11-IF(AF11/FHS&lt;1,1,AF11/FHS)*(truck_idle/60)),tru__hp,tru_Load_Factor,(Other!$G$4/454),FX11,V11)+PRODUCT(IF(AF11/FHS&lt;1,1,AF11/FHS),G11,truck_idle/60,tru__hp,tru_Load_Factor,(Other!$G$4/454),FX11,V11),blank)</f>
        <v/>
      </c>
      <c r="FZ11" s="4" t="str">
        <f>IF(C11=truckstoptru,PRODUCT(IF(AF11/FHS&lt;1,1,AF11/FHS),G11,truck_idle/60,tru_Load_Factor,tru__hp,(Other!$G$4/454),FX11,V11)+PRODUCT(G11,(AF11-IF(AF11/FHS&lt;1,1,AF11/FHS)*(truck_idle/60)),TRU_KW,gridPM,Other!$G$4/454,V11),blank)</f>
        <v/>
      </c>
      <c r="GA11" t="str">
        <f>IF(C11=truckstoptru,VLOOKUP(B11+5,'Tables 2-3 TRU'!$B$14:$D$31,3),blank)</f>
        <v/>
      </c>
      <c r="GB11" s="4" t="str">
        <f>IF(C11=truckstoptru,PRODUCT(G11,(AF11-IF(AF11/FHS&lt;1,1,AF11/FHS)*(truck_idle/60)),tru__hp,tru_Load_Factor,(Other!$G$4/454),GA11,W11)+PRODUCT(IF(AF11/FHS&lt;1,1,AF11/FHS),G11,truck_idle/60,tru__hp,tru_Load_Factor,(Other!$G$4/454),GA11,W11),blank)</f>
        <v/>
      </c>
      <c r="GC11" s="4" t="str">
        <f>IF(C11=truckstoptru,PRODUCT(IF(AF11/FHS&lt;1,1,AF11/FHS),G11,truck_idle/60,tru_Load_Factor,tru__hp,(Other!$G$4/454),GA11,W11)+PRODUCT(G11,(AF11-IF(AF11/FHS&lt;1,1,AF11/FHS)*(truck_idle/60)),TRU_KW,gridPM,Other!$G$4/454,W11),blank)</f>
        <v/>
      </c>
      <c r="GD11" t="str">
        <f>IF(C11=truckstoptru,VLOOKUP(B11+6,'Tables 2-3 TRU'!$B$14:$D$31,3),blank)</f>
        <v/>
      </c>
      <c r="GE11" s="4" t="str">
        <f>IF(C11=truckstoptru,PRODUCT(G11,(AF11-IF(AF11/FHS&lt;1,1,AF11/FHS)*(truck_idle/60)),tru__hp,tru_Load_Factor,(Other!$G$4/454),GD11,X11)+PRODUCT(IF(AF11/FHS&lt;1,1,AF11/FHS),G11,truck_idle/60,tru__hp,tru_Load_Factor,(Other!$G$4/454),GD11,X11),blank)</f>
        <v/>
      </c>
      <c r="GF11" s="4" t="str">
        <f>IF(C11=truckstoptru,PRODUCT(IF(AF11/FHS&lt;1,1,AF11/FHS),G11,truck_idle/60,tru_Load_Factor,tru__hp,(Other!$G$4/454),GD11,X11)+PRODUCT(G11,(AF11-IF(AF11/FHS&lt;1,1,AF11/FHS)*(truck_idle/60)),TRU_KW,gridPM,Other!$G$4/454,X11),blank)</f>
        <v/>
      </c>
      <c r="GG11" t="str">
        <f>IF(C11=truckstoptru,VLOOKUP(B11+7,'Tables 2-3 TRU'!$B$14:$D$31,3),blank)</f>
        <v/>
      </c>
      <c r="GH11" s="4" t="str">
        <f>IF(C11=truckstoptru,PRODUCT(G11,(AF11-IF(AF11/FHS&lt;1,1,AF11/FHS)*(truck_idle/60)),tru__hp,tru_Load_Factor,(Other!$G$4/454),GG11,Y11)+PRODUCT(IF(AF11/FHS&lt;1,1,AF11/FHS),G11,truck_idle/60,tru__hp,tru_Load_Factor,(Other!$G$4/454),GG11,Y11),blank)</f>
        <v/>
      </c>
      <c r="GI11" s="4" t="str">
        <f>IF(C11=truckstoptru,PRODUCT(IF(AF11/FHS&lt;1,1,AF11/FHS),G11,truck_idle/60,tru_Load_Factor,tru__hp,(Other!$G$4/454),GG11,Y11)+PRODUCT(G11,(AF11-IF(AF11/FHS&lt;1,1,AF11/FHS)*(truck_idle/60)),TRU_KW,gridPM,Other!$G$4/454,Y11),blank)</f>
        <v/>
      </c>
      <c r="GJ11" t="str">
        <f>IF(C11=truckstoptru,VLOOKUP(B11+8,'Tables 2-3 TRU'!$B$14:$D$31,3),blank)</f>
        <v/>
      </c>
      <c r="GK11" s="4" t="str">
        <f>IF(C11=truckstoptru,PRODUCT(G11,(AF11-IF(AF11/FHS&lt;1,1,AF11/FHS)*(truck_idle/60)),tru__hp,tru_Load_Factor,(Other!$G$4/454),GJ11,Z11)+PRODUCT(IF(AF11/FHS&lt;1,1,AF11/FHS),G11,truck_idle/60,tru__hp,tru_Load_Factor,(Other!$G$4/454),GJ11,Z11),blank)</f>
        <v/>
      </c>
      <c r="GL11" s="4" t="str">
        <f>IF(C11=truckstoptru,PRODUCT(IF(AF11/FHS&lt;1,1,AF11/FHS),G11,truck_idle/60,tru_Load_Factor,tru__hp,(Other!$G$4/454),GJ11,Z11)+PRODUCT(G11,(AF11-IF(AF11/FHS&lt;1,1,AF11/FHS)*(truck_idle/60)),TRU_KW,gridPM,Other!$G$4/454,Z11),blank)</f>
        <v/>
      </c>
      <c r="GM11" t="str">
        <f>IF(C11=truckstoptru,VLOOKUP(B11+9,'Tables 2-3 TRU'!$B$14:$D$31,3),blank)</f>
        <v/>
      </c>
      <c r="GN11" s="4" t="str">
        <f>IF(C11=truckstoptru,PRODUCT(G11,(AF11-IF(AF11/FHS&lt;1,1,AF11/FHS)*(truck_idle/60)),tru__hp,tru_Load_Factor,(Other!$G$4/454),GM11,AA11)+PRODUCT(IF(AF11/FHS&lt;1,1,AF11/FHS),G11,truck_idle/60,tru__hp,tru_Load_Factor,(Other!$G$4/454),GM11,AA11),blank)</f>
        <v/>
      </c>
      <c r="GO11" s="4" t="str">
        <f>IF(C11=truckstoptru,PRODUCT(IF(AF11/FHS&lt;1,1,AF11/FHS),G11,truck_idle/60,tru_Load_Factor,tru__hp,(Other!$G$4/454),GM11,AA11)+PRODUCT(G11,(AF11-IF(AF11/FHS&lt;1,1,AF11/FHS)*(truck_idle/60)),TRU_KW,gridPM,Other!$G$4/454,AA11),blank)</f>
        <v/>
      </c>
      <c r="GQ11" s="4">
        <f t="shared" si="2"/>
        <v>0</v>
      </c>
      <c r="GR11" s="4">
        <f t="shared" si="3"/>
        <v>0</v>
      </c>
      <c r="GS11" s="4">
        <f t="shared" si="4"/>
        <v>0</v>
      </c>
      <c r="GT11" s="4">
        <f t="shared" si="5"/>
        <v>0</v>
      </c>
      <c r="GU11" s="4">
        <f t="shared" si="11"/>
        <v>0</v>
      </c>
      <c r="GV11" s="4">
        <f t="shared" si="12"/>
        <v>0</v>
      </c>
      <c r="GW11" s="4"/>
      <c r="GX11" s="4">
        <f t="shared" si="6"/>
        <v>0</v>
      </c>
      <c r="GY11" s="4">
        <f t="shared" si="7"/>
        <v>0</v>
      </c>
      <c r="GZ11" s="4">
        <f t="shared" si="8"/>
        <v>0</v>
      </c>
      <c r="HA11" s="4">
        <f t="shared" si="9"/>
        <v>0</v>
      </c>
      <c r="HB11" s="4">
        <f t="shared" si="13"/>
        <v>0</v>
      </c>
      <c r="HC11" s="4">
        <f t="shared" si="14"/>
        <v>0</v>
      </c>
      <c r="HD11" s="4"/>
      <c r="HE11" s="4">
        <f t="shared" si="15"/>
        <v>0</v>
      </c>
      <c r="HF11" s="4">
        <f t="shared" si="16"/>
        <v>0</v>
      </c>
      <c r="HG11" s="19">
        <f t="shared" si="17"/>
        <v>0</v>
      </c>
      <c r="HH11" s="244">
        <f t="shared" si="10"/>
        <v>0</v>
      </c>
      <c r="HI11" s="55"/>
    </row>
    <row r="12" spans="1:217" x14ac:dyDescent="0.2">
      <c r="A12" t="str">
        <f>IF(OR('User Input Data'!C16=truckstop1,'User Input Data'!C16=truckstoptru),'User Input Data'!A16,blank)</f>
        <v/>
      </c>
      <c r="B12" t="str">
        <f>IF(OR('User Input Data'!C16=truckstop1,'User Input Data'!C16=truckstoptru),'User Input Data'!B16,blank)</f>
        <v/>
      </c>
      <c r="C12" s="49" t="str">
        <f>IF(OR('User Input Data'!C16=truckstop1,'User Input Data'!C16=truckstoptru),'User Input Data'!C16,blank)</f>
        <v/>
      </c>
      <c r="D12" s="49" t="str">
        <f>IF(AND(OR('User Input Data'!C16=truckstop1,'User Input Data'!C16=truckstoptru),'User Input Data'!D16&gt;1),'User Input Data'!D16,blank)</f>
        <v/>
      </c>
      <c r="E12" s="49" t="str">
        <f>IF(AND(OR('User Input Data'!C16=truckstop1,'User Input Data'!C16=truckstoptru),'User Input Data'!E16&gt;1),'User Input Data'!E16,blank)</f>
        <v/>
      </c>
      <c r="F12" s="49" t="str">
        <f>IF(AND(OR('User Input Data'!C16=truckstop1,'User Input Data'!C16=truckstoptru),'User Input Data'!F16&gt;1),'User Input Data'!F16,blank)</f>
        <v/>
      </c>
      <c r="G12" t="str">
        <f>IF(AND(OR('User Input Data'!C16=truckstop1,'User Input Data'!C16=truckstoptru),'User Input Data'!G16&gt;1),'User Input Data'!G16,blank)</f>
        <v/>
      </c>
      <c r="H12" s="79" t="str">
        <f>IF(OR('User Input Data'!C16=truckstop1,'User Input Data'!C16=truckstoptru),'User Input Data'!H16,blank)</f>
        <v/>
      </c>
      <c r="I12" s="79" t="str">
        <f>IF(OR('User Input Data'!C16=truckstop1,'User Input Data'!C16=truckstoptru),'User Input Data'!I16,blank)</f>
        <v/>
      </c>
      <c r="J12" s="79" t="str">
        <f>IF(OR('User Input Data'!C16=truckstop1,'User Input Data'!C16=truckstoptru),'User Input Data'!J16,blank)</f>
        <v/>
      </c>
      <c r="K12" s="79" t="str">
        <f>IF(OR('User Input Data'!C16=truckstop1,'User Input Data'!C16=truckstoptru),'User Input Data'!K16,blank)</f>
        <v/>
      </c>
      <c r="L12" s="79" t="str">
        <f>IF(OR('User Input Data'!C16=truckstop1,'User Input Data'!C16=truckstoptru),'User Input Data'!L16,blank)</f>
        <v/>
      </c>
      <c r="M12" s="79" t="str">
        <f>IF(OR('User Input Data'!C16=truckstop1,'User Input Data'!C16=truckstoptru),'User Input Data'!M16,blank)</f>
        <v/>
      </c>
      <c r="N12" s="79" t="str">
        <f>IF(OR('User Input Data'!C16=truckstop1,'User Input Data'!C16=truckstoptru),'User Input Data'!N16,blank)</f>
        <v/>
      </c>
      <c r="O12" s="79" t="str">
        <f>IF(OR('User Input Data'!C16=truckstop1,'User Input Data'!C16=truckstoptru),'User Input Data'!O16,blank)</f>
        <v/>
      </c>
      <c r="P12" s="79" t="str">
        <f>IF(OR('User Input Data'!C16=truckstop1,'User Input Data'!C16=truckstoptru),'User Input Data'!P16,blank)</f>
        <v/>
      </c>
      <c r="Q12" s="79" t="str">
        <f>IF(OR('User Input Data'!C16=truckstop1,'User Input Data'!C16=truckstoptru),'User Input Data'!Q16,blank)</f>
        <v/>
      </c>
      <c r="R12" s="79" t="str">
        <f>IF('User Input Data'!C16=truckstoptru,'User Input Data'!R16,blank)</f>
        <v/>
      </c>
      <c r="S12" s="79" t="str">
        <f>IF('User Input Data'!C16=truckstoptru,'User Input Data'!S16,blank)</f>
        <v/>
      </c>
      <c r="T12" s="79" t="str">
        <f>IF('User Input Data'!C16=truckstoptru,'User Input Data'!T16,blank)</f>
        <v/>
      </c>
      <c r="U12" s="79" t="str">
        <f>IF('User Input Data'!C16=truckstoptru,'User Input Data'!U16,blank)</f>
        <v/>
      </c>
      <c r="V12" s="79" t="str">
        <f>IF('User Input Data'!C16=truckstoptru,'User Input Data'!V16,blank)</f>
        <v/>
      </c>
      <c r="W12" s="79" t="str">
        <f>IF('User Input Data'!C16=truckstoptru,'User Input Data'!W16,blank)</f>
        <v/>
      </c>
      <c r="X12" s="79" t="str">
        <f>IF('User Input Data'!C16=truckstoptru,'User Input Data'!X16,blank)</f>
        <v/>
      </c>
      <c r="Y12" s="79" t="str">
        <f>IF('User Input Data'!C16=truckstoptru,'User Input Data'!Y16,blank)</f>
        <v/>
      </c>
      <c r="Z12" s="79" t="str">
        <f>IF('User Input Data'!C16=truckstoptru,'User Input Data'!Z16,blank)</f>
        <v/>
      </c>
      <c r="AA12" s="79" t="str">
        <f>IF('User Input Data'!C16=truckstoptru,'User Input Data'!AA16,blank)</f>
        <v/>
      </c>
      <c r="AB12" s="9" t="str">
        <f>IF(AND(OR('User Input Data'!C16=truckstop1,'User Input Data'!C16=truckstoptru),'User Input Data'!AC16&gt;1),'User Input Data'!AC16,blank)</f>
        <v/>
      </c>
      <c r="AC12" s="9" t="str">
        <f>IF(AND(OR('User Input Data'!C16=truckstop1,'User Input Data'!C16=truckstoptru),'User Input Data'!AD16&gt;0),'User Input Data'!AD16,blank)</f>
        <v/>
      </c>
      <c r="AE12" t="str">
        <f>IF(E12&gt;0,E12,Other!$G$5)</f>
        <v/>
      </c>
      <c r="AF12" t="str">
        <f t="shared" si="1"/>
        <v/>
      </c>
      <c r="AG12" s="12" t="str">
        <f>IF(NOT(B12=blank),VLOOKUP(B12+0,'Tables 4-5'!$F$8:$G$25,2),blank)</f>
        <v/>
      </c>
      <c r="AH12" s="461" t="str">
        <f>IF(NOT(B12=blank),VLOOKUP(B12+0,'Table 6'!$B$3:$D$20,2),blank)</f>
        <v/>
      </c>
      <c r="AI12" s="4" t="str">
        <f>IF(NOT(B12=blank),'Tables 4-5'!$A$8,blank)</f>
        <v/>
      </c>
      <c r="AJ12" s="4" t="str">
        <f>IF(NOT(B12=blank),PRODUCT(G12,H12,(AE12-IF(AE12/FHS&lt;1,1,AE12/FHS)*(truck_idle/60)),(AG12*AI12),(Other!$G$4/454))+PRODUCT(IF(AE12/FHS&lt;1,1,AE12/FHS),G12,H12,AH12,truck_idle/60,Other!$G$4/454),blank)</f>
        <v/>
      </c>
      <c r="AK12" s="4" t="str">
        <f>IF(NOT(B12=blank),PRODUCT(IF(AE12/FHS&lt;1,1,AE12/FHS),G12,H12,AH12,truck_idle/60,Other!$G$4/454)+PRODUCT(G12,(AE12-IF(AE12/FHS&lt;1,1,AE12/FHS)*(truck_idle/60)),Truck_KW,gridNox,Other!$G$4/454,H12,AG12),blank)</f>
        <v/>
      </c>
      <c r="AL12" s="12" t="str">
        <f>IF(NOT(B12=blank),VLOOKUP(B12+1,'Tables 4-5'!$F$8:$G$25,2),blank)</f>
        <v/>
      </c>
      <c r="AM12" s="461" t="str">
        <f>IF(NOT(B12=blank),VLOOKUP(B12+1,'Table 6'!$B$3:$D$20,2),blank)</f>
        <v/>
      </c>
      <c r="AN12" s="4" t="str">
        <f>IF(NOT(B12=blank),'Tables 4-5'!$A$8,blank)</f>
        <v/>
      </c>
      <c r="AO12" s="4" t="str">
        <f>IF(NOT(B12=blank),PRODUCT(G12,I12,(AE12-IF(AE12/FHS&lt;1,1,AE12/FHS)*(truck_idle/60)),(AL12*AN12),(Other!$G$4/454))+PRODUCT(IF(AE12/FHS&lt;1,1,AE12/FHS),G12,I12,AM12,truck_idle/60,Other!$G$4/454),blank)</f>
        <v/>
      </c>
      <c r="AP12" s="4" t="str">
        <f>IF(NOT(B12=blank),PRODUCT(IF(AE12/FHS&lt;1,1,AE12/FHS),G12,I12,AM12,truck_idle/60,Other!$G$4/454)+PRODUCT(G12,(AE12-IF(AE12/FHS&lt;1,1,AE12/FHS)*(truck_idle/60)),Truck_KW,gridNox,Other!$G$4/454,I12,AL12),blank)</f>
        <v/>
      </c>
      <c r="AQ12" s="12" t="str">
        <f>IF(NOT(B12=blank),VLOOKUP(B12+2,'Tables 4-5'!$F$8:$G$25,2),blank)</f>
        <v/>
      </c>
      <c r="AR12" s="461" t="str">
        <f>IF(NOT(B12=blank),VLOOKUP(B12+2,'Table 6'!$B$3:$D$20,2),blank)</f>
        <v/>
      </c>
      <c r="AS12" s="4" t="str">
        <f>IF(NOT(B12=blank),'Tables 4-5'!$A$8,blank)</f>
        <v/>
      </c>
      <c r="AT12" s="4" t="str">
        <f>IF(NOT(B12=blank),PRODUCT(G12,J12,(AE12-IF(AE12/FHS&lt;1,1,AE12/FHS)*(truck_idle/60)),(AQ12*AS12),(Other!$G$4/454))+PRODUCT(IF(AE12/FHS&lt;1,1,AE12/FHS),G12,J12,AR12,truck_idle/60,Other!$G$4/454),blank)</f>
        <v/>
      </c>
      <c r="AU12" s="4" t="str">
        <f>IF(NOT(B12=blank),PRODUCT(IF(AE12/FHS&lt;1,1,AE12/FHS),G12,J12,AR12,truck_idle/60,Other!$G$4/454)+PRODUCT(G12,(AE12-IF(AE12/FHS&lt;1,1,AE12/FHS)*(truck_idle/60)),Truck_KW,gridNox,Other!$G$4/454,J12,AQ12),blank)</f>
        <v/>
      </c>
      <c r="AV12" s="12" t="str">
        <f>IF(NOT(B12=blank),VLOOKUP(B12+3,'Tables 4-5'!$F$8:$G$25,2),blank)</f>
        <v/>
      </c>
      <c r="AW12" s="4" t="str">
        <f>IF(NOT(B12=blank),VLOOKUP(B12+3,#REF!,2),blank)</f>
        <v/>
      </c>
      <c r="AX12" s="461" t="str">
        <f>IF(NOT(B12=blank),VLOOKUP(B12+3,'Table 6'!$B$3:$D$20,2),blank)</f>
        <v/>
      </c>
      <c r="AY12" s="4" t="str">
        <f>IF(NOT(B12=blank),'Tables 4-5'!$A$8,blank)</f>
        <v/>
      </c>
      <c r="AZ12" s="4" t="str">
        <f>IF(NOT(B12=blank),PRODUCT(G12,K12,(AE12-IF(AE12/FHS&lt;1,1,AE12/FHS)*(truck_idle/60)),(AV12*AY12),(Other!$G$4/454))+PRODUCT(IF(AE12/FHS&lt;1,1,AE12/FHS),G12,K12,AX12,truck_idle/60,Other!$G$4/454),blank)</f>
        <v/>
      </c>
      <c r="BA12" s="4" t="str">
        <f>IF(NOT(B12=blank),PRODUCT(IF(AE12/FHS&lt;1,1,AE12/FHS),G12,K12,AX12,Other!$G$6/60,Other!$G$4/454)+PRODUCT(G12,(AE12-IF(AE12/FHS&lt;1,1,AE12/FHS)*(truck_idle/60)),Truck_KW,gridNox,Other!$G$4/454,K12,AV12),blank)</f>
        <v/>
      </c>
      <c r="BB12" s="12" t="str">
        <f>IF(NOT(B12=blank),VLOOKUP(B12+4,'Tables 4-5'!$F$8:$G$25,2),blank)</f>
        <v/>
      </c>
      <c r="BC12" s="461" t="str">
        <f>IF(NOT(B12=blank),VLOOKUP(B12+4,'Table 6'!$B$3:$D$20,2),blank)</f>
        <v/>
      </c>
      <c r="BD12" s="4" t="str">
        <f>IF(NOT(B12=blank),'Tables 4-5'!$A$8,blank)</f>
        <v/>
      </c>
      <c r="BE12" s="4" t="str">
        <f>IF(NOT(B12=blank),PRODUCT(G12,L12,(AE12-IF(AE12/FHS&lt;1,1,AE12/FHS)*(truck_idle/60)),(BB12*BD12),(Other!$G$4/454))+PRODUCT(IF(AE12/FHS&lt;1,1,AE12/FHS),G12,L12,BC12,truck_idle/60,Other!$G$4/454),blank)</f>
        <v/>
      </c>
      <c r="BF12" s="4" t="str">
        <f>IF(NOT(B12=blank),PRODUCT(IF(AE12/FHS&lt;1,1,AE12/FHS),G12,L12,BC12,Other!$G$6/60,Other!$G$4/454)+PRODUCT(G12,(AE12-IF(AE12/FHS&lt;1,1,AE12/FHS)*(truck_idle/60)),Truck_KW,gridNox,Other!$G$4/454,L12,BB12),blank)</f>
        <v/>
      </c>
      <c r="BG12" s="12" t="str">
        <f>IF(NOT(B12=blank),VLOOKUP(B12+5,'Tables 4-5'!$F$8:$G$25,2),blank)</f>
        <v/>
      </c>
      <c r="BH12" s="461" t="str">
        <f>IF(NOT(B12=blank),VLOOKUP(B12+5,'Table 6'!$B$3:$D$20,2),blank)</f>
        <v/>
      </c>
      <c r="BI12" s="4" t="str">
        <f>IF(NOT(B12=blank),'Tables 4-5'!$A$8,blank)</f>
        <v/>
      </c>
      <c r="BJ12" s="4" t="str">
        <f>IF(NOT(B12=blank),PRODUCT(G12,M12,(AE12-IF(AE12/FHS&lt;1,1,AE12/FHS)*(truck_idle/60)),(BG12*BI12),(Other!$G$4/454))+PRODUCT(IF(AE12/FHS&lt;1,1,AE12/FHS),G12,M12,BH12,truck_idle/60,Other!$G$4/454),blank)</f>
        <v/>
      </c>
      <c r="BK12" s="4" t="str">
        <f>IF(NOT(B12=blank),PRODUCT(IF(AE12/FHS&lt;1,1,AE12/FHS),G12,M12,BH12,truck_idle/60,Other!$G$4/454)+PRODUCT(G12,(AE12-IF(AE12/FHS&lt;1,1,AE12/FHS)*(truck_idle/60)),Truck_KW,gridNox,Other!$G$4/454,M12,BG12),blank)</f>
        <v/>
      </c>
      <c r="BL12" s="12" t="str">
        <f>IF(NOT(B12=blank),VLOOKUP(B12+6,'Tables 4-5'!$F$8:$G$25,2),blank)</f>
        <v/>
      </c>
      <c r="BM12" s="461" t="str">
        <f>IF(NOT(B12=blank),VLOOKUP(B12+6,'Table 6'!$B$3:$D$20,2),blank)</f>
        <v/>
      </c>
      <c r="BN12" s="4" t="str">
        <f>IF(NOT(B12=blank),'Tables 4-5'!$A$8,blank)</f>
        <v/>
      </c>
      <c r="BO12" s="4" t="str">
        <f>IF(NOT(B12=blank),PRODUCT(G12,N12,(AE12-IF(AE12/FHS&lt;1,1,AE12/FHS)*(truck_idle/60)),(BL12*BN12),(Other!$G$4/454))+PRODUCT(IF(AE12/FHS&lt;1,1,AE12/FHS),G12,N12,BM12,truck_idle/60,Other!$G$4/454),blank)</f>
        <v/>
      </c>
      <c r="BP12" s="4" t="str">
        <f>IF(NOT(B12=blank),PRODUCT(IF(AE12/FHS&lt;1,1,AE12/FHS),G12,N12,BM12,truck_idle/60,Other!$G$4/454)+PRODUCT(G12,(AE12-IF(AE12/FHS&lt;1,1,AE12/FHS)*(truck_idle/60)),Truck_KW,gridNox,Other!$G$4/454,N12,BL12),blank)</f>
        <v/>
      </c>
      <c r="BQ12" s="12" t="str">
        <f>IF(NOT(B12=blank),VLOOKUP(B12+7,'Tables 4-5'!$F$8:$G$25,2),blank)</f>
        <v/>
      </c>
      <c r="BR12" s="461" t="str">
        <f>IF(NOT(B12=blank),VLOOKUP(B12+7,'Table 6'!$B$3:$D$20,2),blank)</f>
        <v/>
      </c>
      <c r="BS12" s="4" t="str">
        <f>IF(NOT(B12=blank),'Tables 4-5'!$A$8,blank)</f>
        <v/>
      </c>
      <c r="BT12" s="4" t="str">
        <f>IF(NOT(B12=blank),PRODUCT(G12,O12,(AE12-IF(AE12/FHS&lt;1,1,AE12/FHS)*(truck_idle/60)),(BQ12*BS12),(Other!$G$4/454))+PRODUCT(IF(AE12/FHS&lt;1,1,AE12/FHS),G12,O12,BR12,truck_idle/60,Other!$G$4/454),blank)</f>
        <v/>
      </c>
      <c r="BU12" s="4" t="str">
        <f>IF(NOT(B12=blank),PRODUCT(IF(AE12/FHS&lt;1,1,AE12/FHS),G12,O12,BR12,truck_idle/60,Other!$G$4/454)+PRODUCT(G12,(AE12-IF(AE12/FHS&lt;1,1,AE12/FHS)*(truck_idle/60)),Truck_KW,gridNox,Other!$G$4/454,O12,BQ12),blank)</f>
        <v/>
      </c>
      <c r="BV12" s="12" t="str">
        <f>IF(NOT(B12=blank),VLOOKUP(B12+8,'Tables 4-5'!$F$8:$G$25,2),blank)</f>
        <v/>
      </c>
      <c r="BW12" s="461" t="str">
        <f>IF(NOT(B12=blank),VLOOKUP(B12+8,'Table 6'!$B$3:$D$20,2),blank)</f>
        <v/>
      </c>
      <c r="BX12" s="4" t="str">
        <f>IF(NOT(B12=blank),'Tables 4-5'!$A$8,blank)</f>
        <v/>
      </c>
      <c r="BY12" s="4" t="str">
        <f>IF(NOT(B12=blank),PRODUCT(G12,P12,(AE12-IF(AE12/FHS&lt;1,1,AE12/FHS)*(truck_idle/60)),(BV12*BX12),(Other!$G$4/454))+PRODUCT(IF(AE12/FHS&lt;1,1,AE12/FHS),G12,P12,BW12,truck_idle/60,Other!$G$4/454),blank)</f>
        <v/>
      </c>
      <c r="BZ12" s="4" t="str">
        <f>IF(NOT(B12=blank),PRODUCT(IF(AE12/FHS&lt;1,1,AE12/FHS),G12,P12,BW12,truck_idle/60,Other!$G$4/454)+PRODUCT(G12,(AE12-IF(AE12/FHS&lt;1,1,AE12/FHS)*(truck_idle/60)),Truck_KW,gridNox,Other!$G$4/454,P12,BV12),blank)</f>
        <v/>
      </c>
      <c r="CA12" s="12" t="str">
        <f>IF(NOT(B12=blank),VLOOKUP(B12+9,'Tables 4-5'!$F$8:$G$25,2),blank)</f>
        <v/>
      </c>
      <c r="CB12" s="461" t="str">
        <f>IF(NOT(B12=blank),VLOOKUP(B12+9,'Table 6'!$B$3:$D$20,2),blank)</f>
        <v/>
      </c>
      <c r="CC12" s="4" t="str">
        <f>IF(NOT(B12=blank),'Tables 4-5'!$A$8,blank)</f>
        <v/>
      </c>
      <c r="CD12" s="4" t="str">
        <f>IF(NOT(B12=blank),PRODUCT(G12,Q12,(AE12-IF(AE12/FHS&lt;1,1,AE12/FHS)*(truck_idle/60)),(CA12*CC12),(Other!$G$4/454))+PRODUCT(IF(AE12/FHS&lt;1,1,AE12/FHS),G12,Q12,CB12,truck_idle/60,Other!$G$4/454),blank)</f>
        <v/>
      </c>
      <c r="CE12" s="4" t="str">
        <f>IF(NOT(B12=blank),PRODUCT(IF(AE12/FHS&lt;1,1,AE12/FHS),G12,Q12,CB12,truck_idle/60,Other!$G$4/454)+PRODUCT(G12,(AE12-IF(AE12/FHS&lt;1,1,AE12/FHS)*(truck_idle/60)),Truck_KW,gridNox,Other!$G$4/454,Q12,CA12),blank)</f>
        <v/>
      </c>
      <c r="CG12" s="12" t="str">
        <f>IF(NOT(B12=blank),VLOOKUP(B12+0,'Tables 4-5'!$F$8:$G$25,2),blank)</f>
        <v/>
      </c>
      <c r="CH12" s="12" t="str">
        <f>IF(NOT(B12=blank),VLOOKUP(B12+0,'Table 6'!$B$3:$D$20,3),blank)</f>
        <v/>
      </c>
      <c r="CI12" s="4" t="str">
        <f>IF(NOT(B12=blank),'Tables 4-5'!$B$8,blank)</f>
        <v/>
      </c>
      <c r="CJ12" s="4" t="str">
        <f>IF(NOT(B12=blank),PRODUCT(G12,H12,(AE12-IF(AE12/FHS&lt;1,1,AE12/FHS)*(truck_idle/60)),(CG12*CI12),(Other!$G$4/454))+PRODUCT(IF(AE12/FHS&lt;1,1,AE12/FHS),G12,H12,CH12,truck_idle/60,Other!$G$4/454),blank)</f>
        <v/>
      </c>
      <c r="CK12" s="12" t="str">
        <f>IF(NOT(B12=blank),PRODUCT(IF(AE12/FHS&lt;1,1,AE12/FHS),G12,H12,CH12,truck_idle/60,Other!$G$4/454)+PRODUCT(G12,(AE12-IF(AE12/FHS&lt;1,1,AE12/FHS)*(truck_idle/60)),Truck_KW,gridPM,Other!$G$4/454,CG12,H12),blank)</f>
        <v/>
      </c>
      <c r="CL12" s="12" t="str">
        <f>IF(NOT(B12=blank),VLOOKUP(B12+1,'Tables 4-5'!$F$8:$G$25,2),blank)</f>
        <v/>
      </c>
      <c r="CM12" s="12" t="str">
        <f>IF(NOT(B12=blank),VLOOKUP(B12+1,'Table 6'!$B$3:$D$20,3),blank)</f>
        <v/>
      </c>
      <c r="CN12" s="4" t="str">
        <f>IF(NOT(B12=blank),'Tables 4-5'!$B$8,blank)</f>
        <v/>
      </c>
      <c r="CO12" s="4" t="str">
        <f>IF(NOT(B12=blank),PRODUCT(G12,I12,(AE12-IF(AE12/FHS&lt;1,1,AE12/FHS)*(truck_idle/60)),(CL12*CN12),(Other!$G$4/454))+PRODUCT(IF(AE12/FHS&lt;1,1,AE12/FHS),G12,I12,CM12,truck_idle/60,Other!$G$4/454),blank)</f>
        <v/>
      </c>
      <c r="CP12" s="12" t="str">
        <f>IF(NOT(B12=blank),PRODUCT(IF(AE12/FHS&lt;1,1,AE12/FHS),G12,I12,CM12,truck_idle/60,Other!$G$4/454)+PRODUCT(G12,(AE12-IF(AE12/FHS&lt;1,1,AE12/FHS)*(truck_idle/60)),Truck_KW,gridPM,Other!$G$4/454,I12,CL12),blank)</f>
        <v/>
      </c>
      <c r="CQ12" s="12" t="str">
        <f>IF(NOT(B12=blank),VLOOKUP(B12+2,'Tables 4-5'!$F$8:$G$25,2),blank)</f>
        <v/>
      </c>
      <c r="CR12" s="12" t="str">
        <f>IF(NOT(B12=blank),VLOOKUP(B12+2,'Table 6'!$B$3:$D$20,3),blank)</f>
        <v/>
      </c>
      <c r="CS12" s="4" t="str">
        <f>IF(NOT(B12=blank),'Tables 4-5'!$B$8,blank)</f>
        <v/>
      </c>
      <c r="CT12" s="4" t="str">
        <f>IF(NOT(B12=blank),PRODUCT(G12,J12,(AE12-IF(AE12/FHS&lt;1,1,AE12/FHS)*(truck_idle/60)),(CQ12*CS12),(Other!$G$4/454))+PRODUCT(IF(AE12/FHS&lt;1,1,AE12/FHS),G12,J12,CR12,truck_idle/60,Other!$G$4/454),blank)</f>
        <v/>
      </c>
      <c r="CU12" s="12" t="str">
        <f>IF(NOT(B12=blank),PRODUCT(IF(AE12/FHS&lt;1,1,AE12/FHS),G12,J12,CR12,truck_idle/60,Other!$G$4/454)+PRODUCT(G12,(AE12-IF(AE12/FHS&lt;1,1,AE12/FHS)*(truck_idle/60)),Truck_KW,gridPM,Other!$G$4/454,J12,CQ12),blank)</f>
        <v/>
      </c>
      <c r="CV12" s="12" t="str">
        <f>IF(NOT(B12=blank),VLOOKUP(B12+3,'Tables 4-5'!$F$8:$G$25,2),blank)</f>
        <v/>
      </c>
      <c r="CW12" s="12" t="str">
        <f>IF(NOT(B12=blank),VLOOKUP(B12+3,'Table 6'!$B$3:$D$20,3),blank)</f>
        <v/>
      </c>
      <c r="CX12" s="4" t="str">
        <f>IF(NOT(B12=blank),'Tables 4-5'!$B$8,blank)</f>
        <v/>
      </c>
      <c r="CY12" s="4" t="str">
        <f>IF(NOT(B12=blank),PRODUCT(G12,K12,(AE12-IF(AE12/FHS&lt;1,1,AE12/FHS)*(truck_idle/60)),(CV12*CX12),(Other!$G$4/454))+PRODUCT(IF(AE12/FHS&lt;1,1,AE12/FHS),G12,K12,CW12,truck_idle/60,Other!$G$4/454),blank)</f>
        <v/>
      </c>
      <c r="CZ12" s="12" t="str">
        <f>IF(NOT(B12=blank),PRODUCT(IF(AE12/FHS&lt;1,1,AE12/FHS),G12,K12,CW12,truck_idle/60,Other!$G$4/454)+PRODUCT(G12,(AE12-IF(AE12/FHS&lt;1,1,AE12/FHS)*(truck_idle/60)),Truck_KW,gridPM,Other!$G$4/454,K12,CV12),blank)</f>
        <v/>
      </c>
      <c r="DA12" s="12" t="str">
        <f>IF(NOT(B12=blank),VLOOKUP(B12+4,'Tables 4-5'!$F$8:$G$25,2),blank)</f>
        <v/>
      </c>
      <c r="DB12" s="12" t="str">
        <f>IF(NOT(B12=blank),VLOOKUP(B12+4,'Table 6'!$B$3:$D$20,3),blank)</f>
        <v/>
      </c>
      <c r="DC12" s="4" t="str">
        <f>IF(NOT(B12=blank),'Tables 4-5'!$B$8,blank)</f>
        <v/>
      </c>
      <c r="DD12" s="4" t="str">
        <f>IF(NOT(B12=blank),PRODUCT(G12,L12,(AE12-IF(AE12/FHS&lt;1,1,AE12/FHS)*(truck_idle/60)),(DA12*DC12),(Other!$G$4/454))+PRODUCT(IF(AE12/FHS&lt;1,1,AE12/FHS),G12,L12,DB12,truck_idle/60,Other!$G$4/454),blank)</f>
        <v/>
      </c>
      <c r="DE12" s="12" t="str">
        <f>IF(NOT(B12=blank),PRODUCT(IF(AE12/FHS&lt;1,1,AE12/FHS),G12,L12,DB12,truck_idle/60,Other!$G$4/454)+PRODUCT(G12,(AE12-IF(AE12/FHS&lt;1,1,AE12/FHS)*(truck_idle/60)),Truck_KW,gridPM,Other!$G$4/454,L12,DA12),blank)</f>
        <v/>
      </c>
      <c r="DF12" s="12" t="str">
        <f>IF(NOT(B12=blank),VLOOKUP(B12+5,'Tables 4-5'!$F$8:$G$25,2),blank)</f>
        <v/>
      </c>
      <c r="DG12" s="12" t="str">
        <f>IF(NOT(B12=blank),VLOOKUP(B12+5,'Table 6'!$B$3:$D$20,3),blank)</f>
        <v/>
      </c>
      <c r="DH12" s="4" t="str">
        <f>IF(NOT(B12=blank),'Tables 4-5'!$B$8,blank)</f>
        <v/>
      </c>
      <c r="DI12" s="4" t="str">
        <f>IF(NOT(B12=blank),PRODUCT(G12,M12,(AE12-IF(AE12/FHS&lt;1,1,AE12/FHS)*(truck_idle/60)),(DF12*DH12),(Other!$G$4/454))+PRODUCT(IF(AE12/FHS&lt;1,1,AE12/FHS),G12,M12,DG12,truck_idle/60,Other!$G$4/454),blank)</f>
        <v/>
      </c>
      <c r="DJ12" s="12" t="str">
        <f>IF(NOT(B12=blank),PRODUCT(IF(AE12/FHS&lt;1,1,AE12/FHS),G12,M12,DG12,truck_idle/60,Other!$G$4/454)+PRODUCT(G12,(AE12-IF(AE12/FHS&lt;1,1,AE12/FHS)*(truck_idle/60)),Truck_KW,gridPM,Other!$G$4/454,M12,DF12),blank)</f>
        <v/>
      </c>
      <c r="DK12" s="12" t="str">
        <f>IF(NOT(B12=blank),VLOOKUP(B12+6,'Tables 4-5'!$F$8:$G$25,2),blank)</f>
        <v/>
      </c>
      <c r="DL12" s="12" t="str">
        <f>IF(NOT(B12=blank),VLOOKUP(B12+6,'Table 6'!$B$3:$D$20,3),blank)</f>
        <v/>
      </c>
      <c r="DM12" s="4" t="str">
        <f>IF(NOT(B12=blank),'Tables 4-5'!$B$8,blank)</f>
        <v/>
      </c>
      <c r="DN12" s="4" t="str">
        <f>IF(NOT(B12=blank),PRODUCT(G12,N12,(AE12-IF(AE12/FHS&lt;1,1,AE12/FHS)*(truck_idle/60)),(DK12*DM12),(Other!$G$4/454))+PRODUCT(IF(AE12/FHS&lt;1,1,AE12/FHS),G12,N12,DL12,truck_idle/60,Other!$G$4/454),blank)</f>
        <v/>
      </c>
      <c r="DO12" s="12" t="str">
        <f>IF(NOT(B12=blank),PRODUCT(IF(AE12/FHS&lt;1,1,AE12/FHS),G12,N12,DL12,truck_idle/60,Other!$G$4/454)+PRODUCT(G12,(AE12-IF(AE12/FHS&lt;1,1,AE12/FHS)*(truck_idle/60)),Truck_KW,gridPM,Other!$G$4/454,N12,DK12),blank)</f>
        <v/>
      </c>
      <c r="DP12" s="12" t="str">
        <f>IF(NOT(B12=blank),VLOOKUP(B12+7,'Tables 4-5'!$F$8:$G$25,2),blank)</f>
        <v/>
      </c>
      <c r="DQ12" s="12" t="str">
        <f>IF(NOT(B12=blank),VLOOKUP(B12+7,'Table 6'!$B$3:$D$20,3),blank)</f>
        <v/>
      </c>
      <c r="DR12" s="4" t="str">
        <f>IF(NOT(B12=blank),'Tables 4-5'!$B$8,blank)</f>
        <v/>
      </c>
      <c r="DS12" s="4" t="str">
        <f>IF(NOT(B12=blank),PRODUCT(G12,O12,(AE12-IF(AE12/FHS&lt;1,1,AE12/FHS)*(truck_idle/60)),(DP12*DR12),(Other!$G$4/454))+PRODUCT(IF(AE12/FHS&lt;1,1,AE12/FHS),G12,O12,DQ12,truck_idle/60,Other!$G$4/454),blank)</f>
        <v/>
      </c>
      <c r="DT12" s="12" t="str">
        <f>IF(NOT(B12=blank),PRODUCT(IF(AE12/FHS&lt;1,1,AE12/FHS),G12,O12,DQ12,truck_idle/60,Other!$G$4/454)+PRODUCT(G12,(AE12-IF(AE12/FHS&lt;1,1,AE12/FHS)*(truck_idle/60)),Truck_KW,gridPM,Other!$G$4/454,O12,DP12),blank)</f>
        <v/>
      </c>
      <c r="DU12" s="12" t="str">
        <f>IF(NOT(B12=blank),VLOOKUP(B12+8,'Tables 4-5'!$F$8:$G$25,2),blank)</f>
        <v/>
      </c>
      <c r="DV12" s="12" t="str">
        <f>IF(NOT(B12=blank),VLOOKUP(B12+8,'Table 6'!$B$3:$D$20,3),blank)</f>
        <v/>
      </c>
      <c r="DW12" s="4" t="str">
        <f>IF(NOT(B12=blank),'Tables 4-5'!$B$8,blank)</f>
        <v/>
      </c>
      <c r="DX12" s="4" t="str">
        <f>IF(NOT(B12=blank),PRODUCT(G12,P12,(AE12-IF(AE12/FHS&lt;1,1,AE12/FHS)*(truck_idle/60)),(DU12*DW12),(Other!$G$4/454))+PRODUCT(IF(AE12/FHS&lt;1,1,AE12/FHS),G12,P12,DV12,truck_idle/60,Other!$G$4/454),blank)</f>
        <v/>
      </c>
      <c r="DY12" s="12" t="str">
        <f>IF(NOT(B12=blank),PRODUCT(IF(AE12/FHS&lt;1,1,AE12/FHS),G12,P12,DV12,truck_idle/60,Other!$G$4/454)+PRODUCT(G12,(AE12-IF(AE12/FHS&lt;1,1,AE12/FHS)*(truck_idle/60)),Truck_KW,gridPM,Other!$G$4/454,P12,DU12),blank)</f>
        <v/>
      </c>
      <c r="DZ12" s="12" t="str">
        <f>IF(NOT(B12=blank),VLOOKUP(B12+9,'Tables 4-5'!$F$8:$G$25,2),blank)</f>
        <v/>
      </c>
      <c r="EA12" s="12" t="str">
        <f>IF(NOT(B12=blank),VLOOKUP(B12+9,#REF!,3),blank)</f>
        <v/>
      </c>
      <c r="EB12" s="12" t="str">
        <f>IF(NOT(B12=blank),VLOOKUP(B12+9,'Table 6'!$B$3:$D$20,3),blank)</f>
        <v/>
      </c>
      <c r="EC12" s="4" t="str">
        <f>IF(NOT(B12=blank),'Tables 4-5'!$B$8,blank)</f>
        <v/>
      </c>
      <c r="ED12" s="4" t="str">
        <f>IF(NOT(B12=blank),PRODUCT(G12,Q12,(AE12-IF(AE12/FHS&lt;1,1,AE12/FHS)*(truck_idle/60)),(DZ12*EC12),(Other!$G$4/454))+PRODUCT(IF(AE12/FHS&lt;1,1,AE12/FHS),G12,Q12,EB12,truck_idle/60,Other!$G$4/454),blank)</f>
        <v/>
      </c>
      <c r="EE12" s="12" t="str">
        <f>IF(NOT(B12=blank),PRODUCT(IF(AE12/FHS&lt;1,1,AE12/FHS),G12,Q12,EB12,truck_idle/60,Other!$G$4/454)+PRODUCT(G12,(AE12-IF(AE12/FHS&lt;1,1,AE12/FHS)*(truck_idle/60)),Truck_KW,gridPM,Other!$G$4/454,Q12,DZ12),blank)</f>
        <v/>
      </c>
      <c r="EG12" t="str">
        <f>IF(C12=truckstoptru,VLOOKUP(B12+0,'Tables 2-3 TRU'!$B$14:$D$31,2),blank)</f>
        <v/>
      </c>
      <c r="EH12" s="4" t="str">
        <f>IF(C12=truckstoptru,PRODUCT(G12,(AF12-IF(AF12/FHS&lt;1,1,AF12/FHS)*(truck_idle/60)),tru__hp,tru_Load_Factor,(Other!$G$4/454),EG12,R12)+PRODUCT(IF(AF12/FHS&lt;1,1,AF12/FHS),G12,truck_idle/60,tru__hp,tru_Load_Factor,(Other!$G$4/454),EG12,R12),blank)</f>
        <v/>
      </c>
      <c r="EI12" s="4" t="str">
        <f>IF(C12=truckstoptru,PRODUCT(IF(AF12/FHS&lt;1,1,AF12/FHS),G12,truck_idle/60,tru_Load_Factor,tru__hp,(Other!$G$4/454),EG12,R12)+PRODUCT(G12,(AF12-IF(AF12/FHS&lt;1,1,AF12/FHS)*(truck_idle/60)),TRU_KW,gridNox,Other!$G$4/454,R12),blank)</f>
        <v/>
      </c>
      <c r="EJ12" t="str">
        <f>IF(C12=truckstoptru,VLOOKUP(B12+1,'Tables 2-3 TRU'!$B$14:$D$31,2),blank)</f>
        <v/>
      </c>
      <c r="EK12" s="4" t="str">
        <f>IF(C12=truckstoptru,PRODUCT(G12,(AF12-IF(AF12/FHS&lt;1,1,AF12/FHS)*(truck_idle/60)),tru__hp,tru_Load_Factor,(Other!$G$4/454),EJ12,S12)+PRODUCT(IF(AF12/FHS&lt;1,1,AF12/FHS),G12,truck_idle/60,tru__hp,tru_Load_Factor,(Other!$G$4/454),EJ12,S12),blank)</f>
        <v/>
      </c>
      <c r="EL12" s="4" t="str">
        <f>IF(C12=truckstoptru,PRODUCT(IF(AF12/FHS&lt;1,1,AF12/FHS),G12,truck_idle/60,tru_Load_Factor,tru__hp,(Other!$G$4/454),EJ12,S12)+PRODUCT(G12,(AF12-IF(AF12/FHS&lt;1,1,AF12/FHS)*(truck_idle/60)),TRU_KW,gridNox,Other!$G$4/454,S12),blank)</f>
        <v/>
      </c>
      <c r="EM12" t="str">
        <f>IF(C12=truckstoptru,VLOOKUP(B12+2,'Tables 2-3 TRU'!$B$14:$D$31,2),blank)</f>
        <v/>
      </c>
      <c r="EN12" s="4" t="str">
        <f>IF(C12=truckstoptru,PRODUCT(G12,(AF12-IF(AF12/FHS&lt;1,1,AF12/FHS)*(truck_idle/60)),tru__hp,tru_Load_Factor,(Other!$G$4/454),EM12,T12)+PRODUCT(IF(AF12/FHS&lt;1,1,AF12/FHS),G12,truck_idle/60,tru__hp,tru_Load_Factor,(Other!$G$4/454),EM12,T12),blank)</f>
        <v/>
      </c>
      <c r="EO12" s="4" t="str">
        <f>IF(C12=truckstoptru,PRODUCT(IF(AF12/FHS&lt;1,1,AF12/FHS),G12,truck_idle/60,tru_Load_Factor,tru__hp,(Other!$G$4/454),EM12,T12)+PRODUCT(G12,(AF12-IF(AF12/FHS&lt;1,1,AF12/FHS)*(truck_idle/60)),TRU_KW,gridNox,Other!$G$4/454,T12),blank)</f>
        <v/>
      </c>
      <c r="EP12" t="str">
        <f>IF(C12=truckstoptru,VLOOKUP(B12+3,'Tables 2-3 TRU'!$B$14:$D$31,2),blank)</f>
        <v/>
      </c>
      <c r="EQ12" s="4" t="str">
        <f>IF(C12=truckstoptru,PRODUCT(G12,(AF12-IF(AF12/FHS&lt;1,1,AF12/FHS)*(truck_idle/60)),tru__hp,tru_Load_Factor,(Other!$G$4/454),EP12,U12)+PRODUCT(IF(AF12/FHS&lt;1,1,AF12/FHS),G12,truck_idle/60,tru__hp,tru_Load_Factor,(Other!$G$4/454),EP12,U12),blank)</f>
        <v/>
      </c>
      <c r="ER12" s="4" t="str">
        <f>IF(C12=truckstoptru,PRODUCT(IF(AF12/FHS&lt;1,1,AF12/FHS),G12,truck_idle/60,tru_Load_Factor,tru__hp,(Other!$G$4/454),EP12,U12)+PRODUCT(G12,(AF12-IF(AF12/FHS&lt;1,1,AF12/FHS)*(truck_idle/60)),TRU_KW,gridNox,Other!$G$4/454,U12),blank)</f>
        <v/>
      </c>
      <c r="ES12" t="str">
        <f>IF(C12=truckstoptru,VLOOKUP(B12+4,'Tables 2-3 TRU'!$B$14:$D$31,2),blank)</f>
        <v/>
      </c>
      <c r="ET12" s="4" t="str">
        <f>IF(C12=truckstoptru,PRODUCT(G12,(AF12-IF(AF12/FHS&lt;1,1,AF12/FHS)*(truck_idle/60)),tru__hp,tru_Load_Factor,(Other!$G$4/454),ES12,V12)+PRODUCT(IF(AF12/FHS&lt;1,1,AF12/FHS),G12,truck_idle/60,tru__hp,tru_Load_Factor,(Other!$G$4/454),ES12,V12),blank)</f>
        <v/>
      </c>
      <c r="EU12" s="4" t="str">
        <f>IF(C12=truckstoptru,PRODUCT(IF(AF12/FHS&lt;1,1,AE12/FHS),G12,truck_idle/60,tru_Load_Factor,tru__hp,(Other!$G$4/454),ES12,V12)+PRODUCT(G12,(AF12-IF(AF12/FHS&lt;1,1,AE12/FHS)*(truck_idle/60)),TRU_KW,gridNox,Other!$G$4/454,V12),blank)</f>
        <v/>
      </c>
      <c r="EV12" t="str">
        <f>IF(C12=truckstoptru,VLOOKUP(B12+5,'Tables 2-3 TRU'!$B$14:$D$31,2),blank)</f>
        <v/>
      </c>
      <c r="EW12" s="4" t="str">
        <f>IF(C12=truckstoptru,PRODUCT(G12,(AF12-IF(AF12/FHS&lt;1,1,AF12/FHS)*(truck_idle/60)),tru__hp,tru_Load_Factor,(Other!$G$4/454),EV12,W12)+PRODUCT(IF(AF12/FHS&lt;1,1,AF12/FHS),G12,truck_idle/60,tru__hp,tru_Load_Factor,(Other!$G$4/454),EV12,W12),blank)</f>
        <v/>
      </c>
      <c r="EX12" s="4" t="str">
        <f>IF(C12=truckstoptru,PRODUCT(IF(AF12/FHS&lt;1,1,AF12/FHS),G12,truck_idle/60,tru_Load_Factor,tru__hp,(Other!$G$4/454),EV12,W12)+PRODUCT(G12,(AF12-IF(AF12/FHS&lt;1,1,AF12/FHS)*(truck_idle/60)),TRU_KW,gridNox,Other!$G$4/454,W12),blank)</f>
        <v/>
      </c>
      <c r="EY12" t="str">
        <f>IF(C12=truckstoptru,VLOOKUP(B12+6,'Tables 2-3 TRU'!$B$14:$D$31,2),blank)</f>
        <v/>
      </c>
      <c r="EZ12" s="4" t="str">
        <f>IF(C12=truckstoptru,PRODUCT(G12,(AF12-IF(AF12/FHS&lt;1,1,AF12/FHS)*(truck_idle/60)),tru__hp,tru_Load_Factor,(Other!$G$4/454),EY12,X12)+PRODUCT(IF(AF12/FHS&lt;1,1,AF12/FHS),G12,truck_idle/60,tru__hp,tru_Load_Factor,(Other!$G$4/454),EY12,X12),blank)</f>
        <v/>
      </c>
      <c r="FA12" s="4" t="str">
        <f>IF(C12=truckstoptru,PRODUCT(IF(AF12/FHS&lt;1,1,AF12/FHS),G12,truck_idle/60,tru_Load_Factor,tru__hp,(Other!$G$4/454),EY12,X12)+PRODUCT(G12,(AF12-IF(AF12/FHS&lt;1,1,AF12/FHS)*(truck_idle/60)),TRU_KW,gridNox,Other!$G$4/454,X12),blank)</f>
        <v/>
      </c>
      <c r="FB12" t="str">
        <f>IF(C12=truckstoptru,VLOOKUP(B12+7,'Tables 2-3 TRU'!$B$14:$D$31,2),blank)</f>
        <v/>
      </c>
      <c r="FC12" s="4" t="str">
        <f>IF(C12=truckstoptru,PRODUCT(G12,(AF12-IF(AF12/FHS&lt;1,1,AF12/FHS)*(truck_idle/60)),tru__hp,tru_Load_Factor,(Other!$G$4/454),FB12,Y12)+PRODUCT(IF(AF12/FHS&lt;1,1,AF12/FHS),G12,truck_idle/60,tru__hp,tru_Load_Factor,(Other!$G$4/454),FB12,Y12),blank)</f>
        <v/>
      </c>
      <c r="FD12" s="4" t="str">
        <f>IF(C12=truckstoptru,PRODUCT(IF(AF12/FHS&lt;1,1,AF12/FHS),G12,truck_idle/60,tru_Load_Factor,tru__hp,(Other!$G$4/454),FB12,Y12)+PRODUCT(G12,(AF12-IF(AF12/FHS&lt;1,1,AF12/FHS)*(truck_idle/60)),TRU_KW,gridNox,Other!$G$4/454,Y12),blank)</f>
        <v/>
      </c>
      <c r="FE12" t="str">
        <f>IF(C12=truckstoptru,VLOOKUP(B12+8,'Tables 2-3 TRU'!$B$14:$D$31,2),blank)</f>
        <v/>
      </c>
      <c r="FF12" s="4" t="str">
        <f>IF(C12=truckstoptru,PRODUCT(G12,(AF12-IF(AF12/FHS&lt;1,1,AF12/FHS)*(truck_idle/60)),tru__hp,tru_Load_Factor,(Other!$G$4/454),FE12,Z12)+PRODUCT(IF(AF12/FHS&lt;1,1,AF12/FHS),G12,truck_idle/60,tru__hp,tru_Load_Factor,(Other!$G$4/454),FE12,Z12),blank)</f>
        <v/>
      </c>
      <c r="FG12" s="4" t="str">
        <f>IF(C12=truckstoptru,PRODUCT(IF(AF12/FHS&lt;1,1,AF12/FHS),G12,truck_idle/60,tru_Load_Factor,tru__hp,(Other!$G$4/454),FE12,Z12)+PRODUCT(G12,(AF12-IF(AF12/FHS&lt;1,1,AF12/FHS)*(truck_idle/60)),TRU_KW,gridNox,Other!$G$4/454,Z12),blank)</f>
        <v/>
      </c>
      <c r="FH12" t="str">
        <f>IF(C12=truckstoptru,VLOOKUP(B12+9,'Tables 2-3 TRU'!$B$14:$D$31,2),blank)</f>
        <v/>
      </c>
      <c r="FI12" s="4" t="str">
        <f>IF(C12=truckstoptru,PRODUCT(G12,(AF12-IF(AF12/FHS&lt;1,1,AF12/FHS)*(truck_idle/60)),tru__hp,tru_Load_Factor,(Other!$G$4/454),FH12,AA12)+PRODUCT(IF(AF12/FHS&lt;1,1,AF12/FHS),G12,truck_idle/60,tru__hp,tru_Load_Factor,(Other!$G$4/454),FH12,AA12),blank)</f>
        <v/>
      </c>
      <c r="FJ12" s="4" t="str">
        <f>IF(C12=truckstoptru,PRODUCT(IF(AF12/FHS&lt;1,1,AF12/FHS),G12,truck_idle/60,tru_Load_Factor,tru__hp,(Other!$G$4/454),FH12,AA12)+PRODUCT(G12,(AF12-IF(AF12/FHS&lt;1,1,AF12/FHS)*(truck_idle/60)),TRU_KW,gridNox,Other!$G$4/454,AA12),blank)</f>
        <v/>
      </c>
      <c r="FL12" t="str">
        <f>IF(C12=truckstoptru,VLOOKUP(B12+0,'Tables 2-3 TRU'!$B$14:$D$31,3),blank)</f>
        <v/>
      </c>
      <c r="FM12" s="4" t="str">
        <f>IF(C12=truckstoptru,PRODUCT(G12,(AF12-IF(AF12/FHS&lt;1,1,AF12/FHS)*(truck_idle/60)),tru__hp,tru_Load_Factor,(Other!$G$4/454),FL12,R12)+PRODUCT(IF(AF12/FHS&lt;1,1,AF12/FHS),G12,truck_idle/60,tru__hp,tru_Load_Factor,(Other!$G$4/454),FL12,R12),blank)</f>
        <v/>
      </c>
      <c r="FN12" s="4" t="str">
        <f>IF(C12=truckstoptru,PRODUCT(IF(AF12/FHS&lt;1,1,AF12/FHS),G12,truck_idle/60,tru_Load_Factor,tru__hp,(Other!$G$4/454),FL12,R12)+PRODUCT(G12,(AF12-IF(AF12/FHS&lt;1,1,AF12/FHS)*(truck_idle/60)),TRU_KW,gridPM,Other!$G$4/454,R12),blank)</f>
        <v/>
      </c>
      <c r="FO12" t="str">
        <f>IF(C12=truckstoptru,VLOOKUP(B12+1,'Tables 2-3 TRU'!$B$14:$D$31,3),blank)</f>
        <v/>
      </c>
      <c r="FP12" s="4" t="str">
        <f>IF(C12=truckstoptru,PRODUCT(G12,(AF12-IF(AF12/FHS&lt;1,1,AF12/FHS)*(truck_idle/60)),tru__hp,tru_Load_Factor,(Other!$G$4/454),FO12,S12)+PRODUCT(IF(AF12/FHS&lt;1,1,AF12/FHS),G12,truck_idle/60,tru__hp,tru_Load_Factor,(Other!$G$4/454),FO12,S12),blank)</f>
        <v/>
      </c>
      <c r="FQ12" s="4" t="str">
        <f>IF(C12=truckstoptru,PRODUCT(IF(AF12/FHS&lt;1,1,AF12/FHS),G12,truck_idle/60,tru_Load_Factor,tru__hp,(Other!$G$4/454),FO12,S12)+PRODUCT(G12,(AF12-IF(AF12/FHS&lt;1,1,AF12/FHS)*(truck_idle/60)),TRU_KW,gridPM,Other!$G$4/454,S12),blank)</f>
        <v/>
      </c>
      <c r="FR12" t="str">
        <f>IF(C12=truckstoptru,VLOOKUP(B12+2,'Tables 2-3 TRU'!$B$14:$D$31,3),blank)</f>
        <v/>
      </c>
      <c r="FS12" s="4" t="str">
        <f>IF(C12=truckstoptru,PRODUCT(G12,(AF12-IF(AF12/FHS&lt;1,1,AF12/FHS)*(truck_idle/60)),tru__hp,tru_Load_Factor,(Other!$G$4/454),FR12,T12)+PRODUCT(IF(AF12/FHS&lt;1,1,AF12/FHS),G12,truck_idle/60,tru__hp,tru_Load_Factor,(Other!$G$4/454),FR12,T12),blank)</f>
        <v/>
      </c>
      <c r="FT12" s="4" t="str">
        <f>IF(C12=truckstoptru,PRODUCT(IF(AF12/FHS&lt;1,1,AF12/FHS),G12,truck_idle/60,tru_Load_Factor,tru__hp,(Other!$G$4/454),FR12,T12)+PRODUCT(G12,(AF12-IF(AF12/FHS&lt;1,1,AF12/FHS)*(truck_idle/60)),TRU_KW,gridPM,Other!$G$4/454,T12),blank)</f>
        <v/>
      </c>
      <c r="FU12" t="str">
        <f>IF(C12=truckstoptru,VLOOKUP(B12+3,'Tables 2-3 TRU'!$B$14:$D$31,3),blank)</f>
        <v/>
      </c>
      <c r="FV12" s="4" t="str">
        <f>IF(C12=truckstoptru,PRODUCT(G12,(AF12-IF(AF12/FHS&lt;1,1,AF12/FHS)*(truck_idle/60)),tru__hp,tru_Load_Factor,(Other!$G$4/454),FU12,U12)+PRODUCT(IF(AF12/FHS&lt;1,1,AF12/FHS),G12,truck_idle/60,tru__hp,tru_Load_Factor,(Other!$G$4/454),FU12,U12),blank)</f>
        <v/>
      </c>
      <c r="FW12" s="4" t="str">
        <f>IF(C12=truckstoptru,PRODUCT(IF(AF12/FHS&lt;1,1,AF12/FHS),G12,truck_idle/60,tru_Load_Factor,tru__hp,(Other!$G$4/454),FU12,U12)+PRODUCT(G12,(AF12-IF(AF12/FHS&lt;1,1,AF12/FHS)*(truck_idle/60)),TRU_KW,gridPM,Other!$G$4/454,U12),blank)</f>
        <v/>
      </c>
      <c r="FX12" t="str">
        <f>IF(C12=truckstoptru,VLOOKUP(B12+4,'Tables 2-3 TRU'!$B$14:$D$31,3),blank)</f>
        <v/>
      </c>
      <c r="FY12" s="4" t="str">
        <f>IF(C12=truckstoptru,PRODUCT(G12,(AF12-IF(AF12/FHS&lt;1,1,AF12/FHS)*(truck_idle/60)),tru__hp,tru_Load_Factor,(Other!$G$4/454),FX12,V12)+PRODUCT(IF(AF12/FHS&lt;1,1,AF12/FHS),G12,truck_idle/60,tru__hp,tru_Load_Factor,(Other!$G$4/454),FX12,V12),blank)</f>
        <v/>
      </c>
      <c r="FZ12" s="4" t="str">
        <f>IF(C12=truckstoptru,PRODUCT(IF(AF12/FHS&lt;1,1,AF12/FHS),G12,truck_idle/60,tru_Load_Factor,tru__hp,(Other!$G$4/454),FX12,V12)+PRODUCT(G12,(AF12-IF(AF12/FHS&lt;1,1,AF12/FHS)*(truck_idle/60)),TRU_KW,gridPM,Other!$G$4/454,V12),blank)</f>
        <v/>
      </c>
      <c r="GA12" t="str">
        <f>IF(C12=truckstoptru,VLOOKUP(B12+5,'Tables 2-3 TRU'!$B$14:$D$31,3),blank)</f>
        <v/>
      </c>
      <c r="GB12" s="4" t="str">
        <f>IF(C12=truckstoptru,PRODUCT(G12,(AF12-IF(AF12/FHS&lt;1,1,AF12/FHS)*(truck_idle/60)),tru__hp,tru_Load_Factor,(Other!$G$4/454),GA12,W12)+PRODUCT(IF(AF12/FHS&lt;1,1,AF12/FHS),G12,truck_idle/60,tru__hp,tru_Load_Factor,(Other!$G$4/454),GA12,W12),blank)</f>
        <v/>
      </c>
      <c r="GC12" s="4" t="str">
        <f>IF(C12=truckstoptru,PRODUCT(IF(AF12/FHS&lt;1,1,AF12/FHS),G12,truck_idle/60,tru_Load_Factor,tru__hp,(Other!$G$4/454),GA12,W12)+PRODUCT(G12,(AF12-IF(AF12/FHS&lt;1,1,AF12/FHS)*(truck_idle/60)),TRU_KW,gridPM,Other!$G$4/454,W12),blank)</f>
        <v/>
      </c>
      <c r="GD12" t="str">
        <f>IF(C12=truckstoptru,VLOOKUP(B12+6,'Tables 2-3 TRU'!$B$14:$D$31,3),blank)</f>
        <v/>
      </c>
      <c r="GE12" s="4" t="str">
        <f>IF(C12=truckstoptru,PRODUCT(G12,(AF12-IF(AF12/FHS&lt;1,1,AF12/FHS)*(truck_idle/60)),tru__hp,tru_Load_Factor,(Other!$G$4/454),GD12,X12)+PRODUCT(IF(AF12/FHS&lt;1,1,AF12/FHS),G12,truck_idle/60,tru__hp,tru_Load_Factor,(Other!$G$4/454),GD12,X12),blank)</f>
        <v/>
      </c>
      <c r="GF12" s="4" t="str">
        <f>IF(C12=truckstoptru,PRODUCT(IF(AF12/FHS&lt;1,1,AF12/FHS),G12,truck_idle/60,tru_Load_Factor,tru__hp,(Other!$G$4/454),GD12,X12)+PRODUCT(G12,(AF12-IF(AF12/FHS&lt;1,1,AF12/FHS)*(truck_idle/60)),TRU_KW,gridPM,Other!$G$4/454,X12),blank)</f>
        <v/>
      </c>
      <c r="GG12" t="str">
        <f>IF(C12=truckstoptru,VLOOKUP(B12+7,'Tables 2-3 TRU'!$B$14:$D$31,3),blank)</f>
        <v/>
      </c>
      <c r="GH12" s="4" t="str">
        <f>IF(C12=truckstoptru,PRODUCT(G12,(AF12-IF(AF12/FHS&lt;1,1,AF12/FHS)*(truck_idle/60)),tru__hp,tru_Load_Factor,(Other!$G$4/454),GG12,Y12)+PRODUCT(IF(AF12/FHS&lt;1,1,AF12/FHS),G12,truck_idle/60,tru__hp,tru_Load_Factor,(Other!$G$4/454),GG12,Y12),blank)</f>
        <v/>
      </c>
      <c r="GI12" s="4" t="str">
        <f>IF(C12=truckstoptru,PRODUCT(IF(AF12/FHS&lt;1,1,AF12/FHS),G12,truck_idle/60,tru_Load_Factor,tru__hp,(Other!$G$4/454),GG12,Y12)+PRODUCT(G12,(AF12-IF(AF12/FHS&lt;1,1,AF12/FHS)*(truck_idle/60)),TRU_KW,gridPM,Other!$G$4/454,Y12),blank)</f>
        <v/>
      </c>
      <c r="GJ12" t="str">
        <f>IF(C12=truckstoptru,VLOOKUP(B12+8,'Tables 2-3 TRU'!$B$14:$D$31,3),blank)</f>
        <v/>
      </c>
      <c r="GK12" s="4" t="str">
        <f>IF(C12=truckstoptru,PRODUCT(G12,(AF12-IF(AF12/FHS&lt;1,1,AF12/FHS)*(truck_idle/60)),tru__hp,tru_Load_Factor,(Other!$G$4/454),GJ12,Z12)+PRODUCT(IF(AF12/FHS&lt;1,1,AF12/FHS),G12,truck_idle/60,tru__hp,tru_Load_Factor,(Other!$G$4/454),GJ12,Z12),blank)</f>
        <v/>
      </c>
      <c r="GL12" s="4" t="str">
        <f>IF(C12=truckstoptru,PRODUCT(IF(AF12/FHS&lt;1,1,AF12/FHS),G12,truck_idle/60,tru_Load_Factor,tru__hp,(Other!$G$4/454),GJ12,Z12)+PRODUCT(G12,(AF12-IF(AF12/FHS&lt;1,1,AF12/FHS)*(truck_idle/60)),TRU_KW,gridPM,Other!$G$4/454,Z12),blank)</f>
        <v/>
      </c>
      <c r="GM12" t="str">
        <f>IF(C12=truckstoptru,VLOOKUP(B12+9,'Tables 2-3 TRU'!$B$14:$D$31,3),blank)</f>
        <v/>
      </c>
      <c r="GN12" s="4" t="str">
        <f>IF(C12=truckstoptru,PRODUCT(G12,(AF12-IF(AF12/FHS&lt;1,1,AF12/FHS)*(truck_idle/60)),tru__hp,tru_Load_Factor,(Other!$G$4/454),GM12,AA12)+PRODUCT(IF(AF12/FHS&lt;1,1,AF12/FHS),G12,truck_idle/60,tru__hp,tru_Load_Factor,(Other!$G$4/454),GM12,AA12),blank)</f>
        <v/>
      </c>
      <c r="GO12" s="4" t="str">
        <f>IF(C12=truckstoptru,PRODUCT(IF(AF12/FHS&lt;1,1,AF12/FHS),G12,truck_idle/60,tru_Load_Factor,tru__hp,(Other!$G$4/454),GM12,AA12)+PRODUCT(G12,(AF12-IF(AF12/FHS&lt;1,1,AF12/FHS)*(truck_idle/60)),TRU_KW,gridPM,Other!$G$4/454,AA12),blank)</f>
        <v/>
      </c>
      <c r="GQ12" s="4">
        <f t="shared" si="2"/>
        <v>0</v>
      </c>
      <c r="GR12" s="4">
        <f t="shared" si="3"/>
        <v>0</v>
      </c>
      <c r="GS12" s="4">
        <f t="shared" si="4"/>
        <v>0</v>
      </c>
      <c r="GT12" s="4">
        <f t="shared" si="5"/>
        <v>0</v>
      </c>
      <c r="GU12" s="4">
        <f t="shared" si="11"/>
        <v>0</v>
      </c>
      <c r="GV12" s="4">
        <f t="shared" si="12"/>
        <v>0</v>
      </c>
      <c r="GW12" s="4"/>
      <c r="GX12" s="4">
        <f t="shared" si="6"/>
        <v>0</v>
      </c>
      <c r="GY12" s="4">
        <f t="shared" si="7"/>
        <v>0</v>
      </c>
      <c r="GZ12" s="4">
        <f t="shared" si="8"/>
        <v>0</v>
      </c>
      <c r="HA12" s="4">
        <f t="shared" si="9"/>
        <v>0</v>
      </c>
      <c r="HB12" s="4">
        <f t="shared" si="13"/>
        <v>0</v>
      </c>
      <c r="HC12" s="4">
        <f t="shared" si="14"/>
        <v>0</v>
      </c>
      <c r="HD12" s="4"/>
      <c r="HE12" s="4">
        <f t="shared" si="15"/>
        <v>0</v>
      </c>
      <c r="HF12" s="4">
        <f t="shared" si="16"/>
        <v>0</v>
      </c>
      <c r="HG12" s="19">
        <f t="shared" si="17"/>
        <v>0</v>
      </c>
      <c r="HH12" s="244">
        <f t="shared" si="10"/>
        <v>0</v>
      </c>
      <c r="HI12" s="55"/>
    </row>
    <row r="13" spans="1:217" x14ac:dyDescent="0.2">
      <c r="A13" t="str">
        <f>IF(OR('User Input Data'!C17=truckstop1,'User Input Data'!C17=truckstoptru),'User Input Data'!A17,blank)</f>
        <v/>
      </c>
      <c r="B13" t="str">
        <f>IF(OR('User Input Data'!C17=truckstop1,'User Input Data'!C17=truckstoptru),'User Input Data'!B17,blank)</f>
        <v/>
      </c>
      <c r="C13" s="49" t="str">
        <f>IF(OR('User Input Data'!C17=truckstop1,'User Input Data'!C17=truckstoptru),'User Input Data'!C17,blank)</f>
        <v/>
      </c>
      <c r="D13" s="49" t="str">
        <f>IF(AND(OR('User Input Data'!C17=truckstop1,'User Input Data'!C17=truckstoptru),'User Input Data'!D17&gt;1),'User Input Data'!D17,blank)</f>
        <v/>
      </c>
      <c r="E13" s="49" t="str">
        <f>IF(AND(OR('User Input Data'!C17=truckstop1,'User Input Data'!C17=truckstoptru),'User Input Data'!E17&gt;1),'User Input Data'!E17,blank)</f>
        <v/>
      </c>
      <c r="F13" s="49" t="str">
        <f>IF(AND(OR('User Input Data'!C17=truckstop1,'User Input Data'!C17=truckstoptru),'User Input Data'!F17&gt;1),'User Input Data'!F17,blank)</f>
        <v/>
      </c>
      <c r="G13" t="str">
        <f>IF(AND(OR('User Input Data'!C17=truckstop1,'User Input Data'!C17=truckstoptru),'User Input Data'!G17&gt;1),'User Input Data'!G17,blank)</f>
        <v/>
      </c>
      <c r="H13" s="79" t="str">
        <f>IF(OR('User Input Data'!C17=truckstop1,'User Input Data'!C17=truckstoptru),'User Input Data'!H17,blank)</f>
        <v/>
      </c>
      <c r="I13" s="79" t="str">
        <f>IF(OR('User Input Data'!C17=truckstop1,'User Input Data'!C17=truckstoptru),'User Input Data'!I17,blank)</f>
        <v/>
      </c>
      <c r="J13" s="79" t="str">
        <f>IF(OR('User Input Data'!C17=truckstop1,'User Input Data'!C17=truckstoptru),'User Input Data'!J17,blank)</f>
        <v/>
      </c>
      <c r="K13" s="79" t="str">
        <f>IF(OR('User Input Data'!C17=truckstop1,'User Input Data'!C17=truckstoptru),'User Input Data'!K17,blank)</f>
        <v/>
      </c>
      <c r="L13" s="79" t="str">
        <f>IF(OR('User Input Data'!C17=truckstop1,'User Input Data'!C17=truckstoptru),'User Input Data'!L17,blank)</f>
        <v/>
      </c>
      <c r="M13" s="79" t="str">
        <f>IF(OR('User Input Data'!C17=truckstop1,'User Input Data'!C17=truckstoptru),'User Input Data'!M17,blank)</f>
        <v/>
      </c>
      <c r="N13" s="79" t="str">
        <f>IF(OR('User Input Data'!C17=truckstop1,'User Input Data'!C17=truckstoptru),'User Input Data'!N17,blank)</f>
        <v/>
      </c>
      <c r="O13" s="79" t="str">
        <f>IF(OR('User Input Data'!C17=truckstop1,'User Input Data'!C17=truckstoptru),'User Input Data'!O17,blank)</f>
        <v/>
      </c>
      <c r="P13" s="79" t="str">
        <f>IF(OR('User Input Data'!C17=truckstop1,'User Input Data'!C17=truckstoptru),'User Input Data'!P17,blank)</f>
        <v/>
      </c>
      <c r="Q13" s="79" t="str">
        <f>IF(OR('User Input Data'!C17=truckstop1,'User Input Data'!C17=truckstoptru),'User Input Data'!Q17,blank)</f>
        <v/>
      </c>
      <c r="R13" s="79" t="str">
        <f>IF('User Input Data'!C17=truckstoptru,'User Input Data'!R17,blank)</f>
        <v/>
      </c>
      <c r="S13" s="79" t="str">
        <f>IF('User Input Data'!C17=truckstoptru,'User Input Data'!S17,blank)</f>
        <v/>
      </c>
      <c r="T13" s="79" t="str">
        <f>IF('User Input Data'!C17=truckstoptru,'User Input Data'!T17,blank)</f>
        <v/>
      </c>
      <c r="U13" s="79" t="str">
        <f>IF('User Input Data'!C17=truckstoptru,'User Input Data'!U17,blank)</f>
        <v/>
      </c>
      <c r="V13" s="79" t="str">
        <f>IF('User Input Data'!C17=truckstoptru,'User Input Data'!V17,blank)</f>
        <v/>
      </c>
      <c r="W13" s="79" t="str">
        <f>IF('User Input Data'!C17=truckstoptru,'User Input Data'!W17,blank)</f>
        <v/>
      </c>
      <c r="X13" s="79" t="str">
        <f>IF('User Input Data'!C17=truckstoptru,'User Input Data'!X17,blank)</f>
        <v/>
      </c>
      <c r="Y13" s="79" t="str">
        <f>IF('User Input Data'!C17=truckstoptru,'User Input Data'!Y17,blank)</f>
        <v/>
      </c>
      <c r="Z13" s="79" t="str">
        <f>IF('User Input Data'!C17=truckstoptru,'User Input Data'!Z17,blank)</f>
        <v/>
      </c>
      <c r="AA13" s="79" t="str">
        <f>IF('User Input Data'!C17=truckstoptru,'User Input Data'!AA17,blank)</f>
        <v/>
      </c>
      <c r="AB13" s="9" t="str">
        <f>IF(AND(OR('User Input Data'!C17=truckstop1,'User Input Data'!C17=truckstoptru),'User Input Data'!AC17&gt;1),'User Input Data'!AC17,blank)</f>
        <v/>
      </c>
      <c r="AC13" s="9" t="str">
        <f>IF(AND(OR('User Input Data'!C17=truckstop1,'User Input Data'!C17=truckstoptru),'User Input Data'!AD17&gt;0),'User Input Data'!AD17,blank)</f>
        <v/>
      </c>
      <c r="AE13" t="str">
        <f>IF(E13&gt;0,E13,Other!$G$5)</f>
        <v/>
      </c>
      <c r="AF13" t="str">
        <f t="shared" si="1"/>
        <v/>
      </c>
      <c r="AG13" s="12" t="str">
        <f>IF(NOT(B13=blank),VLOOKUP(B13+0,'Tables 4-5'!$F$8:$G$25,2),blank)</f>
        <v/>
      </c>
      <c r="AH13" s="461" t="str">
        <f>IF(NOT(B13=blank),VLOOKUP(B13+0,'Table 6'!$B$3:$D$20,2),blank)</f>
        <v/>
      </c>
      <c r="AI13" s="4" t="str">
        <f>IF(NOT(B13=blank),'Tables 4-5'!$A$8,blank)</f>
        <v/>
      </c>
      <c r="AJ13" s="4" t="str">
        <f>IF(NOT(B13=blank),PRODUCT(G13,H13,(AE13-IF(AE13/FHS&lt;1,1,AE13/FHS)*(truck_idle/60)),(AG13*AI13),(Other!$G$4/454))+PRODUCT(IF(AE13/FHS&lt;1,1,AE13/FHS),G13,H13,AH13,truck_idle/60,Other!$G$4/454),blank)</f>
        <v/>
      </c>
      <c r="AK13" s="4" t="str">
        <f>IF(NOT(B13=blank),PRODUCT(IF(AE13/FHS&lt;1,1,AE13/FHS),G13,H13,AH13,truck_idle/60,Other!$G$4/454)+PRODUCT(G13,(AE13-IF(AE13/FHS&lt;1,1,AE13/FHS)*(truck_idle/60)),Truck_KW,gridNox,Other!$G$4/454,H13,AG13),blank)</f>
        <v/>
      </c>
      <c r="AL13" s="12" t="str">
        <f>IF(NOT(B13=blank),VLOOKUP(B13+1,'Tables 4-5'!$F$8:$G$25,2),blank)</f>
        <v/>
      </c>
      <c r="AM13" s="461" t="str">
        <f>IF(NOT(B13=blank),VLOOKUP(B13+1,'Table 6'!$B$3:$D$20,2),blank)</f>
        <v/>
      </c>
      <c r="AN13" s="4" t="str">
        <f>IF(NOT(B13=blank),'Tables 4-5'!$A$8,blank)</f>
        <v/>
      </c>
      <c r="AO13" s="4" t="str">
        <f>IF(NOT(B13=blank),PRODUCT(G13,I13,(AE13-IF(AE13/FHS&lt;1,1,AE13/FHS)*(truck_idle/60)),(AL13*AN13),(Other!$G$4/454))+PRODUCT(IF(AE13/FHS&lt;1,1,AE13/FHS),G13,I13,AM13,truck_idle/60,Other!$G$4/454),blank)</f>
        <v/>
      </c>
      <c r="AP13" s="4" t="str">
        <f>IF(NOT(B13=blank),PRODUCT(IF(AE13/FHS&lt;1,1,AE13/FHS),G13,I13,AM13,truck_idle/60,Other!$G$4/454)+PRODUCT(G13,(AE13-IF(AE13/FHS&lt;1,1,AE13/FHS)*(truck_idle/60)),Truck_KW,gridNox,Other!$G$4/454,I13,AL13),blank)</f>
        <v/>
      </c>
      <c r="AQ13" s="12" t="str">
        <f>IF(NOT(B13=blank),VLOOKUP(B13+2,'Tables 4-5'!$F$8:$G$25,2),blank)</f>
        <v/>
      </c>
      <c r="AR13" s="461" t="str">
        <f>IF(NOT(B13=blank),VLOOKUP(B13+2,'Table 6'!$B$3:$D$20,2),blank)</f>
        <v/>
      </c>
      <c r="AS13" s="4" t="str">
        <f>IF(NOT(B13=blank),'Tables 4-5'!$A$8,blank)</f>
        <v/>
      </c>
      <c r="AT13" s="4" t="str">
        <f>IF(NOT(B13=blank),PRODUCT(G13,J13,(AE13-IF(AE13/FHS&lt;1,1,AE13/FHS)*(truck_idle/60)),(AQ13*AS13),(Other!$G$4/454))+PRODUCT(IF(AE13/FHS&lt;1,1,AE13/FHS),G13,J13,AR13,truck_idle/60,Other!$G$4/454),blank)</f>
        <v/>
      </c>
      <c r="AU13" s="4" t="str">
        <f>IF(NOT(B13=blank),PRODUCT(IF(AE13/FHS&lt;1,1,AE13/FHS),G13,J13,AR13,truck_idle/60,Other!$G$4/454)+PRODUCT(G13,(AE13-IF(AE13/FHS&lt;1,1,AE13/FHS)*(truck_idle/60)),Truck_KW,gridNox,Other!$G$4/454,J13,AQ13),blank)</f>
        <v/>
      </c>
      <c r="AV13" s="12" t="str">
        <f>IF(NOT(B13=blank),VLOOKUP(B13+3,'Tables 4-5'!$F$8:$G$25,2),blank)</f>
        <v/>
      </c>
      <c r="AW13" s="4" t="str">
        <f>IF(NOT(B13=blank),VLOOKUP(B13+3,#REF!,2),blank)</f>
        <v/>
      </c>
      <c r="AX13" s="461" t="str">
        <f>IF(NOT(B13=blank),VLOOKUP(B13+3,'Table 6'!$B$3:$D$20,2),blank)</f>
        <v/>
      </c>
      <c r="AY13" s="4" t="str">
        <f>IF(NOT(B13=blank),'Tables 4-5'!$A$8,blank)</f>
        <v/>
      </c>
      <c r="AZ13" s="4" t="str">
        <f>IF(NOT(B13=blank),PRODUCT(G13,K13,(AE13-IF(AE13/FHS&lt;1,1,AE13/FHS)*(truck_idle/60)),(AV13*AY13),(Other!$G$4/454))+PRODUCT(IF(AE13/FHS&lt;1,1,AE13/FHS),G13,K13,AX13,truck_idle/60,Other!$G$4/454),blank)</f>
        <v/>
      </c>
      <c r="BA13" s="4" t="str">
        <f>IF(NOT(B13=blank),PRODUCT(IF(AE13/FHS&lt;1,1,AE13/FHS),G13,K13,AX13,Other!$G$6/60,Other!$G$4/454)+PRODUCT(G13,(AE13-IF(AE13/FHS&lt;1,1,AE13/FHS)*(truck_idle/60)),Truck_KW,gridNox,Other!$G$4/454,K13,AV13),blank)</f>
        <v/>
      </c>
      <c r="BB13" s="12" t="str">
        <f>IF(NOT(B13=blank),VLOOKUP(B13+4,'Tables 4-5'!$F$8:$G$25,2),blank)</f>
        <v/>
      </c>
      <c r="BC13" s="461" t="str">
        <f>IF(NOT(B13=blank),VLOOKUP(B13+4,'Table 6'!$B$3:$D$20,2),blank)</f>
        <v/>
      </c>
      <c r="BD13" s="4" t="str">
        <f>IF(NOT(B13=blank),'Tables 4-5'!$A$8,blank)</f>
        <v/>
      </c>
      <c r="BE13" s="4" t="str">
        <f>IF(NOT(B13=blank),PRODUCT(G13,L13,(AE13-IF(AE13/FHS&lt;1,1,AE13/FHS)*(truck_idle/60)),(BB13*BD13),(Other!$G$4/454))+PRODUCT(IF(AE13/FHS&lt;1,1,AE13/FHS),G13,L13,BC13,truck_idle/60,Other!$G$4/454),blank)</f>
        <v/>
      </c>
      <c r="BF13" s="4" t="str">
        <f>IF(NOT(B13=blank),PRODUCT(IF(AE13/FHS&lt;1,1,AE13/FHS),G13,L13,BC13,Other!$G$6/60,Other!$G$4/454)+PRODUCT(G13,(AE13-IF(AE13/FHS&lt;1,1,AE13/FHS)*(truck_idle/60)),Truck_KW,gridNox,Other!$G$4/454,L13,BB13),blank)</f>
        <v/>
      </c>
      <c r="BG13" s="12" t="str">
        <f>IF(NOT(B13=blank),VLOOKUP(B13+5,'Tables 4-5'!$F$8:$G$25,2),blank)</f>
        <v/>
      </c>
      <c r="BH13" s="461" t="str">
        <f>IF(NOT(B13=blank),VLOOKUP(B13+5,'Table 6'!$B$3:$D$20,2),blank)</f>
        <v/>
      </c>
      <c r="BI13" s="4" t="str">
        <f>IF(NOT(B13=blank),'Tables 4-5'!$A$8,blank)</f>
        <v/>
      </c>
      <c r="BJ13" s="4" t="str">
        <f>IF(NOT(B13=blank),PRODUCT(G13,M13,(AE13-IF(AE13/FHS&lt;1,1,AE13/FHS)*(truck_idle/60)),(BG13*BI13),(Other!$G$4/454))+PRODUCT(IF(AE13/FHS&lt;1,1,AE13/FHS),G13,M13,BH13,truck_idle/60,Other!$G$4/454),blank)</f>
        <v/>
      </c>
      <c r="BK13" s="4" t="str">
        <f>IF(NOT(B13=blank),PRODUCT(IF(AE13/FHS&lt;1,1,AE13/FHS),G13,M13,BH13,truck_idle/60,Other!$G$4/454)+PRODUCT(G13,(AE13-IF(AE13/FHS&lt;1,1,AE13/FHS)*(truck_idle/60)),Truck_KW,gridNox,Other!$G$4/454,M13,BG13),blank)</f>
        <v/>
      </c>
      <c r="BL13" s="12" t="str">
        <f>IF(NOT(B13=blank),VLOOKUP(B13+6,'Tables 4-5'!$F$8:$G$25,2),blank)</f>
        <v/>
      </c>
      <c r="BM13" s="461" t="str">
        <f>IF(NOT(B13=blank),VLOOKUP(B13+6,'Table 6'!$B$3:$D$20,2),blank)</f>
        <v/>
      </c>
      <c r="BN13" s="4" t="str">
        <f>IF(NOT(B13=blank),'Tables 4-5'!$A$8,blank)</f>
        <v/>
      </c>
      <c r="BO13" s="4" t="str">
        <f>IF(NOT(B13=blank),PRODUCT(G13,N13,(AE13-IF(AE13/FHS&lt;1,1,AE13/FHS)*(truck_idle/60)),(BL13*BN13),(Other!$G$4/454))+PRODUCT(IF(AE13/FHS&lt;1,1,AE13/FHS),G13,N13,BM13,truck_idle/60,Other!$G$4/454),blank)</f>
        <v/>
      </c>
      <c r="BP13" s="4" t="str">
        <f>IF(NOT(B13=blank),PRODUCT(IF(AE13/FHS&lt;1,1,AE13/FHS),G13,N13,BM13,truck_idle/60,Other!$G$4/454)+PRODUCT(G13,(AE13-IF(AE13/FHS&lt;1,1,AE13/FHS)*(truck_idle/60)),Truck_KW,gridNox,Other!$G$4/454,N13,BL13),blank)</f>
        <v/>
      </c>
      <c r="BQ13" s="12" t="str">
        <f>IF(NOT(B13=blank),VLOOKUP(B13+7,'Tables 4-5'!$F$8:$G$25,2),blank)</f>
        <v/>
      </c>
      <c r="BR13" s="461" t="str">
        <f>IF(NOT(B13=blank),VLOOKUP(B13+7,'Table 6'!$B$3:$D$20,2),blank)</f>
        <v/>
      </c>
      <c r="BS13" s="4" t="str">
        <f>IF(NOT(B13=blank),'Tables 4-5'!$A$8,blank)</f>
        <v/>
      </c>
      <c r="BT13" s="4" t="str">
        <f>IF(NOT(B13=blank),PRODUCT(G13,O13,(AE13-IF(AE13/FHS&lt;1,1,AE13/FHS)*(truck_idle/60)),(BQ13*BS13),(Other!$G$4/454))+PRODUCT(IF(AE13/FHS&lt;1,1,AE13/FHS),G13,O13,BR13,truck_idle/60,Other!$G$4/454),blank)</f>
        <v/>
      </c>
      <c r="BU13" s="4" t="str">
        <f>IF(NOT(B13=blank),PRODUCT(IF(AE13/FHS&lt;1,1,AE13/FHS),G13,O13,BR13,truck_idle/60,Other!$G$4/454)+PRODUCT(G13,(AE13-IF(AE13/FHS&lt;1,1,AE13/FHS)*(truck_idle/60)),Truck_KW,gridNox,Other!$G$4/454,O13,BQ13),blank)</f>
        <v/>
      </c>
      <c r="BV13" s="12" t="str">
        <f>IF(NOT(B13=blank),VLOOKUP(B13+8,'Tables 4-5'!$F$8:$G$25,2),blank)</f>
        <v/>
      </c>
      <c r="BW13" s="461" t="str">
        <f>IF(NOT(B13=blank),VLOOKUP(B13+8,'Table 6'!$B$3:$D$20,2),blank)</f>
        <v/>
      </c>
      <c r="BX13" s="4" t="str">
        <f>IF(NOT(B13=blank),'Tables 4-5'!$A$8,blank)</f>
        <v/>
      </c>
      <c r="BY13" s="4" t="str">
        <f>IF(NOT(B13=blank),PRODUCT(G13,P13,(AE13-IF(AE13/FHS&lt;1,1,AE13/FHS)*(truck_idle/60)),(BV13*BX13),(Other!$G$4/454))+PRODUCT(IF(AE13/FHS&lt;1,1,AE13/FHS),G13,P13,BW13,truck_idle/60,Other!$G$4/454),blank)</f>
        <v/>
      </c>
      <c r="BZ13" s="4" t="str">
        <f>IF(NOT(B13=blank),PRODUCT(IF(AE13/FHS&lt;1,1,AE13/FHS),G13,P13,BW13,truck_idle/60,Other!$G$4/454)+PRODUCT(G13,(AE13-IF(AE13/FHS&lt;1,1,AE13/FHS)*(truck_idle/60)),Truck_KW,gridNox,Other!$G$4/454,P13,BV13),blank)</f>
        <v/>
      </c>
      <c r="CA13" s="12" t="str">
        <f>IF(NOT(B13=blank),VLOOKUP(B13+9,'Tables 4-5'!$F$8:$G$25,2),blank)</f>
        <v/>
      </c>
      <c r="CB13" s="461" t="str">
        <f>IF(NOT(B13=blank),VLOOKUP(B13+9,'Table 6'!$B$3:$D$20,2),blank)</f>
        <v/>
      </c>
      <c r="CC13" s="4" t="str">
        <f>IF(NOT(B13=blank),'Tables 4-5'!$A$8,blank)</f>
        <v/>
      </c>
      <c r="CD13" s="4" t="str">
        <f>IF(NOT(B13=blank),PRODUCT(G13,Q13,(AE13-IF(AE13/FHS&lt;1,1,AE13/FHS)*(truck_idle/60)),(CA13*CC13),(Other!$G$4/454))+PRODUCT(IF(AE13/FHS&lt;1,1,AE13/FHS),G13,Q13,CB13,truck_idle/60,Other!$G$4/454),blank)</f>
        <v/>
      </c>
      <c r="CE13" s="4" t="str">
        <f>IF(NOT(B13=blank),PRODUCT(IF(AE13/FHS&lt;1,1,AE13/FHS),G13,Q13,CB13,truck_idle/60,Other!$G$4/454)+PRODUCT(G13,(AE13-IF(AE13/FHS&lt;1,1,AE13/FHS)*(truck_idle/60)),Truck_KW,gridNox,Other!$G$4/454,Q13,CA13),blank)</f>
        <v/>
      </c>
      <c r="CG13" s="12" t="str">
        <f>IF(NOT(B13=blank),VLOOKUP(B13+0,'Tables 4-5'!$F$8:$G$25,2),blank)</f>
        <v/>
      </c>
      <c r="CH13" s="12" t="str">
        <f>IF(NOT(B13=blank),VLOOKUP(B13+0,'Table 6'!$B$3:$D$20,3),blank)</f>
        <v/>
      </c>
      <c r="CI13" s="4" t="str">
        <f>IF(NOT(B13=blank),'Tables 4-5'!$B$8,blank)</f>
        <v/>
      </c>
      <c r="CJ13" s="4" t="str">
        <f>IF(NOT(B13=blank),PRODUCT(G13,H13,(AE13-IF(AE13/FHS&lt;1,1,AE13/FHS)*(truck_idle/60)),(CG13*CI13),(Other!$G$4/454))+PRODUCT(IF(AE13/FHS&lt;1,1,AE13/FHS),G13,H13,CH13,truck_idle/60,Other!$G$4/454),blank)</f>
        <v/>
      </c>
      <c r="CK13" s="12" t="str">
        <f>IF(NOT(B13=blank),PRODUCT(IF(AE13/FHS&lt;1,1,AE13/FHS),G13,H13,CH13,truck_idle/60,Other!$G$4/454)+PRODUCT(G13,(AE13-IF(AE13/FHS&lt;1,1,AE13/FHS)*(truck_idle/60)),Truck_KW,gridPM,Other!$G$4/454,CG13,H13),blank)</f>
        <v/>
      </c>
      <c r="CL13" s="12" t="str">
        <f>IF(NOT(B13=blank),VLOOKUP(B13+1,'Tables 4-5'!$F$8:$G$25,2),blank)</f>
        <v/>
      </c>
      <c r="CM13" s="12" t="str">
        <f>IF(NOT(B13=blank),VLOOKUP(B13+1,'Table 6'!$B$3:$D$20,3),blank)</f>
        <v/>
      </c>
      <c r="CN13" s="4" t="str">
        <f>IF(NOT(B13=blank),'Tables 4-5'!$B$8,blank)</f>
        <v/>
      </c>
      <c r="CO13" s="4" t="str">
        <f>IF(NOT(B13=blank),PRODUCT(G13,I13,(AE13-IF(AE13/FHS&lt;1,1,AE13/FHS)*(truck_idle/60)),(CL13*CN13),(Other!$G$4/454))+PRODUCT(IF(AE13/FHS&lt;1,1,AE13/FHS),G13,I13,CM13,truck_idle/60,Other!$G$4/454),blank)</f>
        <v/>
      </c>
      <c r="CP13" s="12" t="str">
        <f>IF(NOT(B13=blank),PRODUCT(IF(AE13/FHS&lt;1,1,AE13/FHS),G13,I13,CM13,truck_idle/60,Other!$G$4/454)+PRODUCT(G13,(AE13-IF(AE13/FHS&lt;1,1,AE13/FHS)*(truck_idle/60)),Truck_KW,gridPM,Other!$G$4/454,I13,CL13),blank)</f>
        <v/>
      </c>
      <c r="CQ13" s="12" t="str">
        <f>IF(NOT(B13=blank),VLOOKUP(B13+2,'Tables 4-5'!$F$8:$G$25,2),blank)</f>
        <v/>
      </c>
      <c r="CR13" s="12" t="str">
        <f>IF(NOT(B13=blank),VLOOKUP(B13+2,'Table 6'!$B$3:$D$20,3),blank)</f>
        <v/>
      </c>
      <c r="CS13" s="4" t="str">
        <f>IF(NOT(B13=blank),'Tables 4-5'!$B$8,blank)</f>
        <v/>
      </c>
      <c r="CT13" s="4" t="str">
        <f>IF(NOT(B13=blank),PRODUCT(G13,J13,(AE13-IF(AE13/FHS&lt;1,1,AE13/FHS)*(truck_idle/60)),(CQ13*CS13),(Other!$G$4/454))+PRODUCT(IF(AE13/FHS&lt;1,1,AE13/FHS),G13,J13,CR13,truck_idle/60,Other!$G$4/454),blank)</f>
        <v/>
      </c>
      <c r="CU13" s="12" t="str">
        <f>IF(NOT(B13=blank),PRODUCT(IF(AE13/FHS&lt;1,1,AE13/FHS),G13,J13,CR13,truck_idle/60,Other!$G$4/454)+PRODUCT(G13,(AE13-IF(AE13/FHS&lt;1,1,AE13/FHS)*(truck_idle/60)),Truck_KW,gridPM,Other!$G$4/454,J13,CQ13),blank)</f>
        <v/>
      </c>
      <c r="CV13" s="12" t="str">
        <f>IF(NOT(B13=blank),VLOOKUP(B13+3,'Tables 4-5'!$F$8:$G$25,2),blank)</f>
        <v/>
      </c>
      <c r="CW13" s="12" t="str">
        <f>IF(NOT(B13=blank),VLOOKUP(B13+3,'Table 6'!$B$3:$D$20,3),blank)</f>
        <v/>
      </c>
      <c r="CX13" s="4" t="str">
        <f>IF(NOT(B13=blank),'Tables 4-5'!$B$8,blank)</f>
        <v/>
      </c>
      <c r="CY13" s="4" t="str">
        <f>IF(NOT(B13=blank),PRODUCT(G13,K13,(AE13-IF(AE13/FHS&lt;1,1,AE13/FHS)*(truck_idle/60)),(CV13*CX13),(Other!$G$4/454))+PRODUCT(IF(AE13/FHS&lt;1,1,AE13/FHS),G13,K13,CW13,truck_idle/60,Other!$G$4/454),blank)</f>
        <v/>
      </c>
      <c r="CZ13" s="12" t="str">
        <f>IF(NOT(B13=blank),PRODUCT(IF(AE13/FHS&lt;1,1,AE13/FHS),G13,K13,CW13,truck_idle/60,Other!$G$4/454)+PRODUCT(G13,(AE13-IF(AE13/FHS&lt;1,1,AE13/FHS)*(truck_idle/60)),Truck_KW,gridPM,Other!$G$4/454,K13,CV13),blank)</f>
        <v/>
      </c>
      <c r="DA13" s="12" t="str">
        <f>IF(NOT(B13=blank),VLOOKUP(B13+4,'Tables 4-5'!$F$8:$G$25,2),blank)</f>
        <v/>
      </c>
      <c r="DB13" s="12" t="str">
        <f>IF(NOT(B13=blank),VLOOKUP(B13+4,'Table 6'!$B$3:$D$20,3),blank)</f>
        <v/>
      </c>
      <c r="DC13" s="4" t="str">
        <f>IF(NOT(B13=blank),'Tables 4-5'!$B$8,blank)</f>
        <v/>
      </c>
      <c r="DD13" s="4" t="str">
        <f>IF(NOT(B13=blank),PRODUCT(G13,L13,(AE13-IF(AE13/FHS&lt;1,1,AE13/FHS)*(truck_idle/60)),(DA13*DC13),(Other!$G$4/454))+PRODUCT(IF(AE13/FHS&lt;1,1,AE13/FHS),G13,L13,DB13,truck_idle/60,Other!$G$4/454),blank)</f>
        <v/>
      </c>
      <c r="DE13" s="12" t="str">
        <f>IF(NOT(B13=blank),PRODUCT(IF(AE13/FHS&lt;1,1,AE13/FHS),G13,L13,DB13,truck_idle/60,Other!$G$4/454)+PRODUCT(G13,(AE13-IF(AE13/FHS&lt;1,1,AE13/FHS)*(truck_idle/60)),Truck_KW,gridPM,Other!$G$4/454,L13,DA13),blank)</f>
        <v/>
      </c>
      <c r="DF13" s="12" t="str">
        <f>IF(NOT(B13=blank),VLOOKUP(B13+5,'Tables 4-5'!$F$8:$G$25,2),blank)</f>
        <v/>
      </c>
      <c r="DG13" s="12" t="str">
        <f>IF(NOT(B13=blank),VLOOKUP(B13+5,'Table 6'!$B$3:$D$20,3),blank)</f>
        <v/>
      </c>
      <c r="DH13" s="4" t="str">
        <f>IF(NOT(B13=blank),'Tables 4-5'!$B$8,blank)</f>
        <v/>
      </c>
      <c r="DI13" s="4" t="str">
        <f>IF(NOT(B13=blank),PRODUCT(G13,M13,(AE13-IF(AE13/FHS&lt;1,1,AE13/FHS)*(truck_idle/60)),(DF13*DH13),(Other!$G$4/454))+PRODUCT(IF(AE13/FHS&lt;1,1,AE13/FHS),G13,M13,DG13,truck_idle/60,Other!$G$4/454),blank)</f>
        <v/>
      </c>
      <c r="DJ13" s="12" t="str">
        <f>IF(NOT(B13=blank),PRODUCT(IF(AE13/FHS&lt;1,1,AE13/FHS),G13,M13,DG13,truck_idle/60,Other!$G$4/454)+PRODUCT(G13,(AE13-IF(AE13/FHS&lt;1,1,AE13/FHS)*(truck_idle/60)),Truck_KW,gridPM,Other!$G$4/454,M13,DF13),blank)</f>
        <v/>
      </c>
      <c r="DK13" s="12" t="str">
        <f>IF(NOT(B13=blank),VLOOKUP(B13+6,'Tables 4-5'!$F$8:$G$25,2),blank)</f>
        <v/>
      </c>
      <c r="DL13" s="12" t="str">
        <f>IF(NOT(B13=blank),VLOOKUP(B13+6,'Table 6'!$B$3:$D$20,3),blank)</f>
        <v/>
      </c>
      <c r="DM13" s="4" t="str">
        <f>IF(NOT(B13=blank),'Tables 4-5'!$B$8,blank)</f>
        <v/>
      </c>
      <c r="DN13" s="4" t="str">
        <f>IF(NOT(B13=blank),PRODUCT(G13,N13,(AE13-IF(AE13/FHS&lt;1,1,AE13/FHS)*(truck_idle/60)),(DK13*DM13),(Other!$G$4/454))+PRODUCT(IF(AE13/FHS&lt;1,1,AE13/FHS),G13,N13,DL13,truck_idle/60,Other!$G$4/454),blank)</f>
        <v/>
      </c>
      <c r="DO13" s="12" t="str">
        <f>IF(NOT(B13=blank),PRODUCT(IF(AE13/FHS&lt;1,1,AE13/FHS),G13,N13,DL13,truck_idle/60,Other!$G$4/454)+PRODUCT(G13,(AE13-IF(AE13/FHS&lt;1,1,AE13/FHS)*(truck_idle/60)),Truck_KW,gridPM,Other!$G$4/454,N13,DK13),blank)</f>
        <v/>
      </c>
      <c r="DP13" s="12" t="str">
        <f>IF(NOT(B13=blank),VLOOKUP(B13+7,'Tables 4-5'!$F$8:$G$25,2),blank)</f>
        <v/>
      </c>
      <c r="DQ13" s="12" t="str">
        <f>IF(NOT(B13=blank),VLOOKUP(B13+7,'Table 6'!$B$3:$D$20,3),blank)</f>
        <v/>
      </c>
      <c r="DR13" s="4" t="str">
        <f>IF(NOT(B13=blank),'Tables 4-5'!$B$8,blank)</f>
        <v/>
      </c>
      <c r="DS13" s="4" t="str">
        <f>IF(NOT(B13=blank),PRODUCT(G13,O13,(AE13-IF(AE13/FHS&lt;1,1,AE13/FHS)*(truck_idle/60)),(DP13*DR13),(Other!$G$4/454))+PRODUCT(IF(AE13/FHS&lt;1,1,AE13/FHS),G13,O13,DQ13,truck_idle/60,Other!$G$4/454),blank)</f>
        <v/>
      </c>
      <c r="DT13" s="12" t="str">
        <f>IF(NOT(B13=blank),PRODUCT(IF(AE13/FHS&lt;1,1,AE13/FHS),G13,O13,DQ13,truck_idle/60,Other!$G$4/454)+PRODUCT(G13,(AE13-IF(AE13/FHS&lt;1,1,AE13/FHS)*(truck_idle/60)),Truck_KW,gridPM,Other!$G$4/454,O13,DP13),blank)</f>
        <v/>
      </c>
      <c r="DU13" s="12" t="str">
        <f>IF(NOT(B13=blank),VLOOKUP(B13+8,'Tables 4-5'!$F$8:$G$25,2),blank)</f>
        <v/>
      </c>
      <c r="DV13" s="12" t="str">
        <f>IF(NOT(B13=blank),VLOOKUP(B13+8,'Table 6'!$B$3:$D$20,3),blank)</f>
        <v/>
      </c>
      <c r="DW13" s="4" t="str">
        <f>IF(NOT(B13=blank),'Tables 4-5'!$B$8,blank)</f>
        <v/>
      </c>
      <c r="DX13" s="4" t="str">
        <f>IF(NOT(B13=blank),PRODUCT(G13,P13,(AE13-IF(AE13/FHS&lt;1,1,AE13/FHS)*(truck_idle/60)),(DU13*DW13),(Other!$G$4/454))+PRODUCT(IF(AE13/FHS&lt;1,1,AE13/FHS),G13,P13,DV13,truck_idle/60,Other!$G$4/454),blank)</f>
        <v/>
      </c>
      <c r="DY13" s="12" t="str">
        <f>IF(NOT(B13=blank),PRODUCT(IF(AE13/FHS&lt;1,1,AE13/FHS),G13,P13,DV13,truck_idle/60,Other!$G$4/454)+PRODUCT(G13,(AE13-IF(AE13/FHS&lt;1,1,AE13/FHS)*(truck_idle/60)),Truck_KW,gridPM,Other!$G$4/454,P13,DU13),blank)</f>
        <v/>
      </c>
      <c r="DZ13" s="12" t="str">
        <f>IF(NOT(B13=blank),VLOOKUP(B13+9,'Tables 4-5'!$F$8:$G$25,2),blank)</f>
        <v/>
      </c>
      <c r="EA13" s="12" t="str">
        <f>IF(NOT(B13=blank),VLOOKUP(B13+9,#REF!,3),blank)</f>
        <v/>
      </c>
      <c r="EB13" s="12" t="str">
        <f>IF(NOT(B13=blank),VLOOKUP(B13+9,'Table 6'!$B$3:$D$20,3),blank)</f>
        <v/>
      </c>
      <c r="EC13" s="4" t="str">
        <f>IF(NOT(B13=blank),'Tables 4-5'!$B$8,blank)</f>
        <v/>
      </c>
      <c r="ED13" s="4" t="str">
        <f>IF(NOT(B13=blank),PRODUCT(G13,Q13,(AE13-IF(AE13/FHS&lt;1,1,AE13/FHS)*(truck_idle/60)),(DZ13*EC13),(Other!$G$4/454))+PRODUCT(IF(AE13/FHS&lt;1,1,AE13/FHS),G13,Q13,EB13,truck_idle/60,Other!$G$4/454),blank)</f>
        <v/>
      </c>
      <c r="EE13" s="12" t="str">
        <f>IF(NOT(B13=blank),PRODUCT(IF(AE13/FHS&lt;1,1,AE13/FHS),G13,Q13,EB13,truck_idle/60,Other!$G$4/454)+PRODUCT(G13,(AE13-IF(AE13/FHS&lt;1,1,AE13/FHS)*(truck_idle/60)),Truck_KW,gridPM,Other!$G$4/454,Q13,DZ13),blank)</f>
        <v/>
      </c>
      <c r="EG13" t="str">
        <f>IF(C13=truckstoptru,VLOOKUP(B13+0,'Tables 2-3 TRU'!$B$14:$D$31,2),blank)</f>
        <v/>
      </c>
      <c r="EH13" s="4" t="str">
        <f>IF(C13=truckstoptru,PRODUCT(G13,(AF13-IF(AF13/FHS&lt;1,1,AF13/FHS)*(truck_idle/60)),tru__hp,tru_Load_Factor,(Other!$G$4/454),EG13,R13)+PRODUCT(IF(AF13/FHS&lt;1,1,AF13/FHS),G13,truck_idle/60,tru__hp,tru_Load_Factor,(Other!$G$4/454),EG13,R13),blank)</f>
        <v/>
      </c>
      <c r="EI13" s="4" t="str">
        <f>IF(C13=truckstoptru,PRODUCT(IF(AF13/FHS&lt;1,1,AF13/FHS),G13,truck_idle/60,tru_Load_Factor,tru__hp,(Other!$G$4/454),EG13,R13)+PRODUCT(G13,(AF13-IF(AF13/FHS&lt;1,1,AF13/FHS)*(truck_idle/60)),TRU_KW,gridNox,Other!$G$4/454,R13),blank)</f>
        <v/>
      </c>
      <c r="EJ13" t="str">
        <f>IF(C13=truckstoptru,VLOOKUP(B13+1,'Tables 2-3 TRU'!$B$14:$D$31,2),blank)</f>
        <v/>
      </c>
      <c r="EK13" s="4" t="str">
        <f>IF(C13=truckstoptru,PRODUCT(G13,(AF13-IF(AF13/FHS&lt;1,1,AF13/FHS)*(truck_idle/60)),tru__hp,tru_Load_Factor,(Other!$G$4/454),EJ13,S13)+PRODUCT(IF(AF13/FHS&lt;1,1,AF13/FHS),G13,truck_idle/60,tru__hp,tru_Load_Factor,(Other!$G$4/454),EJ13,S13),blank)</f>
        <v/>
      </c>
      <c r="EL13" s="4" t="str">
        <f>IF(C13=truckstoptru,PRODUCT(IF(AF13/FHS&lt;1,1,AF13/FHS),G13,truck_idle/60,tru_Load_Factor,tru__hp,(Other!$G$4/454),EJ13,S13)+PRODUCT(G13,(AF13-IF(AF13/FHS&lt;1,1,AF13/FHS)*(truck_idle/60)),TRU_KW,gridNox,Other!$G$4/454,S13),blank)</f>
        <v/>
      </c>
      <c r="EM13" t="str">
        <f>IF(C13=truckstoptru,VLOOKUP(B13+2,'Tables 2-3 TRU'!$B$14:$D$31,2),blank)</f>
        <v/>
      </c>
      <c r="EN13" s="4" t="str">
        <f>IF(C13=truckstoptru,PRODUCT(G13,(AF13-IF(AF13/FHS&lt;1,1,AF13/FHS)*(truck_idle/60)),tru__hp,tru_Load_Factor,(Other!$G$4/454),EM13,T13)+PRODUCT(IF(AF13/FHS&lt;1,1,AF13/FHS),G13,truck_idle/60,tru__hp,tru_Load_Factor,(Other!$G$4/454),EM13,T13),blank)</f>
        <v/>
      </c>
      <c r="EO13" s="4" t="str">
        <f>IF(C13=truckstoptru,PRODUCT(IF(AF13/FHS&lt;1,1,AF13/FHS),G13,truck_idle/60,tru_Load_Factor,tru__hp,(Other!$G$4/454),EM13,T13)+PRODUCT(G13,(AF13-IF(AF13/FHS&lt;1,1,AF13/FHS)*(truck_idle/60)),TRU_KW,gridNox,Other!$G$4/454,T13),blank)</f>
        <v/>
      </c>
      <c r="EP13" t="str">
        <f>IF(C13=truckstoptru,VLOOKUP(B13+3,'Tables 2-3 TRU'!$B$14:$D$31,2),blank)</f>
        <v/>
      </c>
      <c r="EQ13" s="4" t="str">
        <f>IF(C13=truckstoptru,PRODUCT(G13,(AF13-IF(AF13/FHS&lt;1,1,AF13/FHS)*(truck_idle/60)),tru__hp,tru_Load_Factor,(Other!$G$4/454),EP13,U13)+PRODUCT(IF(AF13/FHS&lt;1,1,AF13/FHS),G13,truck_idle/60,tru__hp,tru_Load_Factor,(Other!$G$4/454),EP13,U13),blank)</f>
        <v/>
      </c>
      <c r="ER13" s="4" t="str">
        <f>IF(C13=truckstoptru,PRODUCT(IF(AF13/FHS&lt;1,1,AF13/FHS),G13,truck_idle/60,tru_Load_Factor,tru__hp,(Other!$G$4/454),EP13,U13)+PRODUCT(G13,(AF13-IF(AF13/FHS&lt;1,1,AF13/FHS)*(truck_idle/60)),TRU_KW,gridNox,Other!$G$4/454,U13),blank)</f>
        <v/>
      </c>
      <c r="ES13" t="str">
        <f>IF(C13=truckstoptru,VLOOKUP(B13+4,'Tables 2-3 TRU'!$B$14:$D$31,2),blank)</f>
        <v/>
      </c>
      <c r="ET13" s="4" t="str">
        <f>IF(C13=truckstoptru,PRODUCT(G13,(AF13-IF(AF13/FHS&lt;1,1,AF13/FHS)*(truck_idle/60)),tru__hp,tru_Load_Factor,(Other!$G$4/454),ES13,V13)+PRODUCT(IF(AF13/FHS&lt;1,1,AF13/FHS),G13,truck_idle/60,tru__hp,tru_Load_Factor,(Other!$G$4/454),ES13,V13),blank)</f>
        <v/>
      </c>
      <c r="EU13" s="4" t="str">
        <f>IF(C13=truckstoptru,PRODUCT(IF(AF13/FHS&lt;1,1,AE13/FHS),G13,truck_idle/60,tru_Load_Factor,tru__hp,(Other!$G$4/454),ES13,V13)+PRODUCT(G13,(AF13-IF(AF13/FHS&lt;1,1,AE13/FHS)*(truck_idle/60)),TRU_KW,gridNox,Other!$G$4/454,V13),blank)</f>
        <v/>
      </c>
      <c r="EV13" t="str">
        <f>IF(C13=truckstoptru,VLOOKUP(B13+5,'Tables 2-3 TRU'!$B$14:$D$31,2),blank)</f>
        <v/>
      </c>
      <c r="EW13" s="4" t="str">
        <f>IF(C13=truckstoptru,PRODUCT(G13,(AF13-IF(AF13/FHS&lt;1,1,AF13/FHS)*(truck_idle/60)),tru__hp,tru_Load_Factor,(Other!$G$4/454),EV13,W13)+PRODUCT(IF(AF13/FHS&lt;1,1,AF13/FHS),G13,truck_idle/60,tru__hp,tru_Load_Factor,(Other!$G$4/454),EV13,W13),blank)</f>
        <v/>
      </c>
      <c r="EX13" s="4" t="str">
        <f>IF(C13=truckstoptru,PRODUCT(IF(AF13/FHS&lt;1,1,AF13/FHS),G13,truck_idle/60,tru_Load_Factor,tru__hp,(Other!$G$4/454),EV13,W13)+PRODUCT(G13,(AF13-IF(AF13/FHS&lt;1,1,AF13/FHS)*(truck_idle/60)),TRU_KW,gridNox,Other!$G$4/454,W13),blank)</f>
        <v/>
      </c>
      <c r="EY13" t="str">
        <f>IF(C13=truckstoptru,VLOOKUP(B13+6,'Tables 2-3 TRU'!$B$14:$D$31,2),blank)</f>
        <v/>
      </c>
      <c r="EZ13" s="4" t="str">
        <f>IF(C13=truckstoptru,PRODUCT(G13,(AF13-IF(AF13/FHS&lt;1,1,AF13/FHS)*(truck_idle/60)),tru__hp,tru_Load_Factor,(Other!$G$4/454),EY13,X13)+PRODUCT(IF(AF13/FHS&lt;1,1,AF13/FHS),G13,truck_idle/60,tru__hp,tru_Load_Factor,(Other!$G$4/454),EY13,X13),blank)</f>
        <v/>
      </c>
      <c r="FA13" s="4" t="str">
        <f>IF(C13=truckstoptru,PRODUCT(IF(AF13/FHS&lt;1,1,AF13/FHS),G13,truck_idle/60,tru_Load_Factor,tru__hp,(Other!$G$4/454),EY13,X13)+PRODUCT(G13,(AF13-IF(AF13/FHS&lt;1,1,AF13/FHS)*(truck_idle/60)),TRU_KW,gridNox,Other!$G$4/454,X13),blank)</f>
        <v/>
      </c>
      <c r="FB13" t="str">
        <f>IF(C13=truckstoptru,VLOOKUP(B13+7,'Tables 2-3 TRU'!$B$14:$D$31,2),blank)</f>
        <v/>
      </c>
      <c r="FC13" s="4" t="str">
        <f>IF(C13=truckstoptru,PRODUCT(G13,(AF13-IF(AF13/FHS&lt;1,1,AF13/FHS)*(truck_idle/60)),tru__hp,tru_Load_Factor,(Other!$G$4/454),FB13,Y13)+PRODUCT(IF(AF13/FHS&lt;1,1,AF13/FHS),G13,truck_idle/60,tru__hp,tru_Load_Factor,(Other!$G$4/454),FB13,Y13),blank)</f>
        <v/>
      </c>
      <c r="FD13" s="4" t="str">
        <f>IF(C13=truckstoptru,PRODUCT(IF(AF13/FHS&lt;1,1,AF13/FHS),G13,truck_idle/60,tru_Load_Factor,tru__hp,(Other!$G$4/454),FB13,Y13)+PRODUCT(G13,(AF13-IF(AF13/FHS&lt;1,1,AF13/FHS)*(truck_idle/60)),TRU_KW,gridNox,Other!$G$4/454,Y13),blank)</f>
        <v/>
      </c>
      <c r="FE13" t="str">
        <f>IF(C13=truckstoptru,VLOOKUP(B13+8,'Tables 2-3 TRU'!$B$14:$D$31,2),blank)</f>
        <v/>
      </c>
      <c r="FF13" s="4" t="str">
        <f>IF(C13=truckstoptru,PRODUCT(G13,(AF13-IF(AF13/FHS&lt;1,1,AF13/FHS)*(truck_idle/60)),tru__hp,tru_Load_Factor,(Other!$G$4/454),FE13,Z13)+PRODUCT(IF(AF13/FHS&lt;1,1,AF13/FHS),G13,truck_idle/60,tru__hp,tru_Load_Factor,(Other!$G$4/454),FE13,Z13),blank)</f>
        <v/>
      </c>
      <c r="FG13" s="4" t="str">
        <f>IF(C13=truckstoptru,PRODUCT(IF(AF13/FHS&lt;1,1,AF13/FHS),G13,truck_idle/60,tru_Load_Factor,tru__hp,(Other!$G$4/454),FE13,Z13)+PRODUCT(G13,(AF13-IF(AF13/FHS&lt;1,1,AF13/FHS)*(truck_idle/60)),TRU_KW,gridNox,Other!$G$4/454,Z13),blank)</f>
        <v/>
      </c>
      <c r="FH13" t="str">
        <f>IF(C13=truckstoptru,VLOOKUP(B13+9,'Tables 2-3 TRU'!$B$14:$D$31,2),blank)</f>
        <v/>
      </c>
      <c r="FI13" s="4" t="str">
        <f>IF(C13=truckstoptru,PRODUCT(G13,(AF13-IF(AF13/FHS&lt;1,1,AF13/FHS)*(truck_idle/60)),tru__hp,tru_Load_Factor,(Other!$G$4/454),FH13,AA13)+PRODUCT(IF(AF13/FHS&lt;1,1,AF13/FHS),G13,truck_idle/60,tru__hp,tru_Load_Factor,(Other!$G$4/454),FH13,AA13),blank)</f>
        <v/>
      </c>
      <c r="FJ13" s="4" t="str">
        <f>IF(C13=truckstoptru,PRODUCT(IF(AF13/FHS&lt;1,1,AF13/FHS),G13,truck_idle/60,tru_Load_Factor,tru__hp,(Other!$G$4/454),FH13,AA13)+PRODUCT(G13,(AF13-IF(AF13/FHS&lt;1,1,AF13/FHS)*(truck_idle/60)),TRU_KW,gridNox,Other!$G$4/454,AA13),blank)</f>
        <v/>
      </c>
      <c r="FL13" t="str">
        <f>IF(C13=truckstoptru,VLOOKUP(B13+0,'Tables 2-3 TRU'!$B$14:$D$31,3),blank)</f>
        <v/>
      </c>
      <c r="FM13" s="4" t="str">
        <f>IF(C13=truckstoptru,PRODUCT(G13,(AF13-IF(AF13/FHS&lt;1,1,AF13/FHS)*(truck_idle/60)),tru__hp,tru_Load_Factor,(Other!$G$4/454),FL13,R13)+PRODUCT(IF(AF13/FHS&lt;1,1,AF13/FHS),G13,truck_idle/60,tru__hp,tru_Load_Factor,(Other!$G$4/454),FL13,R13),blank)</f>
        <v/>
      </c>
      <c r="FN13" s="4" t="str">
        <f>IF(C13=truckstoptru,PRODUCT(IF(AF13/FHS&lt;1,1,AF13/FHS),G13,truck_idle/60,tru_Load_Factor,tru__hp,(Other!$G$4/454),FL13,R13)+PRODUCT(G13,(AF13-IF(AF13/FHS&lt;1,1,AF13/FHS)*(truck_idle/60)),TRU_KW,gridPM,Other!$G$4/454,R13),blank)</f>
        <v/>
      </c>
      <c r="FO13" t="str">
        <f>IF(C13=truckstoptru,VLOOKUP(B13+1,'Tables 2-3 TRU'!$B$14:$D$31,3),blank)</f>
        <v/>
      </c>
      <c r="FP13" s="4" t="str">
        <f>IF(C13=truckstoptru,PRODUCT(G13,(AF13-IF(AF13/FHS&lt;1,1,AF13/FHS)*(truck_idle/60)),tru__hp,tru_Load_Factor,(Other!$G$4/454),FO13,S13)+PRODUCT(IF(AF13/FHS&lt;1,1,AF13/FHS),G13,truck_idle/60,tru__hp,tru_Load_Factor,(Other!$G$4/454),FO13,S13),blank)</f>
        <v/>
      </c>
      <c r="FQ13" s="4" t="str">
        <f>IF(C13=truckstoptru,PRODUCT(IF(AF13/FHS&lt;1,1,AF13/FHS),G13,truck_idle/60,tru_Load_Factor,tru__hp,(Other!$G$4/454),FO13,S13)+PRODUCT(G13,(AF13-IF(AF13/FHS&lt;1,1,AF13/FHS)*(truck_idle/60)),TRU_KW,gridPM,Other!$G$4/454,S13),blank)</f>
        <v/>
      </c>
      <c r="FR13" t="str">
        <f>IF(C13=truckstoptru,VLOOKUP(B13+2,'Tables 2-3 TRU'!$B$14:$D$31,3),blank)</f>
        <v/>
      </c>
      <c r="FS13" s="4" t="str">
        <f>IF(C13=truckstoptru,PRODUCT(G13,(AF13-IF(AF13/FHS&lt;1,1,AF13/FHS)*(truck_idle/60)),tru__hp,tru_Load_Factor,(Other!$G$4/454),FR13,T13)+PRODUCT(IF(AF13/FHS&lt;1,1,AF13/FHS),G13,truck_idle/60,tru__hp,tru_Load_Factor,(Other!$G$4/454),FR13,T13),blank)</f>
        <v/>
      </c>
      <c r="FT13" s="4" t="str">
        <f>IF(C13=truckstoptru,PRODUCT(IF(AF13/FHS&lt;1,1,AF13/FHS),G13,truck_idle/60,tru_Load_Factor,tru__hp,(Other!$G$4/454),FR13,T13)+PRODUCT(G13,(AF13-IF(AF13/FHS&lt;1,1,AF13/FHS)*(truck_idle/60)),TRU_KW,gridPM,Other!$G$4/454,T13),blank)</f>
        <v/>
      </c>
      <c r="FU13" t="str">
        <f>IF(C13=truckstoptru,VLOOKUP(B13+3,'Tables 2-3 TRU'!$B$14:$D$31,3),blank)</f>
        <v/>
      </c>
      <c r="FV13" s="4" t="str">
        <f>IF(C13=truckstoptru,PRODUCT(G13,(AF13-IF(AF13/FHS&lt;1,1,AF13/FHS)*(truck_idle/60)),tru__hp,tru_Load_Factor,(Other!$G$4/454),FU13,U13)+PRODUCT(IF(AF13/FHS&lt;1,1,AF13/FHS),G13,truck_idle/60,tru__hp,tru_Load_Factor,(Other!$G$4/454),FU13,U13),blank)</f>
        <v/>
      </c>
      <c r="FW13" s="4" t="str">
        <f>IF(C13=truckstoptru,PRODUCT(IF(AF13/FHS&lt;1,1,AF13/FHS),G13,truck_idle/60,tru_Load_Factor,tru__hp,(Other!$G$4/454),FU13,U13)+PRODUCT(G13,(AF13-IF(AF13/FHS&lt;1,1,AF13/FHS)*(truck_idle/60)),TRU_KW,gridPM,Other!$G$4/454,U13),blank)</f>
        <v/>
      </c>
      <c r="FX13" t="str">
        <f>IF(C13=truckstoptru,VLOOKUP(B13+4,'Tables 2-3 TRU'!$B$14:$D$31,3),blank)</f>
        <v/>
      </c>
      <c r="FY13" s="4" t="str">
        <f>IF(C13=truckstoptru,PRODUCT(G13,(AF13-IF(AF13/FHS&lt;1,1,AF13/FHS)*(truck_idle/60)),tru__hp,tru_Load_Factor,(Other!$G$4/454),FX13,V13)+PRODUCT(IF(AF13/FHS&lt;1,1,AF13/FHS),G13,truck_idle/60,tru__hp,tru_Load_Factor,(Other!$G$4/454),FX13,V13),blank)</f>
        <v/>
      </c>
      <c r="FZ13" s="4" t="str">
        <f>IF(C13=truckstoptru,PRODUCT(IF(AF13/FHS&lt;1,1,AF13/FHS),G13,truck_idle/60,tru_Load_Factor,tru__hp,(Other!$G$4/454),FX13,V13)+PRODUCT(G13,(AF13-IF(AF13/FHS&lt;1,1,AF13/FHS)*(truck_idle/60)),TRU_KW,gridPM,Other!$G$4/454,V13),blank)</f>
        <v/>
      </c>
      <c r="GA13" t="str">
        <f>IF(C13=truckstoptru,VLOOKUP(B13+5,'Tables 2-3 TRU'!$B$14:$D$31,3),blank)</f>
        <v/>
      </c>
      <c r="GB13" s="4" t="str">
        <f>IF(C13=truckstoptru,PRODUCT(G13,(AF13-IF(AF13/FHS&lt;1,1,AF13/FHS)*(truck_idle/60)),tru__hp,tru_Load_Factor,(Other!$G$4/454),GA13,W13)+PRODUCT(IF(AF13/FHS&lt;1,1,AF13/FHS),G13,truck_idle/60,tru__hp,tru_Load_Factor,(Other!$G$4/454),GA13,W13),blank)</f>
        <v/>
      </c>
      <c r="GC13" s="4" t="str">
        <f>IF(C13=truckstoptru,PRODUCT(IF(AF13/FHS&lt;1,1,AF13/FHS),G13,truck_idle/60,tru_Load_Factor,tru__hp,(Other!$G$4/454),GA13,W13)+PRODUCT(G13,(AF13-IF(AF13/FHS&lt;1,1,AF13/FHS)*(truck_idle/60)),TRU_KW,gridPM,Other!$G$4/454,W13),blank)</f>
        <v/>
      </c>
      <c r="GD13" t="str">
        <f>IF(C13=truckstoptru,VLOOKUP(B13+6,'Tables 2-3 TRU'!$B$14:$D$31,3),blank)</f>
        <v/>
      </c>
      <c r="GE13" s="4" t="str">
        <f>IF(C13=truckstoptru,PRODUCT(G13,(AF13-IF(AF13/FHS&lt;1,1,AF13/FHS)*(truck_idle/60)),tru__hp,tru_Load_Factor,(Other!$G$4/454),GD13,X13)+PRODUCT(IF(AF13/FHS&lt;1,1,AF13/FHS),G13,truck_idle/60,tru__hp,tru_Load_Factor,(Other!$G$4/454),GD13,X13),blank)</f>
        <v/>
      </c>
      <c r="GF13" s="4" t="str">
        <f>IF(C13=truckstoptru,PRODUCT(IF(AF13/FHS&lt;1,1,AF13/FHS),G13,truck_idle/60,tru_Load_Factor,tru__hp,(Other!$G$4/454),GD13,X13)+PRODUCT(G13,(AF13-IF(AF13/FHS&lt;1,1,AF13/FHS)*(truck_idle/60)),TRU_KW,gridPM,Other!$G$4/454,X13),blank)</f>
        <v/>
      </c>
      <c r="GG13" t="str">
        <f>IF(C13=truckstoptru,VLOOKUP(B13+7,'Tables 2-3 TRU'!$B$14:$D$31,3),blank)</f>
        <v/>
      </c>
      <c r="GH13" s="4" t="str">
        <f>IF(C13=truckstoptru,PRODUCT(G13,(AF13-IF(AF13/FHS&lt;1,1,AF13/FHS)*(truck_idle/60)),tru__hp,tru_Load_Factor,(Other!$G$4/454),GG13,Y13)+PRODUCT(IF(AF13/FHS&lt;1,1,AF13/FHS),G13,truck_idle/60,tru__hp,tru_Load_Factor,(Other!$G$4/454),GG13,Y13),blank)</f>
        <v/>
      </c>
      <c r="GI13" s="4" t="str">
        <f>IF(C13=truckstoptru,PRODUCT(IF(AF13/FHS&lt;1,1,AF13/FHS),G13,truck_idle/60,tru_Load_Factor,tru__hp,(Other!$G$4/454),GG13,Y13)+PRODUCT(G13,(AF13-IF(AF13/FHS&lt;1,1,AF13/FHS)*(truck_idle/60)),TRU_KW,gridPM,Other!$G$4/454,Y13),blank)</f>
        <v/>
      </c>
      <c r="GJ13" t="str">
        <f>IF(C13=truckstoptru,VLOOKUP(B13+8,'Tables 2-3 TRU'!$B$14:$D$31,3),blank)</f>
        <v/>
      </c>
      <c r="GK13" s="4" t="str">
        <f>IF(C13=truckstoptru,PRODUCT(G13,(AF13-IF(AF13/FHS&lt;1,1,AF13/FHS)*(truck_idle/60)),tru__hp,tru_Load_Factor,(Other!$G$4/454),GJ13,Z13)+PRODUCT(IF(AF13/FHS&lt;1,1,AF13/FHS),G13,truck_idle/60,tru__hp,tru_Load_Factor,(Other!$G$4/454),GJ13,Z13),blank)</f>
        <v/>
      </c>
      <c r="GL13" s="4" t="str">
        <f>IF(C13=truckstoptru,PRODUCT(IF(AF13/FHS&lt;1,1,AF13/FHS),G13,truck_idle/60,tru_Load_Factor,tru__hp,(Other!$G$4/454),GJ13,Z13)+PRODUCT(G13,(AF13-IF(AF13/FHS&lt;1,1,AF13/FHS)*(truck_idle/60)),TRU_KW,gridPM,Other!$G$4/454,Z13),blank)</f>
        <v/>
      </c>
      <c r="GM13" t="str">
        <f>IF(C13=truckstoptru,VLOOKUP(B13+9,'Tables 2-3 TRU'!$B$14:$D$31,3),blank)</f>
        <v/>
      </c>
      <c r="GN13" s="4" t="str">
        <f>IF(C13=truckstoptru,PRODUCT(G13,(AF13-IF(AF13/FHS&lt;1,1,AF13/FHS)*(truck_idle/60)),tru__hp,tru_Load_Factor,(Other!$G$4/454),GM13,AA13)+PRODUCT(IF(AF13/FHS&lt;1,1,AF13/FHS),G13,truck_idle/60,tru__hp,tru_Load_Factor,(Other!$G$4/454),GM13,AA13),blank)</f>
        <v/>
      </c>
      <c r="GO13" s="4" t="str">
        <f>IF(C13=truckstoptru,PRODUCT(IF(AF13/FHS&lt;1,1,AF13/FHS),G13,truck_idle/60,tru_Load_Factor,tru__hp,(Other!$G$4/454),GM13,AA13)+PRODUCT(G13,(AF13-IF(AF13/FHS&lt;1,1,AF13/FHS)*(truck_idle/60)),TRU_KW,gridPM,Other!$G$4/454,AA13),blank)</f>
        <v/>
      </c>
      <c r="GQ13" s="4">
        <f t="shared" si="2"/>
        <v>0</v>
      </c>
      <c r="GR13" s="4">
        <f t="shared" si="3"/>
        <v>0</v>
      </c>
      <c r="GS13" s="4">
        <f t="shared" si="4"/>
        <v>0</v>
      </c>
      <c r="GT13" s="4">
        <f t="shared" si="5"/>
        <v>0</v>
      </c>
      <c r="GU13" s="4">
        <f t="shared" si="11"/>
        <v>0</v>
      </c>
      <c r="GV13" s="4">
        <f t="shared" si="12"/>
        <v>0</v>
      </c>
      <c r="GW13" s="4"/>
      <c r="GX13" s="4">
        <f t="shared" si="6"/>
        <v>0</v>
      </c>
      <c r="GY13" s="4">
        <f t="shared" si="7"/>
        <v>0</v>
      </c>
      <c r="GZ13" s="4">
        <f t="shared" si="8"/>
        <v>0</v>
      </c>
      <c r="HA13" s="4">
        <f t="shared" si="9"/>
        <v>0</v>
      </c>
      <c r="HB13" s="4">
        <f t="shared" si="13"/>
        <v>0</v>
      </c>
      <c r="HC13" s="4">
        <f t="shared" si="14"/>
        <v>0</v>
      </c>
      <c r="HD13" s="4"/>
      <c r="HE13" s="4">
        <f t="shared" si="15"/>
        <v>0</v>
      </c>
      <c r="HF13" s="4">
        <f t="shared" si="16"/>
        <v>0</v>
      </c>
      <c r="HG13" s="19">
        <f t="shared" si="17"/>
        <v>0</v>
      </c>
      <c r="HH13" s="244">
        <f t="shared" si="10"/>
        <v>0</v>
      </c>
      <c r="HI13" s="55"/>
    </row>
    <row r="14" spans="1:217" x14ac:dyDescent="0.2">
      <c r="A14" t="str">
        <f>IF(OR('User Input Data'!C18=truckstop1,'User Input Data'!C18=truckstoptru),'User Input Data'!A18,blank)</f>
        <v/>
      </c>
      <c r="B14" t="str">
        <f>IF(OR('User Input Data'!C18=truckstop1,'User Input Data'!C18=truckstoptru),'User Input Data'!B18,blank)</f>
        <v/>
      </c>
      <c r="C14" s="49" t="str">
        <f>IF(OR('User Input Data'!C18=truckstop1,'User Input Data'!C18=truckstoptru),'User Input Data'!C18,blank)</f>
        <v/>
      </c>
      <c r="D14" s="49" t="str">
        <f>IF(AND(OR('User Input Data'!C18=truckstop1,'User Input Data'!C18=truckstoptru),'User Input Data'!D18&gt;1),'User Input Data'!D18,blank)</f>
        <v/>
      </c>
      <c r="E14" s="49" t="str">
        <f>IF(AND(OR('User Input Data'!C18=truckstop1,'User Input Data'!C18=truckstoptru),'User Input Data'!E18&gt;1),'User Input Data'!E18,blank)</f>
        <v/>
      </c>
      <c r="F14" s="49" t="str">
        <f>IF(AND(OR('User Input Data'!C18=truckstop1,'User Input Data'!C18=truckstoptru),'User Input Data'!F18&gt;1),'User Input Data'!F18,blank)</f>
        <v/>
      </c>
      <c r="G14" t="str">
        <f>IF(AND(OR('User Input Data'!C18=truckstop1,'User Input Data'!C18=truckstoptru),'User Input Data'!G18&gt;1),'User Input Data'!G18,blank)</f>
        <v/>
      </c>
      <c r="H14" s="79" t="str">
        <f>IF(OR('User Input Data'!C18=truckstop1,'User Input Data'!C18=truckstoptru),'User Input Data'!H18,blank)</f>
        <v/>
      </c>
      <c r="I14" s="79" t="str">
        <f>IF(OR('User Input Data'!C18=truckstop1,'User Input Data'!C18=truckstoptru),'User Input Data'!I18,blank)</f>
        <v/>
      </c>
      <c r="J14" s="79" t="str">
        <f>IF(OR('User Input Data'!C18=truckstop1,'User Input Data'!C18=truckstoptru),'User Input Data'!J18,blank)</f>
        <v/>
      </c>
      <c r="K14" s="79" t="str">
        <f>IF(OR('User Input Data'!C18=truckstop1,'User Input Data'!C18=truckstoptru),'User Input Data'!K18,blank)</f>
        <v/>
      </c>
      <c r="L14" s="79" t="str">
        <f>IF(OR('User Input Data'!C18=truckstop1,'User Input Data'!C18=truckstoptru),'User Input Data'!L18,blank)</f>
        <v/>
      </c>
      <c r="M14" s="79" t="str">
        <f>IF(OR('User Input Data'!C18=truckstop1,'User Input Data'!C18=truckstoptru),'User Input Data'!M18,blank)</f>
        <v/>
      </c>
      <c r="N14" s="79" t="str">
        <f>IF(OR('User Input Data'!C18=truckstop1,'User Input Data'!C18=truckstoptru),'User Input Data'!N18,blank)</f>
        <v/>
      </c>
      <c r="O14" s="79" t="str">
        <f>IF(OR('User Input Data'!C18=truckstop1,'User Input Data'!C18=truckstoptru),'User Input Data'!O18,blank)</f>
        <v/>
      </c>
      <c r="P14" s="79" t="str">
        <f>IF(OR('User Input Data'!C18=truckstop1,'User Input Data'!C18=truckstoptru),'User Input Data'!P18,blank)</f>
        <v/>
      </c>
      <c r="Q14" s="79" t="str">
        <f>IF(OR('User Input Data'!C18=truckstop1,'User Input Data'!C18=truckstoptru),'User Input Data'!Q18,blank)</f>
        <v/>
      </c>
      <c r="R14" s="79" t="str">
        <f>IF('User Input Data'!C18=truckstoptru,'User Input Data'!R18,blank)</f>
        <v/>
      </c>
      <c r="S14" s="79" t="str">
        <f>IF('User Input Data'!C18=truckstoptru,'User Input Data'!S18,blank)</f>
        <v/>
      </c>
      <c r="T14" s="79" t="str">
        <f>IF('User Input Data'!C18=truckstoptru,'User Input Data'!T18,blank)</f>
        <v/>
      </c>
      <c r="U14" s="79" t="str">
        <f>IF('User Input Data'!C18=truckstoptru,'User Input Data'!U18,blank)</f>
        <v/>
      </c>
      <c r="V14" s="79" t="str">
        <f>IF('User Input Data'!C18=truckstoptru,'User Input Data'!V18,blank)</f>
        <v/>
      </c>
      <c r="W14" s="79" t="str">
        <f>IF('User Input Data'!C18=truckstoptru,'User Input Data'!W18,blank)</f>
        <v/>
      </c>
      <c r="X14" s="79" t="str">
        <f>IF('User Input Data'!C18=truckstoptru,'User Input Data'!X18,blank)</f>
        <v/>
      </c>
      <c r="Y14" s="79" t="str">
        <f>IF('User Input Data'!C18=truckstoptru,'User Input Data'!Y18,blank)</f>
        <v/>
      </c>
      <c r="Z14" s="79" t="str">
        <f>IF('User Input Data'!C18=truckstoptru,'User Input Data'!Z18,blank)</f>
        <v/>
      </c>
      <c r="AA14" s="79" t="str">
        <f>IF('User Input Data'!C18=truckstoptru,'User Input Data'!AA18,blank)</f>
        <v/>
      </c>
      <c r="AB14" s="9" t="str">
        <f>IF(AND(OR('User Input Data'!C18=truckstop1,'User Input Data'!C18=truckstoptru),'User Input Data'!AC18&gt;1),'User Input Data'!AC18,blank)</f>
        <v/>
      </c>
      <c r="AC14" s="9" t="str">
        <f>IF(AND(OR('User Input Data'!C18=truckstop1,'User Input Data'!C18=truckstoptru),'User Input Data'!AD18&gt;0),'User Input Data'!AD18,blank)</f>
        <v/>
      </c>
      <c r="AE14" t="str">
        <f>IF(E14&gt;0,E14,Other!$G$5)</f>
        <v/>
      </c>
      <c r="AF14" t="str">
        <f t="shared" si="1"/>
        <v/>
      </c>
      <c r="AG14" s="12" t="str">
        <f>IF(NOT(B14=blank),VLOOKUP(B14+0,'Tables 4-5'!$F$8:$G$25,2),blank)</f>
        <v/>
      </c>
      <c r="AH14" s="461" t="str">
        <f>IF(NOT(B14=blank),VLOOKUP(B14+0,'Table 6'!$B$3:$D$20,2),blank)</f>
        <v/>
      </c>
      <c r="AI14" s="4" t="str">
        <f>IF(NOT(B14=blank),'Tables 4-5'!$A$8,blank)</f>
        <v/>
      </c>
      <c r="AJ14" s="4" t="str">
        <f>IF(NOT(B14=blank),PRODUCT(G14,H14,(AE14-IF(AE14/FHS&lt;1,1,AE14/FHS)*(truck_idle/60)),(AG14*AI14),(Other!$G$4/454))+PRODUCT(IF(AE14/FHS&lt;1,1,AE14/FHS),G14,H14,AH14,truck_idle/60,Other!$G$4/454),blank)</f>
        <v/>
      </c>
      <c r="AK14" s="4" t="str">
        <f>IF(NOT(B14=blank),PRODUCT(IF(AE14/FHS&lt;1,1,AE14/FHS),G14,H14,AH14,truck_idle/60,Other!$G$4/454)+PRODUCT(G14,(AE14-IF(AE14/FHS&lt;1,1,AE14/FHS)*(truck_idle/60)),Truck_KW,gridNox,Other!$G$4/454,H14,AG14),blank)</f>
        <v/>
      </c>
      <c r="AL14" s="12" t="str">
        <f>IF(NOT(B14=blank),VLOOKUP(B14+1,'Tables 4-5'!$F$8:$G$25,2),blank)</f>
        <v/>
      </c>
      <c r="AM14" s="461" t="str">
        <f>IF(NOT(B14=blank),VLOOKUP(B14+1,'Table 6'!$B$3:$D$20,2),blank)</f>
        <v/>
      </c>
      <c r="AN14" s="4" t="str">
        <f>IF(NOT(B14=blank),'Tables 4-5'!$A$8,blank)</f>
        <v/>
      </c>
      <c r="AO14" s="4" t="str">
        <f>IF(NOT(B14=blank),PRODUCT(G14,I14,(AE14-IF(AE14/FHS&lt;1,1,AE14/FHS)*(truck_idle/60)),(AL14*AN14),(Other!$G$4/454))+PRODUCT(IF(AE14/FHS&lt;1,1,AE14/FHS),G14,I14,AM14,truck_idle/60,Other!$G$4/454),blank)</f>
        <v/>
      </c>
      <c r="AP14" s="4" t="str">
        <f>IF(NOT(B14=blank),PRODUCT(IF(AE14/FHS&lt;1,1,AE14/FHS),G14,I14,AM14,truck_idle/60,Other!$G$4/454)+PRODUCT(G14,(AE14-IF(AE14/FHS&lt;1,1,AE14/FHS)*(truck_idle/60)),Truck_KW,gridNox,Other!$G$4/454,I14,AL14),blank)</f>
        <v/>
      </c>
      <c r="AQ14" s="12" t="str">
        <f>IF(NOT(B14=blank),VLOOKUP(B14+2,'Tables 4-5'!$F$8:$G$25,2),blank)</f>
        <v/>
      </c>
      <c r="AR14" s="461" t="str">
        <f>IF(NOT(B14=blank),VLOOKUP(B14+2,'Table 6'!$B$3:$D$20,2),blank)</f>
        <v/>
      </c>
      <c r="AS14" s="4" t="str">
        <f>IF(NOT(B14=blank),'Tables 4-5'!$A$8,blank)</f>
        <v/>
      </c>
      <c r="AT14" s="4" t="str">
        <f>IF(NOT(B14=blank),PRODUCT(G14,J14,(AE14-IF(AE14/FHS&lt;1,1,AE14/FHS)*(truck_idle/60)),(AQ14*AS14),(Other!$G$4/454))+PRODUCT(IF(AE14/FHS&lt;1,1,AE14/FHS),G14,J14,AR14,truck_idle/60,Other!$G$4/454),blank)</f>
        <v/>
      </c>
      <c r="AU14" s="4" t="str">
        <f>IF(NOT(B14=blank),PRODUCT(IF(AE14/FHS&lt;1,1,AE14/FHS),G14,J14,AR14,truck_idle/60,Other!$G$4/454)+PRODUCT(G14,(AE14-IF(AE14/FHS&lt;1,1,AE14/FHS)*(truck_idle/60)),Truck_KW,gridNox,Other!$G$4/454,J14,AQ14),blank)</f>
        <v/>
      </c>
      <c r="AV14" s="12" t="str">
        <f>IF(NOT(B14=blank),VLOOKUP(B14+3,'Tables 4-5'!$F$8:$G$25,2),blank)</f>
        <v/>
      </c>
      <c r="AW14" s="4" t="str">
        <f>IF(NOT(B14=blank),VLOOKUP(B14+3,#REF!,2),blank)</f>
        <v/>
      </c>
      <c r="AX14" s="461" t="str">
        <f>IF(NOT(B14=blank),VLOOKUP(B14+3,'Table 6'!$B$3:$D$20,2),blank)</f>
        <v/>
      </c>
      <c r="AY14" s="4" t="str">
        <f>IF(NOT(B14=blank),'Tables 4-5'!$A$8,blank)</f>
        <v/>
      </c>
      <c r="AZ14" s="4" t="str">
        <f>IF(NOT(B14=blank),PRODUCT(G14,K14,(AE14-IF(AE14/FHS&lt;1,1,AE14/FHS)*(truck_idle/60)),(AV14*AY14),(Other!$G$4/454))+PRODUCT(IF(AE14/FHS&lt;1,1,AE14/FHS),G14,K14,AX14,truck_idle/60,Other!$G$4/454),blank)</f>
        <v/>
      </c>
      <c r="BA14" s="4" t="str">
        <f>IF(NOT(B14=blank),PRODUCT(IF(AE14/FHS&lt;1,1,AE14/FHS),G14,K14,AX14,Other!$G$6/60,Other!$G$4/454)+PRODUCT(G14,(AE14-IF(AE14/FHS&lt;1,1,AE14/FHS)*(truck_idle/60)),Truck_KW,gridNox,Other!$G$4/454,K14,AV14),blank)</f>
        <v/>
      </c>
      <c r="BB14" s="12" t="str">
        <f>IF(NOT(B14=blank),VLOOKUP(B14+4,'Tables 4-5'!$F$8:$G$25,2),blank)</f>
        <v/>
      </c>
      <c r="BC14" s="461" t="str">
        <f>IF(NOT(B14=blank),VLOOKUP(B14+4,'Table 6'!$B$3:$D$20,2),blank)</f>
        <v/>
      </c>
      <c r="BD14" s="4" t="str">
        <f>IF(NOT(B14=blank),'Tables 4-5'!$A$8,blank)</f>
        <v/>
      </c>
      <c r="BE14" s="4" t="str">
        <f>IF(NOT(B14=blank),PRODUCT(G14,L14,(AE14-IF(AE14/FHS&lt;1,1,AE14/FHS)*(truck_idle/60)),(BB14*BD14),(Other!$G$4/454))+PRODUCT(IF(AE14/FHS&lt;1,1,AE14/FHS),G14,L14,BC14,truck_idle/60,Other!$G$4/454),blank)</f>
        <v/>
      </c>
      <c r="BF14" s="4" t="str">
        <f>IF(NOT(B14=blank),PRODUCT(IF(AE14/FHS&lt;1,1,AE14/FHS),G14,L14,BC14,Other!$G$6/60,Other!$G$4/454)+PRODUCT(G14,(AE14-IF(AE14/FHS&lt;1,1,AE14/FHS)*(truck_idle/60)),Truck_KW,gridNox,Other!$G$4/454,L14,BB14),blank)</f>
        <v/>
      </c>
      <c r="BG14" s="12" t="str">
        <f>IF(NOT(B14=blank),VLOOKUP(B14+5,'Tables 4-5'!$F$8:$G$25,2),blank)</f>
        <v/>
      </c>
      <c r="BH14" s="461" t="str">
        <f>IF(NOT(B14=blank),VLOOKUP(B14+5,'Table 6'!$B$3:$D$20,2),blank)</f>
        <v/>
      </c>
      <c r="BI14" s="4" t="str">
        <f>IF(NOT(B14=blank),'Tables 4-5'!$A$8,blank)</f>
        <v/>
      </c>
      <c r="BJ14" s="4" t="str">
        <f>IF(NOT(B14=blank),PRODUCT(G14,M14,(AE14-IF(AE14/FHS&lt;1,1,AE14/FHS)*(truck_idle/60)),(BG14*BI14),(Other!$G$4/454))+PRODUCT(IF(AE14/FHS&lt;1,1,AE14/FHS),G14,M14,BH14,truck_idle/60,Other!$G$4/454),blank)</f>
        <v/>
      </c>
      <c r="BK14" s="4" t="str">
        <f>IF(NOT(B14=blank),PRODUCT(IF(AE14/FHS&lt;1,1,AE14/FHS),G14,M14,BH14,truck_idle/60,Other!$G$4/454)+PRODUCT(G14,(AE14-IF(AE14/FHS&lt;1,1,AE14/FHS)*(truck_idle/60)),Truck_KW,gridNox,Other!$G$4/454,M14,BG14),blank)</f>
        <v/>
      </c>
      <c r="BL14" s="12" t="str">
        <f>IF(NOT(B14=blank),VLOOKUP(B14+6,'Tables 4-5'!$F$8:$G$25,2),blank)</f>
        <v/>
      </c>
      <c r="BM14" s="461" t="str">
        <f>IF(NOT(B14=blank),VLOOKUP(B14+6,'Table 6'!$B$3:$D$20,2),blank)</f>
        <v/>
      </c>
      <c r="BN14" s="4" t="str">
        <f>IF(NOT(B14=blank),'Tables 4-5'!$A$8,blank)</f>
        <v/>
      </c>
      <c r="BO14" s="4" t="str">
        <f>IF(NOT(B14=blank),PRODUCT(G14,N14,(AE14-IF(AE14/FHS&lt;1,1,AE14/FHS)*(truck_idle/60)),(BL14*BN14),(Other!$G$4/454))+PRODUCT(IF(AE14/FHS&lt;1,1,AE14/FHS),G14,N14,BM14,truck_idle/60,Other!$G$4/454),blank)</f>
        <v/>
      </c>
      <c r="BP14" s="4" t="str">
        <f>IF(NOT(B14=blank),PRODUCT(IF(AE14/FHS&lt;1,1,AE14/FHS),G14,N14,BM14,truck_idle/60,Other!$G$4/454)+PRODUCT(G14,(AE14-IF(AE14/FHS&lt;1,1,AE14/FHS)*(truck_idle/60)),Truck_KW,gridNox,Other!$G$4/454,N14,BL14),blank)</f>
        <v/>
      </c>
      <c r="BQ14" s="12" t="str">
        <f>IF(NOT(B14=blank),VLOOKUP(B14+7,'Tables 4-5'!$F$8:$G$25,2),blank)</f>
        <v/>
      </c>
      <c r="BR14" s="461" t="str">
        <f>IF(NOT(B14=blank),VLOOKUP(B14+7,'Table 6'!$B$3:$D$20,2),blank)</f>
        <v/>
      </c>
      <c r="BS14" s="4" t="str">
        <f>IF(NOT(B14=blank),'Tables 4-5'!$A$8,blank)</f>
        <v/>
      </c>
      <c r="BT14" s="4" t="str">
        <f>IF(NOT(B14=blank),PRODUCT(G14,O14,(AE14-IF(AE14/FHS&lt;1,1,AE14/FHS)*(truck_idle/60)),(BQ14*BS14),(Other!$G$4/454))+PRODUCT(IF(AE14/FHS&lt;1,1,AE14/FHS),G14,O14,BR14,truck_idle/60,Other!$G$4/454),blank)</f>
        <v/>
      </c>
      <c r="BU14" s="4" t="str">
        <f>IF(NOT(B14=blank),PRODUCT(IF(AE14/FHS&lt;1,1,AE14/FHS),G14,O14,BR14,truck_idle/60,Other!$G$4/454)+PRODUCT(G14,(AE14-IF(AE14/FHS&lt;1,1,AE14/FHS)*(truck_idle/60)),Truck_KW,gridNox,Other!$G$4/454,O14,BQ14),blank)</f>
        <v/>
      </c>
      <c r="BV14" s="12" t="str">
        <f>IF(NOT(B14=blank),VLOOKUP(B14+8,'Tables 4-5'!$F$8:$G$25,2),blank)</f>
        <v/>
      </c>
      <c r="BW14" s="461" t="str">
        <f>IF(NOT(B14=blank),VLOOKUP(B14+8,'Table 6'!$B$3:$D$20,2),blank)</f>
        <v/>
      </c>
      <c r="BX14" s="4" t="str">
        <f>IF(NOT(B14=blank),'Tables 4-5'!$A$8,blank)</f>
        <v/>
      </c>
      <c r="BY14" s="4" t="str">
        <f>IF(NOT(B14=blank),PRODUCT(G14,P14,(AE14-IF(AE14/FHS&lt;1,1,AE14/FHS)*(truck_idle/60)),(BV14*BX14),(Other!$G$4/454))+PRODUCT(IF(AE14/FHS&lt;1,1,AE14/FHS),G14,P14,BW14,truck_idle/60,Other!$G$4/454),blank)</f>
        <v/>
      </c>
      <c r="BZ14" s="4" t="str">
        <f>IF(NOT(B14=blank),PRODUCT(IF(AE14/FHS&lt;1,1,AE14/FHS),G14,P14,BW14,truck_idle/60,Other!$G$4/454)+PRODUCT(G14,(AE14-IF(AE14/FHS&lt;1,1,AE14/FHS)*(truck_idle/60)),Truck_KW,gridNox,Other!$G$4/454,P14,BV14),blank)</f>
        <v/>
      </c>
      <c r="CA14" s="12" t="str">
        <f>IF(NOT(B14=blank),VLOOKUP(B14+9,'Tables 4-5'!$F$8:$G$25,2),blank)</f>
        <v/>
      </c>
      <c r="CB14" s="461" t="str">
        <f>IF(NOT(B14=blank),VLOOKUP(B14+9,'Table 6'!$B$3:$D$20,2),blank)</f>
        <v/>
      </c>
      <c r="CC14" s="4" t="str">
        <f>IF(NOT(B14=blank),'Tables 4-5'!$A$8,blank)</f>
        <v/>
      </c>
      <c r="CD14" s="4" t="str">
        <f>IF(NOT(B14=blank),PRODUCT(G14,Q14,(AE14-IF(AE14/FHS&lt;1,1,AE14/FHS)*(truck_idle/60)),(CA14*CC14),(Other!$G$4/454))+PRODUCT(IF(AE14/FHS&lt;1,1,AE14/FHS),G14,Q14,CB14,truck_idle/60,Other!$G$4/454),blank)</f>
        <v/>
      </c>
      <c r="CE14" s="4" t="str">
        <f>IF(NOT(B14=blank),PRODUCT(IF(AE14/FHS&lt;1,1,AE14/FHS),G14,Q14,CB14,truck_idle/60,Other!$G$4/454)+PRODUCT(G14,(AE14-IF(AE14/FHS&lt;1,1,AE14/FHS)*(truck_idle/60)),Truck_KW,gridNox,Other!$G$4/454,Q14,CA14),blank)</f>
        <v/>
      </c>
      <c r="CG14" s="12" t="str">
        <f>IF(NOT(B14=blank),VLOOKUP(B14+0,'Tables 4-5'!$F$8:$G$25,2),blank)</f>
        <v/>
      </c>
      <c r="CH14" s="12" t="str">
        <f>IF(NOT(B14=blank),VLOOKUP(B14+0,'Table 6'!$B$3:$D$20,3),blank)</f>
        <v/>
      </c>
      <c r="CI14" s="4" t="str">
        <f>IF(NOT(B14=blank),'Tables 4-5'!$B$8,blank)</f>
        <v/>
      </c>
      <c r="CJ14" s="4" t="str">
        <f>IF(NOT(B14=blank),PRODUCT(G14,H14,(AE14-IF(AE14/FHS&lt;1,1,AE14/FHS)*(truck_idle/60)),(CG14*CI14),(Other!$G$4/454))+PRODUCT(IF(AE14/FHS&lt;1,1,AE14/FHS),G14,H14,CH14,truck_idle/60,Other!$G$4/454),blank)</f>
        <v/>
      </c>
      <c r="CK14" s="12" t="str">
        <f>IF(NOT(B14=blank),PRODUCT(IF(AE14/FHS&lt;1,1,AE14/FHS),G14,H14,CH14,truck_idle/60,Other!$G$4/454)+PRODUCT(G14,(AE14-IF(AE14/FHS&lt;1,1,AE14/FHS)*(truck_idle/60)),Truck_KW,gridPM,Other!$G$4/454,CG14,H14),blank)</f>
        <v/>
      </c>
      <c r="CL14" s="12" t="str">
        <f>IF(NOT(B14=blank),VLOOKUP(B14+1,'Tables 4-5'!$F$8:$G$25,2),blank)</f>
        <v/>
      </c>
      <c r="CM14" s="12" t="str">
        <f>IF(NOT(B14=blank),VLOOKUP(B14+1,'Table 6'!$B$3:$D$20,3),blank)</f>
        <v/>
      </c>
      <c r="CN14" s="4" t="str">
        <f>IF(NOT(B14=blank),'Tables 4-5'!$B$8,blank)</f>
        <v/>
      </c>
      <c r="CO14" s="4" t="str">
        <f>IF(NOT(B14=blank),PRODUCT(G14,I14,(AE14-IF(AE14/FHS&lt;1,1,AE14/FHS)*(truck_idle/60)),(CL14*CN14),(Other!$G$4/454))+PRODUCT(IF(AE14/FHS&lt;1,1,AE14/FHS),G14,I14,CM14,truck_idle/60,Other!$G$4/454),blank)</f>
        <v/>
      </c>
      <c r="CP14" s="12" t="str">
        <f>IF(NOT(B14=blank),PRODUCT(IF(AE14/FHS&lt;1,1,AE14/FHS),G14,I14,CM14,truck_idle/60,Other!$G$4/454)+PRODUCT(G14,(AE14-IF(AE14/FHS&lt;1,1,AE14/FHS)*(truck_idle/60)),Truck_KW,gridPM,Other!$G$4/454,I14,CL14),blank)</f>
        <v/>
      </c>
      <c r="CQ14" s="12" t="str">
        <f>IF(NOT(B14=blank),VLOOKUP(B14+2,'Tables 4-5'!$F$8:$G$25,2),blank)</f>
        <v/>
      </c>
      <c r="CR14" s="12" t="str">
        <f>IF(NOT(B14=blank),VLOOKUP(B14+2,'Table 6'!$B$3:$D$20,3),blank)</f>
        <v/>
      </c>
      <c r="CS14" s="4" t="str">
        <f>IF(NOT(B14=blank),'Tables 4-5'!$B$8,blank)</f>
        <v/>
      </c>
      <c r="CT14" s="4" t="str">
        <f>IF(NOT(B14=blank),PRODUCT(G14,J14,(AE14-IF(AE14/FHS&lt;1,1,AE14/FHS)*(truck_idle/60)),(CQ14*CS14),(Other!$G$4/454))+PRODUCT(IF(AE14/FHS&lt;1,1,AE14/FHS),G14,J14,CR14,truck_idle/60,Other!$G$4/454),blank)</f>
        <v/>
      </c>
      <c r="CU14" s="12" t="str">
        <f>IF(NOT(B14=blank),PRODUCT(IF(AE14/FHS&lt;1,1,AE14/FHS),G14,J14,CR14,truck_idle/60,Other!$G$4/454)+PRODUCT(G14,(AE14-IF(AE14/FHS&lt;1,1,AE14/FHS)*(truck_idle/60)),Truck_KW,gridPM,Other!$G$4/454,J14,CQ14),blank)</f>
        <v/>
      </c>
      <c r="CV14" s="12" t="str">
        <f>IF(NOT(B14=blank),VLOOKUP(B14+3,'Tables 4-5'!$F$8:$G$25,2),blank)</f>
        <v/>
      </c>
      <c r="CW14" s="12" t="str">
        <f>IF(NOT(B14=blank),VLOOKUP(B14+3,'Table 6'!$B$3:$D$20,3),blank)</f>
        <v/>
      </c>
      <c r="CX14" s="4" t="str">
        <f>IF(NOT(B14=blank),'Tables 4-5'!$B$8,blank)</f>
        <v/>
      </c>
      <c r="CY14" s="4" t="str">
        <f>IF(NOT(B14=blank),PRODUCT(G14,K14,(AE14-IF(AE14/FHS&lt;1,1,AE14/FHS)*(truck_idle/60)),(CV14*CX14),(Other!$G$4/454))+PRODUCT(IF(AE14/FHS&lt;1,1,AE14/FHS),G14,K14,CW14,truck_idle/60,Other!$G$4/454),blank)</f>
        <v/>
      </c>
      <c r="CZ14" s="12" t="str">
        <f>IF(NOT(B14=blank),PRODUCT(IF(AE14/FHS&lt;1,1,AE14/FHS),G14,K14,CW14,truck_idle/60,Other!$G$4/454)+PRODUCT(G14,(AE14-IF(AE14/FHS&lt;1,1,AE14/FHS)*(truck_idle/60)),Truck_KW,gridPM,Other!$G$4/454,K14,CV14),blank)</f>
        <v/>
      </c>
      <c r="DA14" s="12" t="str">
        <f>IF(NOT(B14=blank),VLOOKUP(B14+4,'Tables 4-5'!$F$8:$G$25,2),blank)</f>
        <v/>
      </c>
      <c r="DB14" s="12" t="str">
        <f>IF(NOT(B14=blank),VLOOKUP(B14+4,'Table 6'!$B$3:$D$20,3),blank)</f>
        <v/>
      </c>
      <c r="DC14" s="4" t="str">
        <f>IF(NOT(B14=blank),'Tables 4-5'!$B$8,blank)</f>
        <v/>
      </c>
      <c r="DD14" s="4" t="str">
        <f>IF(NOT(B14=blank),PRODUCT(G14,L14,(AE14-IF(AE14/FHS&lt;1,1,AE14/FHS)*(truck_idle/60)),(DA14*DC14),(Other!$G$4/454))+PRODUCT(IF(AE14/FHS&lt;1,1,AE14/FHS),G14,L14,DB14,truck_idle/60,Other!$G$4/454),blank)</f>
        <v/>
      </c>
      <c r="DE14" s="12" t="str">
        <f>IF(NOT(B14=blank),PRODUCT(IF(AE14/FHS&lt;1,1,AE14/FHS),G14,L14,DB14,truck_idle/60,Other!$G$4/454)+PRODUCT(G14,(AE14-IF(AE14/FHS&lt;1,1,AE14/FHS)*(truck_idle/60)),Truck_KW,gridPM,Other!$G$4/454,L14,DA14),blank)</f>
        <v/>
      </c>
      <c r="DF14" s="12" t="str">
        <f>IF(NOT(B14=blank),VLOOKUP(B14+5,'Tables 4-5'!$F$8:$G$25,2),blank)</f>
        <v/>
      </c>
      <c r="DG14" s="12" t="str">
        <f>IF(NOT(B14=blank),VLOOKUP(B14+5,'Table 6'!$B$3:$D$20,3),blank)</f>
        <v/>
      </c>
      <c r="DH14" s="4" t="str">
        <f>IF(NOT(B14=blank),'Tables 4-5'!$B$8,blank)</f>
        <v/>
      </c>
      <c r="DI14" s="4" t="str">
        <f>IF(NOT(B14=blank),PRODUCT(G14,M14,(AE14-IF(AE14/FHS&lt;1,1,AE14/FHS)*(truck_idle/60)),(DF14*DH14),(Other!$G$4/454))+PRODUCT(IF(AE14/FHS&lt;1,1,AE14/FHS),G14,M14,DG14,truck_idle/60,Other!$G$4/454),blank)</f>
        <v/>
      </c>
      <c r="DJ14" s="12" t="str">
        <f>IF(NOT(B14=blank),PRODUCT(IF(AE14/FHS&lt;1,1,AE14/FHS),G14,M14,DG14,truck_idle/60,Other!$G$4/454)+PRODUCT(G14,(AE14-IF(AE14/FHS&lt;1,1,AE14/FHS)*(truck_idle/60)),Truck_KW,gridPM,Other!$G$4/454,M14,DF14),blank)</f>
        <v/>
      </c>
      <c r="DK14" s="12" t="str">
        <f>IF(NOT(B14=blank),VLOOKUP(B14+6,'Tables 4-5'!$F$8:$G$25,2),blank)</f>
        <v/>
      </c>
      <c r="DL14" s="12" t="str">
        <f>IF(NOT(B14=blank),VLOOKUP(B14+6,'Table 6'!$B$3:$D$20,3),blank)</f>
        <v/>
      </c>
      <c r="DM14" s="4" t="str">
        <f>IF(NOT(B14=blank),'Tables 4-5'!$B$8,blank)</f>
        <v/>
      </c>
      <c r="DN14" s="4" t="str">
        <f>IF(NOT(B14=blank),PRODUCT(G14,N14,(AE14-IF(AE14/FHS&lt;1,1,AE14/FHS)*(truck_idle/60)),(DK14*DM14),(Other!$G$4/454))+PRODUCT(IF(AE14/FHS&lt;1,1,AE14/FHS),G14,N14,DL14,truck_idle/60,Other!$G$4/454),blank)</f>
        <v/>
      </c>
      <c r="DO14" s="12" t="str">
        <f>IF(NOT(B14=blank),PRODUCT(IF(AE14/FHS&lt;1,1,AE14/FHS),G14,N14,DL14,truck_idle/60,Other!$G$4/454)+PRODUCT(G14,(AE14-IF(AE14/FHS&lt;1,1,AE14/FHS)*(truck_idle/60)),Truck_KW,gridPM,Other!$G$4/454,N14,DK14),blank)</f>
        <v/>
      </c>
      <c r="DP14" s="12" t="str">
        <f>IF(NOT(B14=blank),VLOOKUP(B14+7,'Tables 4-5'!$F$8:$G$25,2),blank)</f>
        <v/>
      </c>
      <c r="DQ14" s="12" t="str">
        <f>IF(NOT(B14=blank),VLOOKUP(B14+7,'Table 6'!$B$3:$D$20,3),blank)</f>
        <v/>
      </c>
      <c r="DR14" s="4" t="str">
        <f>IF(NOT(B14=blank),'Tables 4-5'!$B$8,blank)</f>
        <v/>
      </c>
      <c r="DS14" s="4" t="str">
        <f>IF(NOT(B14=blank),PRODUCT(G14,O14,(AE14-IF(AE14/FHS&lt;1,1,AE14/FHS)*(truck_idle/60)),(DP14*DR14),(Other!$G$4/454))+PRODUCT(IF(AE14/FHS&lt;1,1,AE14/FHS),G14,O14,DQ14,truck_idle/60,Other!$G$4/454),blank)</f>
        <v/>
      </c>
      <c r="DT14" s="12" t="str">
        <f>IF(NOT(B14=blank),PRODUCT(IF(AE14/FHS&lt;1,1,AE14/FHS),G14,O14,DQ14,truck_idle/60,Other!$G$4/454)+PRODUCT(G14,(AE14-IF(AE14/FHS&lt;1,1,AE14/FHS)*(truck_idle/60)),Truck_KW,gridPM,Other!$G$4/454,O14,DP14),blank)</f>
        <v/>
      </c>
      <c r="DU14" s="12" t="str">
        <f>IF(NOT(B14=blank),VLOOKUP(B14+8,'Tables 4-5'!$F$8:$G$25,2),blank)</f>
        <v/>
      </c>
      <c r="DV14" s="12" t="str">
        <f>IF(NOT(B14=blank),VLOOKUP(B14+8,'Table 6'!$B$3:$D$20,3),blank)</f>
        <v/>
      </c>
      <c r="DW14" s="4" t="str">
        <f>IF(NOT(B14=blank),'Tables 4-5'!$B$8,blank)</f>
        <v/>
      </c>
      <c r="DX14" s="4" t="str">
        <f>IF(NOT(B14=blank),PRODUCT(G14,P14,(AE14-IF(AE14/FHS&lt;1,1,AE14/FHS)*(truck_idle/60)),(DU14*DW14),(Other!$G$4/454))+PRODUCT(IF(AE14/FHS&lt;1,1,AE14/FHS),G14,P14,DV14,truck_idle/60,Other!$G$4/454),blank)</f>
        <v/>
      </c>
      <c r="DY14" s="12" t="str">
        <f>IF(NOT(B14=blank),PRODUCT(IF(AE14/FHS&lt;1,1,AE14/FHS),G14,P14,DV14,truck_idle/60,Other!$G$4/454)+PRODUCT(G14,(AE14-IF(AE14/FHS&lt;1,1,AE14/FHS)*(truck_idle/60)),Truck_KW,gridPM,Other!$G$4/454,P14,DU14),blank)</f>
        <v/>
      </c>
      <c r="DZ14" s="12" t="str">
        <f>IF(NOT(B14=blank),VLOOKUP(B14+9,'Tables 4-5'!$F$8:$G$25,2),blank)</f>
        <v/>
      </c>
      <c r="EA14" s="12" t="str">
        <f>IF(NOT(B14=blank),VLOOKUP(B14+9,#REF!,3),blank)</f>
        <v/>
      </c>
      <c r="EB14" s="12" t="str">
        <f>IF(NOT(B14=blank),VLOOKUP(B14+9,'Table 6'!$B$3:$D$20,3),blank)</f>
        <v/>
      </c>
      <c r="EC14" s="4" t="str">
        <f>IF(NOT(B14=blank),'Tables 4-5'!$B$8,blank)</f>
        <v/>
      </c>
      <c r="ED14" s="4" t="str">
        <f>IF(NOT(B14=blank),PRODUCT(G14,Q14,(AE14-IF(AE14/FHS&lt;1,1,AE14/FHS)*(truck_idle/60)),(DZ14*EC14),(Other!$G$4/454))+PRODUCT(IF(AE14/FHS&lt;1,1,AE14/FHS),G14,Q14,EB14,truck_idle/60,Other!$G$4/454),blank)</f>
        <v/>
      </c>
      <c r="EE14" s="12" t="str">
        <f>IF(NOT(B14=blank),PRODUCT(IF(AE14/FHS&lt;1,1,AE14/FHS),G14,Q14,EB14,truck_idle/60,Other!$G$4/454)+PRODUCT(G14,(AE14-IF(AE14/FHS&lt;1,1,AE14/FHS)*(truck_idle/60)),Truck_KW,gridPM,Other!$G$4/454,Q14,DZ14),blank)</f>
        <v/>
      </c>
      <c r="EG14" t="str">
        <f>IF(C14=truckstoptru,VLOOKUP(B14+0,'Tables 2-3 TRU'!$B$14:$D$31,2),blank)</f>
        <v/>
      </c>
      <c r="EH14" s="4" t="str">
        <f>IF(C14=truckstoptru,PRODUCT(G14,(AF14-IF(AF14/FHS&lt;1,1,AF14/FHS)*(truck_idle/60)),tru__hp,tru_Load_Factor,(Other!$G$4/454),EG14,R14)+PRODUCT(IF(AF14/FHS&lt;1,1,AF14/FHS),G14,truck_idle/60,tru__hp,tru_Load_Factor,(Other!$G$4/454),EG14,R14),blank)</f>
        <v/>
      </c>
      <c r="EI14" s="4" t="str">
        <f>IF(C14=truckstoptru,PRODUCT(IF(AF14/FHS&lt;1,1,AF14/FHS),G14,truck_idle/60,tru_Load_Factor,tru__hp,(Other!$G$4/454),EG14,R14)+PRODUCT(G14,(AF14-IF(AF14/FHS&lt;1,1,AF14/FHS)*(truck_idle/60)),TRU_KW,gridNox,Other!$G$4/454,R14),blank)</f>
        <v/>
      </c>
      <c r="EJ14" t="str">
        <f>IF(C14=truckstoptru,VLOOKUP(B14+1,'Tables 2-3 TRU'!$B$14:$D$31,2),blank)</f>
        <v/>
      </c>
      <c r="EK14" s="4" t="str">
        <f>IF(C14=truckstoptru,PRODUCT(G14,(AF14-IF(AF14/FHS&lt;1,1,AF14/FHS)*(truck_idle/60)),tru__hp,tru_Load_Factor,(Other!$G$4/454),EJ14,S14)+PRODUCT(IF(AF14/FHS&lt;1,1,AF14/FHS),G14,truck_idle/60,tru__hp,tru_Load_Factor,(Other!$G$4/454),EJ14,S14),blank)</f>
        <v/>
      </c>
      <c r="EL14" s="4" t="str">
        <f>IF(C14=truckstoptru,PRODUCT(IF(AF14/FHS&lt;1,1,AF14/FHS),G14,truck_idle/60,tru_Load_Factor,tru__hp,(Other!$G$4/454),EJ14,S14)+PRODUCT(G14,(AF14-IF(AF14/FHS&lt;1,1,AF14/FHS)*(truck_idle/60)),TRU_KW,gridNox,Other!$G$4/454,S14),blank)</f>
        <v/>
      </c>
      <c r="EM14" t="str">
        <f>IF(C14=truckstoptru,VLOOKUP(B14+2,'Tables 2-3 TRU'!$B$14:$D$31,2),blank)</f>
        <v/>
      </c>
      <c r="EN14" s="4" t="str">
        <f>IF(C14=truckstoptru,PRODUCT(G14,(AF14-IF(AF14/FHS&lt;1,1,AF14/FHS)*(truck_idle/60)),tru__hp,tru_Load_Factor,(Other!$G$4/454),EM14,T14)+PRODUCT(IF(AF14/FHS&lt;1,1,AF14/FHS),G14,truck_idle/60,tru__hp,tru_Load_Factor,(Other!$G$4/454),EM14,T14),blank)</f>
        <v/>
      </c>
      <c r="EO14" s="4" t="str">
        <f>IF(C14=truckstoptru,PRODUCT(IF(AF14/FHS&lt;1,1,AF14/FHS),G14,truck_idle/60,tru_Load_Factor,tru__hp,(Other!$G$4/454),EM14,T14)+PRODUCT(G14,(AF14-IF(AF14/FHS&lt;1,1,AF14/FHS)*(truck_idle/60)),TRU_KW,gridNox,Other!$G$4/454,T14),blank)</f>
        <v/>
      </c>
      <c r="EP14" t="str">
        <f>IF(C14=truckstoptru,VLOOKUP(B14+3,'Tables 2-3 TRU'!$B$14:$D$31,2),blank)</f>
        <v/>
      </c>
      <c r="EQ14" s="4" t="str">
        <f>IF(C14=truckstoptru,PRODUCT(G14,(AF14-IF(AF14/FHS&lt;1,1,AF14/FHS)*(truck_idle/60)),tru__hp,tru_Load_Factor,(Other!$G$4/454),EP14,U14)+PRODUCT(IF(AF14/FHS&lt;1,1,AF14/FHS),G14,truck_idle/60,tru__hp,tru_Load_Factor,(Other!$G$4/454),EP14,U14),blank)</f>
        <v/>
      </c>
      <c r="ER14" s="4" t="str">
        <f>IF(C14=truckstoptru,PRODUCT(IF(AF14/FHS&lt;1,1,AF14/FHS),G14,truck_idle/60,tru_Load_Factor,tru__hp,(Other!$G$4/454),EP14,U14)+PRODUCT(G14,(AF14-IF(AF14/FHS&lt;1,1,AF14/FHS)*(truck_idle/60)),TRU_KW,gridNox,Other!$G$4/454,U14),blank)</f>
        <v/>
      </c>
      <c r="ES14" t="str">
        <f>IF(C14=truckstoptru,VLOOKUP(B14+4,'Tables 2-3 TRU'!$B$14:$D$31,2),blank)</f>
        <v/>
      </c>
      <c r="ET14" s="4" t="str">
        <f>IF(C14=truckstoptru,PRODUCT(G14,(AF14-IF(AF14/FHS&lt;1,1,AF14/FHS)*(truck_idle/60)),tru__hp,tru_Load_Factor,(Other!$G$4/454),ES14,V14)+PRODUCT(IF(AF14/FHS&lt;1,1,AF14/FHS),G14,truck_idle/60,tru__hp,tru_Load_Factor,(Other!$G$4/454),ES14,V14),blank)</f>
        <v/>
      </c>
      <c r="EU14" s="4" t="str">
        <f>IF(C14=truckstoptru,PRODUCT(IF(AF14/FHS&lt;1,1,AE14/FHS),G14,truck_idle/60,tru_Load_Factor,tru__hp,(Other!$G$4/454),ES14,V14)+PRODUCT(G14,(AF14-IF(AF14/FHS&lt;1,1,AE14/FHS)*(truck_idle/60)),TRU_KW,gridNox,Other!$G$4/454,V14),blank)</f>
        <v/>
      </c>
      <c r="EV14" t="str">
        <f>IF(C14=truckstoptru,VLOOKUP(B14+5,'Tables 2-3 TRU'!$B$14:$D$31,2),blank)</f>
        <v/>
      </c>
      <c r="EW14" s="4" t="str">
        <f>IF(C14=truckstoptru,PRODUCT(G14,(AF14-IF(AF14/FHS&lt;1,1,AF14/FHS)*(truck_idle/60)),tru__hp,tru_Load_Factor,(Other!$G$4/454),EV14,W14)+PRODUCT(IF(AF14/FHS&lt;1,1,AF14/FHS),G14,truck_idle/60,tru__hp,tru_Load_Factor,(Other!$G$4/454),EV14,W14),blank)</f>
        <v/>
      </c>
      <c r="EX14" s="4" t="str">
        <f>IF(C14=truckstoptru,PRODUCT(IF(AF14/FHS&lt;1,1,AF14/FHS),G14,truck_idle/60,tru_Load_Factor,tru__hp,(Other!$G$4/454),EV14,W14)+PRODUCT(G14,(AF14-IF(AF14/FHS&lt;1,1,AF14/FHS)*(truck_idle/60)),TRU_KW,gridNox,Other!$G$4/454,W14),blank)</f>
        <v/>
      </c>
      <c r="EY14" t="str">
        <f>IF(C14=truckstoptru,VLOOKUP(B14+6,'Tables 2-3 TRU'!$B$14:$D$31,2),blank)</f>
        <v/>
      </c>
      <c r="EZ14" s="4" t="str">
        <f>IF(C14=truckstoptru,PRODUCT(G14,(AF14-IF(AF14/FHS&lt;1,1,AF14/FHS)*(truck_idle/60)),tru__hp,tru_Load_Factor,(Other!$G$4/454),EY14,X14)+PRODUCT(IF(AF14/FHS&lt;1,1,AF14/FHS),G14,truck_idle/60,tru__hp,tru_Load_Factor,(Other!$G$4/454),EY14,X14),blank)</f>
        <v/>
      </c>
      <c r="FA14" s="4" t="str">
        <f>IF(C14=truckstoptru,PRODUCT(IF(AF14/FHS&lt;1,1,AF14/FHS),G14,truck_idle/60,tru_Load_Factor,tru__hp,(Other!$G$4/454),EY14,X14)+PRODUCT(G14,(AF14-IF(AF14/FHS&lt;1,1,AF14/FHS)*(truck_idle/60)),TRU_KW,gridNox,Other!$G$4/454,X14),blank)</f>
        <v/>
      </c>
      <c r="FB14" t="str">
        <f>IF(C14=truckstoptru,VLOOKUP(B14+7,'Tables 2-3 TRU'!$B$14:$D$31,2),blank)</f>
        <v/>
      </c>
      <c r="FC14" s="4" t="str">
        <f>IF(C14=truckstoptru,PRODUCT(G14,(AF14-IF(AF14/FHS&lt;1,1,AF14/FHS)*(truck_idle/60)),tru__hp,tru_Load_Factor,(Other!$G$4/454),FB14,Y14)+PRODUCT(IF(AF14/FHS&lt;1,1,AF14/FHS),G14,truck_idle/60,tru__hp,tru_Load_Factor,(Other!$G$4/454),FB14,Y14),blank)</f>
        <v/>
      </c>
      <c r="FD14" s="4" t="str">
        <f>IF(C14=truckstoptru,PRODUCT(IF(AF14/FHS&lt;1,1,AF14/FHS),G14,truck_idle/60,tru_Load_Factor,tru__hp,(Other!$G$4/454),FB14,Y14)+PRODUCT(G14,(AF14-IF(AF14/FHS&lt;1,1,AF14/FHS)*(truck_idle/60)),TRU_KW,gridNox,Other!$G$4/454,Y14),blank)</f>
        <v/>
      </c>
      <c r="FE14" t="str">
        <f>IF(C14=truckstoptru,VLOOKUP(B14+8,'Tables 2-3 TRU'!$B$14:$D$31,2),blank)</f>
        <v/>
      </c>
      <c r="FF14" s="4" t="str">
        <f>IF(C14=truckstoptru,PRODUCT(G14,(AF14-IF(AF14/FHS&lt;1,1,AF14/FHS)*(truck_idle/60)),tru__hp,tru_Load_Factor,(Other!$G$4/454),FE14,Z14)+PRODUCT(IF(AF14/FHS&lt;1,1,AF14/FHS),G14,truck_idle/60,tru__hp,tru_Load_Factor,(Other!$G$4/454),FE14,Z14),blank)</f>
        <v/>
      </c>
      <c r="FG14" s="4" t="str">
        <f>IF(C14=truckstoptru,PRODUCT(IF(AF14/FHS&lt;1,1,AF14/FHS),G14,truck_idle/60,tru_Load_Factor,tru__hp,(Other!$G$4/454),FE14,Z14)+PRODUCT(G14,(AF14-IF(AF14/FHS&lt;1,1,AF14/FHS)*(truck_idle/60)),TRU_KW,gridNox,Other!$G$4/454,Z14),blank)</f>
        <v/>
      </c>
      <c r="FH14" t="str">
        <f>IF(C14=truckstoptru,VLOOKUP(B14+9,'Tables 2-3 TRU'!$B$14:$D$31,2),blank)</f>
        <v/>
      </c>
      <c r="FI14" s="4" t="str">
        <f>IF(C14=truckstoptru,PRODUCT(G14,(AF14-IF(AF14/FHS&lt;1,1,AF14/FHS)*(truck_idle/60)),tru__hp,tru_Load_Factor,(Other!$G$4/454),FH14,AA14)+PRODUCT(IF(AF14/FHS&lt;1,1,AF14/FHS),G14,truck_idle/60,tru__hp,tru_Load_Factor,(Other!$G$4/454),FH14,AA14),blank)</f>
        <v/>
      </c>
      <c r="FJ14" s="4" t="str">
        <f>IF(C14=truckstoptru,PRODUCT(IF(AF14/FHS&lt;1,1,AF14/FHS),G14,truck_idle/60,tru_Load_Factor,tru__hp,(Other!$G$4/454),FH14,AA14)+PRODUCT(G14,(AF14-IF(AF14/FHS&lt;1,1,AF14/FHS)*(truck_idle/60)),TRU_KW,gridNox,Other!$G$4/454,AA14),blank)</f>
        <v/>
      </c>
      <c r="FL14" t="str">
        <f>IF(C14=truckstoptru,VLOOKUP(B14+0,'Tables 2-3 TRU'!$B$14:$D$31,3),blank)</f>
        <v/>
      </c>
      <c r="FM14" s="4" t="str">
        <f>IF(C14=truckstoptru,PRODUCT(G14,(AF14-IF(AF14/FHS&lt;1,1,AF14/FHS)*(truck_idle/60)),tru__hp,tru_Load_Factor,(Other!$G$4/454),FL14,R14)+PRODUCT(IF(AF14/FHS&lt;1,1,AF14/FHS),G14,truck_idle/60,tru__hp,tru_Load_Factor,(Other!$G$4/454),FL14,R14),blank)</f>
        <v/>
      </c>
      <c r="FN14" s="4" t="str">
        <f>IF(C14=truckstoptru,PRODUCT(IF(AF14/FHS&lt;1,1,AF14/FHS),G14,truck_idle/60,tru_Load_Factor,tru__hp,(Other!$G$4/454),FL14,R14)+PRODUCT(G14,(AF14-IF(AF14/FHS&lt;1,1,AF14/FHS)*(truck_idle/60)),TRU_KW,gridPM,Other!$G$4/454,R14),blank)</f>
        <v/>
      </c>
      <c r="FO14" t="str">
        <f>IF(C14=truckstoptru,VLOOKUP(B14+1,'Tables 2-3 TRU'!$B$14:$D$31,3),blank)</f>
        <v/>
      </c>
      <c r="FP14" s="4" t="str">
        <f>IF(C14=truckstoptru,PRODUCT(G14,(AF14-IF(AF14/FHS&lt;1,1,AF14/FHS)*(truck_idle/60)),tru__hp,tru_Load_Factor,(Other!$G$4/454),FO14,S14)+PRODUCT(IF(AF14/FHS&lt;1,1,AF14/FHS),G14,truck_idle/60,tru__hp,tru_Load_Factor,(Other!$G$4/454),FO14,S14),blank)</f>
        <v/>
      </c>
      <c r="FQ14" s="4" t="str">
        <f>IF(C14=truckstoptru,PRODUCT(IF(AF14/FHS&lt;1,1,AF14/FHS),G14,truck_idle/60,tru_Load_Factor,tru__hp,(Other!$G$4/454),FO14,S14)+PRODUCT(G14,(AF14-IF(AF14/FHS&lt;1,1,AF14/FHS)*(truck_idle/60)),TRU_KW,gridPM,Other!$G$4/454,S14),blank)</f>
        <v/>
      </c>
      <c r="FR14" t="str">
        <f>IF(C14=truckstoptru,VLOOKUP(B14+2,'Tables 2-3 TRU'!$B$14:$D$31,3),blank)</f>
        <v/>
      </c>
      <c r="FS14" s="4" t="str">
        <f>IF(C14=truckstoptru,PRODUCT(G14,(AF14-IF(AF14/FHS&lt;1,1,AF14/FHS)*(truck_idle/60)),tru__hp,tru_Load_Factor,(Other!$G$4/454),FR14,T14)+PRODUCT(IF(AF14/FHS&lt;1,1,AF14/FHS),G14,truck_idle/60,tru__hp,tru_Load_Factor,(Other!$G$4/454),FR14,T14),blank)</f>
        <v/>
      </c>
      <c r="FT14" s="4" t="str">
        <f>IF(C14=truckstoptru,PRODUCT(IF(AF14/FHS&lt;1,1,AF14/FHS),G14,truck_idle/60,tru_Load_Factor,tru__hp,(Other!$G$4/454),FR14,T14)+PRODUCT(G14,(AF14-IF(AF14/FHS&lt;1,1,AF14/FHS)*(truck_idle/60)),TRU_KW,gridPM,Other!$G$4/454,T14),blank)</f>
        <v/>
      </c>
      <c r="FU14" t="str">
        <f>IF(C14=truckstoptru,VLOOKUP(B14+3,'Tables 2-3 TRU'!$B$14:$D$31,3),blank)</f>
        <v/>
      </c>
      <c r="FV14" s="4" t="str">
        <f>IF(C14=truckstoptru,PRODUCT(G14,(AF14-IF(AF14/FHS&lt;1,1,AF14/FHS)*(truck_idle/60)),tru__hp,tru_Load_Factor,(Other!$G$4/454),FU14,U14)+PRODUCT(IF(AF14/FHS&lt;1,1,AF14/FHS),G14,truck_idle/60,tru__hp,tru_Load_Factor,(Other!$G$4/454),FU14,U14),blank)</f>
        <v/>
      </c>
      <c r="FW14" s="4" t="str">
        <f>IF(C14=truckstoptru,PRODUCT(IF(AF14/FHS&lt;1,1,AF14/FHS),G14,truck_idle/60,tru_Load_Factor,tru__hp,(Other!$G$4/454),FU14,U14)+PRODUCT(G14,(AF14-IF(AF14/FHS&lt;1,1,AF14/FHS)*(truck_idle/60)),TRU_KW,gridPM,Other!$G$4/454,U14),blank)</f>
        <v/>
      </c>
      <c r="FX14" t="str">
        <f>IF(C14=truckstoptru,VLOOKUP(B14+4,'Tables 2-3 TRU'!$B$14:$D$31,3),blank)</f>
        <v/>
      </c>
      <c r="FY14" s="4" t="str">
        <f>IF(C14=truckstoptru,PRODUCT(G14,(AF14-IF(AF14/FHS&lt;1,1,AF14/FHS)*(truck_idle/60)),tru__hp,tru_Load_Factor,(Other!$G$4/454),FX14,V14)+PRODUCT(IF(AF14/FHS&lt;1,1,AF14/FHS),G14,truck_idle/60,tru__hp,tru_Load_Factor,(Other!$G$4/454),FX14,V14),blank)</f>
        <v/>
      </c>
      <c r="FZ14" s="4" t="str">
        <f>IF(C14=truckstoptru,PRODUCT(IF(AF14/FHS&lt;1,1,AF14/FHS),G14,truck_idle/60,tru_Load_Factor,tru__hp,(Other!$G$4/454),FX14,V14)+PRODUCT(G14,(AF14-IF(AF14/FHS&lt;1,1,AF14/FHS)*(truck_idle/60)),TRU_KW,gridPM,Other!$G$4/454,V14),blank)</f>
        <v/>
      </c>
      <c r="GA14" t="str">
        <f>IF(C14=truckstoptru,VLOOKUP(B14+5,'Tables 2-3 TRU'!$B$14:$D$31,3),blank)</f>
        <v/>
      </c>
      <c r="GB14" s="4" t="str">
        <f>IF(C14=truckstoptru,PRODUCT(G14,(AF14-IF(AF14/FHS&lt;1,1,AF14/FHS)*(truck_idle/60)),tru__hp,tru_Load_Factor,(Other!$G$4/454),GA14,W14)+PRODUCT(IF(AF14/FHS&lt;1,1,AF14/FHS),G14,truck_idle/60,tru__hp,tru_Load_Factor,(Other!$G$4/454),GA14,W14),blank)</f>
        <v/>
      </c>
      <c r="GC14" s="4" t="str">
        <f>IF(C14=truckstoptru,PRODUCT(IF(AF14/FHS&lt;1,1,AF14/FHS),G14,truck_idle/60,tru_Load_Factor,tru__hp,(Other!$G$4/454),GA14,W14)+PRODUCT(G14,(AF14-IF(AF14/FHS&lt;1,1,AF14/FHS)*(truck_idle/60)),TRU_KW,gridPM,Other!$G$4/454,W14),blank)</f>
        <v/>
      </c>
      <c r="GD14" t="str">
        <f>IF(C14=truckstoptru,VLOOKUP(B14+6,'Tables 2-3 TRU'!$B$14:$D$31,3),blank)</f>
        <v/>
      </c>
      <c r="GE14" s="4" t="str">
        <f>IF(C14=truckstoptru,PRODUCT(G14,(AF14-IF(AF14/FHS&lt;1,1,AF14/FHS)*(truck_idle/60)),tru__hp,tru_Load_Factor,(Other!$G$4/454),GD14,X14)+PRODUCT(IF(AF14/FHS&lt;1,1,AF14/FHS),G14,truck_idle/60,tru__hp,tru_Load_Factor,(Other!$G$4/454),GD14,X14),blank)</f>
        <v/>
      </c>
      <c r="GF14" s="4" t="str">
        <f>IF(C14=truckstoptru,PRODUCT(IF(AF14/FHS&lt;1,1,AF14/FHS),G14,truck_idle/60,tru_Load_Factor,tru__hp,(Other!$G$4/454),GD14,X14)+PRODUCT(G14,(AF14-IF(AF14/FHS&lt;1,1,AF14/FHS)*(truck_idle/60)),TRU_KW,gridPM,Other!$G$4/454,X14),blank)</f>
        <v/>
      </c>
      <c r="GG14" t="str">
        <f>IF(C14=truckstoptru,VLOOKUP(B14+7,'Tables 2-3 TRU'!$B$14:$D$31,3),blank)</f>
        <v/>
      </c>
      <c r="GH14" s="4" t="str">
        <f>IF(C14=truckstoptru,PRODUCT(G14,(AF14-IF(AF14/FHS&lt;1,1,AF14/FHS)*(truck_idle/60)),tru__hp,tru_Load_Factor,(Other!$G$4/454),GG14,Y14)+PRODUCT(IF(AF14/FHS&lt;1,1,AF14/FHS),G14,truck_idle/60,tru__hp,tru_Load_Factor,(Other!$G$4/454),GG14,Y14),blank)</f>
        <v/>
      </c>
      <c r="GI14" s="4" t="str">
        <f>IF(C14=truckstoptru,PRODUCT(IF(AF14/FHS&lt;1,1,AF14/FHS),G14,truck_idle/60,tru_Load_Factor,tru__hp,(Other!$G$4/454),GG14,Y14)+PRODUCT(G14,(AF14-IF(AF14/FHS&lt;1,1,AF14/FHS)*(truck_idle/60)),TRU_KW,gridPM,Other!$G$4/454,Y14),blank)</f>
        <v/>
      </c>
      <c r="GJ14" t="str">
        <f>IF(C14=truckstoptru,VLOOKUP(B14+8,'Tables 2-3 TRU'!$B$14:$D$31,3),blank)</f>
        <v/>
      </c>
      <c r="GK14" s="4" t="str">
        <f>IF(C14=truckstoptru,PRODUCT(G14,(AF14-IF(AF14/FHS&lt;1,1,AF14/FHS)*(truck_idle/60)),tru__hp,tru_Load_Factor,(Other!$G$4/454),GJ14,Z14)+PRODUCT(IF(AF14/FHS&lt;1,1,AF14/FHS),G14,truck_idle/60,tru__hp,tru_Load_Factor,(Other!$G$4/454),GJ14,Z14),blank)</f>
        <v/>
      </c>
      <c r="GL14" s="4" t="str">
        <f>IF(C14=truckstoptru,PRODUCT(IF(AF14/FHS&lt;1,1,AF14/FHS),G14,truck_idle/60,tru_Load_Factor,tru__hp,(Other!$G$4/454),GJ14,Z14)+PRODUCT(G14,(AF14-IF(AF14/FHS&lt;1,1,AF14/FHS)*(truck_idle/60)),TRU_KW,gridPM,Other!$G$4/454,Z14),blank)</f>
        <v/>
      </c>
      <c r="GM14" t="str">
        <f>IF(C14=truckstoptru,VLOOKUP(B14+9,'Tables 2-3 TRU'!$B$14:$D$31,3),blank)</f>
        <v/>
      </c>
      <c r="GN14" s="4" t="str">
        <f>IF(C14=truckstoptru,PRODUCT(G14,(AF14-IF(AF14/FHS&lt;1,1,AF14/FHS)*(truck_idle/60)),tru__hp,tru_Load_Factor,(Other!$G$4/454),GM14,AA14)+PRODUCT(IF(AF14/FHS&lt;1,1,AF14/FHS),G14,truck_idle/60,tru__hp,tru_Load_Factor,(Other!$G$4/454),GM14,AA14),blank)</f>
        <v/>
      </c>
      <c r="GO14" s="4" t="str">
        <f>IF(C14=truckstoptru,PRODUCT(IF(AF14/FHS&lt;1,1,AF14/FHS),G14,truck_idle/60,tru_Load_Factor,tru__hp,(Other!$G$4/454),GM14,AA14)+PRODUCT(G14,(AF14-IF(AF14/FHS&lt;1,1,AF14/FHS)*(truck_idle/60)),TRU_KW,gridPM,Other!$G$4/454,AA14),blank)</f>
        <v/>
      </c>
      <c r="GQ14" s="4">
        <f t="shared" si="2"/>
        <v>0</v>
      </c>
      <c r="GR14" s="4">
        <f t="shared" si="3"/>
        <v>0</v>
      </c>
      <c r="GS14" s="4">
        <f t="shared" si="4"/>
        <v>0</v>
      </c>
      <c r="GT14" s="4">
        <f t="shared" si="5"/>
        <v>0</v>
      </c>
      <c r="GU14" s="4">
        <f t="shared" si="11"/>
        <v>0</v>
      </c>
      <c r="GV14" s="4">
        <f t="shared" si="12"/>
        <v>0</v>
      </c>
      <c r="GW14" s="4"/>
      <c r="GX14" s="4">
        <f t="shared" si="6"/>
        <v>0</v>
      </c>
      <c r="GY14" s="4">
        <f t="shared" si="7"/>
        <v>0</v>
      </c>
      <c r="GZ14" s="4">
        <f t="shared" si="8"/>
        <v>0</v>
      </c>
      <c r="HA14" s="4">
        <f t="shared" si="9"/>
        <v>0</v>
      </c>
      <c r="HB14" s="4">
        <f t="shared" si="13"/>
        <v>0</v>
      </c>
      <c r="HC14" s="4">
        <f t="shared" si="14"/>
        <v>0</v>
      </c>
      <c r="HD14" s="4"/>
      <c r="HE14" s="4">
        <f t="shared" si="15"/>
        <v>0</v>
      </c>
      <c r="HF14" s="4">
        <f t="shared" si="16"/>
        <v>0</v>
      </c>
      <c r="HG14" s="19">
        <f t="shared" si="17"/>
        <v>0</v>
      </c>
      <c r="HH14" s="244">
        <f t="shared" si="10"/>
        <v>0</v>
      </c>
      <c r="HI14" s="55"/>
    </row>
    <row r="15" spans="1:217" x14ac:dyDescent="0.2">
      <c r="A15" t="str">
        <f>IF(OR('User Input Data'!C19=truckstop1,'User Input Data'!C19=truckstoptru),'User Input Data'!A19,blank)</f>
        <v/>
      </c>
      <c r="B15" t="str">
        <f>IF(OR('User Input Data'!C19=truckstop1,'User Input Data'!C19=truckstoptru),'User Input Data'!B19,blank)</f>
        <v/>
      </c>
      <c r="C15" s="49" t="str">
        <f>IF(OR('User Input Data'!C19=truckstop1,'User Input Data'!C19=truckstoptru),'User Input Data'!C19,blank)</f>
        <v/>
      </c>
      <c r="D15" s="49" t="str">
        <f>IF(AND(OR('User Input Data'!C19=truckstop1,'User Input Data'!C19=truckstoptru),'User Input Data'!D19&gt;1),'User Input Data'!D19,blank)</f>
        <v/>
      </c>
      <c r="E15" s="49" t="str">
        <f>IF(AND(OR('User Input Data'!C19=truckstop1,'User Input Data'!C19=truckstoptru),'User Input Data'!E19&gt;1),'User Input Data'!E19,blank)</f>
        <v/>
      </c>
      <c r="F15" s="49" t="str">
        <f>IF(AND(OR('User Input Data'!C19=truckstop1,'User Input Data'!C19=truckstoptru),'User Input Data'!F19&gt;1),'User Input Data'!F19,blank)</f>
        <v/>
      </c>
      <c r="G15" t="str">
        <f>IF(AND(OR('User Input Data'!C19=truckstop1,'User Input Data'!C19=truckstoptru),'User Input Data'!G19&gt;1),'User Input Data'!G19,blank)</f>
        <v/>
      </c>
      <c r="H15" s="79" t="str">
        <f>IF(OR('User Input Data'!C19=truckstop1,'User Input Data'!C19=truckstoptru),'User Input Data'!H19,blank)</f>
        <v/>
      </c>
      <c r="I15" s="79" t="str">
        <f>IF(OR('User Input Data'!C19=truckstop1,'User Input Data'!C19=truckstoptru),'User Input Data'!I19,blank)</f>
        <v/>
      </c>
      <c r="J15" s="79" t="str">
        <f>IF(OR('User Input Data'!C19=truckstop1,'User Input Data'!C19=truckstoptru),'User Input Data'!J19,blank)</f>
        <v/>
      </c>
      <c r="K15" s="79" t="str">
        <f>IF(OR('User Input Data'!C19=truckstop1,'User Input Data'!C19=truckstoptru),'User Input Data'!K19,blank)</f>
        <v/>
      </c>
      <c r="L15" s="79" t="str">
        <f>IF(OR('User Input Data'!C19=truckstop1,'User Input Data'!C19=truckstoptru),'User Input Data'!L19,blank)</f>
        <v/>
      </c>
      <c r="M15" s="79" t="str">
        <f>IF(OR('User Input Data'!C19=truckstop1,'User Input Data'!C19=truckstoptru),'User Input Data'!M19,blank)</f>
        <v/>
      </c>
      <c r="N15" s="79" t="str">
        <f>IF(OR('User Input Data'!C19=truckstop1,'User Input Data'!C19=truckstoptru),'User Input Data'!N19,blank)</f>
        <v/>
      </c>
      <c r="O15" s="79" t="str">
        <f>IF(OR('User Input Data'!C19=truckstop1,'User Input Data'!C19=truckstoptru),'User Input Data'!O19,blank)</f>
        <v/>
      </c>
      <c r="P15" s="79" t="str">
        <f>IF(OR('User Input Data'!C19=truckstop1,'User Input Data'!C19=truckstoptru),'User Input Data'!P19,blank)</f>
        <v/>
      </c>
      <c r="Q15" s="79" t="str">
        <f>IF(OR('User Input Data'!C19=truckstop1,'User Input Data'!C19=truckstoptru),'User Input Data'!Q19,blank)</f>
        <v/>
      </c>
      <c r="R15" s="79" t="str">
        <f>IF('User Input Data'!C19=truckstoptru,'User Input Data'!R19,blank)</f>
        <v/>
      </c>
      <c r="S15" s="79" t="str">
        <f>IF('User Input Data'!C19=truckstoptru,'User Input Data'!S19,blank)</f>
        <v/>
      </c>
      <c r="T15" s="79" t="str">
        <f>IF('User Input Data'!C19=truckstoptru,'User Input Data'!T19,blank)</f>
        <v/>
      </c>
      <c r="U15" s="79" t="str">
        <f>IF('User Input Data'!C19=truckstoptru,'User Input Data'!U19,blank)</f>
        <v/>
      </c>
      <c r="V15" s="79" t="str">
        <f>IF('User Input Data'!C19=truckstoptru,'User Input Data'!V19,blank)</f>
        <v/>
      </c>
      <c r="W15" s="79" t="str">
        <f>IF('User Input Data'!C19=truckstoptru,'User Input Data'!W19,blank)</f>
        <v/>
      </c>
      <c r="X15" s="79" t="str">
        <f>IF('User Input Data'!C19=truckstoptru,'User Input Data'!X19,blank)</f>
        <v/>
      </c>
      <c r="Y15" s="79" t="str">
        <f>IF('User Input Data'!C19=truckstoptru,'User Input Data'!Y19,blank)</f>
        <v/>
      </c>
      <c r="Z15" s="79" t="str">
        <f>IF('User Input Data'!C19=truckstoptru,'User Input Data'!Z19,blank)</f>
        <v/>
      </c>
      <c r="AA15" s="79" t="str">
        <f>IF('User Input Data'!C19=truckstoptru,'User Input Data'!AA19,blank)</f>
        <v/>
      </c>
      <c r="AB15" s="9" t="str">
        <f>IF(AND(OR('User Input Data'!C19=truckstop1,'User Input Data'!C19=truckstoptru),'User Input Data'!AC19&gt;1),'User Input Data'!AC19,blank)</f>
        <v/>
      </c>
      <c r="AC15" s="9" t="str">
        <f>IF(AND(OR('User Input Data'!C19=truckstop1,'User Input Data'!C19=truckstoptru),'User Input Data'!AD19&gt;0),'User Input Data'!AD19,blank)</f>
        <v/>
      </c>
      <c r="AE15" t="str">
        <f>IF(E15&gt;0,E15,Other!$G$5)</f>
        <v/>
      </c>
      <c r="AF15" t="str">
        <f t="shared" si="1"/>
        <v/>
      </c>
      <c r="AG15" s="12" t="str">
        <f>IF(NOT(B15=blank),VLOOKUP(B15+0,'Tables 4-5'!$F$8:$G$25,2),blank)</f>
        <v/>
      </c>
      <c r="AH15" s="461" t="str">
        <f>IF(NOT(B15=blank),VLOOKUP(B15+0,'Table 6'!$B$3:$D$20,2),blank)</f>
        <v/>
      </c>
      <c r="AI15" s="4" t="str">
        <f>IF(NOT(B15=blank),'Tables 4-5'!$A$8,blank)</f>
        <v/>
      </c>
      <c r="AJ15" s="4" t="str">
        <f>IF(NOT(B15=blank),PRODUCT(G15,H15,(AE15-IF(AE15/FHS&lt;1,1,AE15/FHS)*(truck_idle/60)),(AG15*AI15),(Other!$G$4/454))+PRODUCT(IF(AE15/FHS&lt;1,1,AE15/FHS),G15,H15,AH15,truck_idle/60,Other!$G$4/454),blank)</f>
        <v/>
      </c>
      <c r="AK15" s="4" t="str">
        <f>IF(NOT(B15=blank),PRODUCT(IF(AE15/FHS&lt;1,1,AE15/FHS),G15,H15,AH15,truck_idle/60,Other!$G$4/454)+PRODUCT(G15,(AE15-IF(AE15/FHS&lt;1,1,AE15/FHS)*(truck_idle/60)),Truck_KW,gridNox,Other!$G$4/454,H15,AG15),blank)</f>
        <v/>
      </c>
      <c r="AL15" s="12" t="str">
        <f>IF(NOT(B15=blank),VLOOKUP(B15+1,'Tables 4-5'!$F$8:$G$25,2),blank)</f>
        <v/>
      </c>
      <c r="AM15" s="461" t="str">
        <f>IF(NOT(B15=blank),VLOOKUP(B15+1,'Table 6'!$B$3:$D$20,2),blank)</f>
        <v/>
      </c>
      <c r="AN15" s="4" t="str">
        <f>IF(NOT(B15=blank),'Tables 4-5'!$A$8,blank)</f>
        <v/>
      </c>
      <c r="AO15" s="4" t="str">
        <f>IF(NOT(B15=blank),PRODUCT(G15,I15,(AE15-IF(AE15/FHS&lt;1,1,AE15/FHS)*(truck_idle/60)),(AL15*AN15),(Other!$G$4/454))+PRODUCT(IF(AE15/FHS&lt;1,1,AE15/FHS),G15,I15,AM15,truck_idle/60,Other!$G$4/454),blank)</f>
        <v/>
      </c>
      <c r="AP15" s="4" t="str">
        <f>IF(NOT(B15=blank),PRODUCT(IF(AE15/FHS&lt;1,1,AE15/FHS),G15,I15,AM15,truck_idle/60,Other!$G$4/454)+PRODUCT(G15,(AE15-IF(AE15/FHS&lt;1,1,AE15/FHS)*(truck_idle/60)),Truck_KW,gridNox,Other!$G$4/454,I15,AL15),blank)</f>
        <v/>
      </c>
      <c r="AQ15" s="12" t="str">
        <f>IF(NOT(B15=blank),VLOOKUP(B15+2,'Tables 4-5'!$F$8:$G$25,2),blank)</f>
        <v/>
      </c>
      <c r="AR15" s="461" t="str">
        <f>IF(NOT(B15=blank),VLOOKUP(B15+2,'Table 6'!$B$3:$D$20,2),blank)</f>
        <v/>
      </c>
      <c r="AS15" s="4" t="str">
        <f>IF(NOT(B15=blank),'Tables 4-5'!$A$8,blank)</f>
        <v/>
      </c>
      <c r="AT15" s="4" t="str">
        <f>IF(NOT(B15=blank),PRODUCT(G15,J15,(AE15-IF(AE15/FHS&lt;1,1,AE15/FHS)*(truck_idle/60)),(AQ15*AS15),(Other!$G$4/454))+PRODUCT(IF(AE15/FHS&lt;1,1,AE15/FHS),G15,J15,AR15,truck_idle/60,Other!$G$4/454),blank)</f>
        <v/>
      </c>
      <c r="AU15" s="4" t="str">
        <f>IF(NOT(B15=blank),PRODUCT(IF(AE15/FHS&lt;1,1,AE15/FHS),G15,J15,AR15,truck_idle/60,Other!$G$4/454)+PRODUCT(G15,(AE15-IF(AE15/FHS&lt;1,1,AE15/FHS)*(truck_idle/60)),Truck_KW,gridNox,Other!$G$4/454,J15,AQ15),blank)</f>
        <v/>
      </c>
      <c r="AV15" s="12" t="str">
        <f>IF(NOT(B15=blank),VLOOKUP(B15+3,'Tables 4-5'!$F$8:$G$25,2),blank)</f>
        <v/>
      </c>
      <c r="AW15" s="4" t="str">
        <f>IF(NOT(B15=blank),VLOOKUP(B15+3,#REF!,2),blank)</f>
        <v/>
      </c>
      <c r="AX15" s="461" t="str">
        <f>IF(NOT(B15=blank),VLOOKUP(B15+3,'Table 6'!$B$3:$D$20,2),blank)</f>
        <v/>
      </c>
      <c r="AY15" s="4" t="str">
        <f>IF(NOT(B15=blank),'Tables 4-5'!$A$8,blank)</f>
        <v/>
      </c>
      <c r="AZ15" s="4" t="str">
        <f>IF(NOT(B15=blank),PRODUCT(G15,K15,(AE15-IF(AE15/FHS&lt;1,1,AE15/FHS)*(truck_idle/60)),(AV15*AY15),(Other!$G$4/454))+PRODUCT(IF(AE15/FHS&lt;1,1,AE15/FHS),G15,K15,AX15,truck_idle/60,Other!$G$4/454),blank)</f>
        <v/>
      </c>
      <c r="BA15" s="4" t="str">
        <f>IF(NOT(B15=blank),PRODUCT(IF(AE15/FHS&lt;1,1,AE15/FHS),G15,K15,AX15,Other!$G$6/60,Other!$G$4/454)+PRODUCT(G15,(AE15-IF(AE15/FHS&lt;1,1,AE15/FHS)*(truck_idle/60)),Truck_KW,gridNox,Other!$G$4/454,K15,AV15),blank)</f>
        <v/>
      </c>
      <c r="BB15" s="12" t="str">
        <f>IF(NOT(B15=blank),VLOOKUP(B15+4,'Tables 4-5'!$F$8:$G$25,2),blank)</f>
        <v/>
      </c>
      <c r="BC15" s="461" t="str">
        <f>IF(NOT(B15=blank),VLOOKUP(B15+4,'Table 6'!$B$3:$D$20,2),blank)</f>
        <v/>
      </c>
      <c r="BD15" s="4" t="str">
        <f>IF(NOT(B15=blank),'Tables 4-5'!$A$8,blank)</f>
        <v/>
      </c>
      <c r="BE15" s="4" t="str">
        <f>IF(NOT(B15=blank),PRODUCT(G15,L15,(AE15-IF(AE15/FHS&lt;1,1,AE15/FHS)*(truck_idle/60)),(BB15*BD15),(Other!$G$4/454))+PRODUCT(IF(AE15/FHS&lt;1,1,AE15/FHS),G15,L15,BC15,truck_idle/60,Other!$G$4/454),blank)</f>
        <v/>
      </c>
      <c r="BF15" s="4" t="str">
        <f>IF(NOT(B15=blank),PRODUCT(IF(AE15/FHS&lt;1,1,AE15/FHS),G15,L15,BC15,Other!$G$6/60,Other!$G$4/454)+PRODUCT(G15,(AE15-IF(AE15/FHS&lt;1,1,AE15/FHS)*(truck_idle/60)),Truck_KW,gridNox,Other!$G$4/454,L15,BB15),blank)</f>
        <v/>
      </c>
      <c r="BG15" s="12" t="str">
        <f>IF(NOT(B15=blank),VLOOKUP(B15+5,'Tables 4-5'!$F$8:$G$25,2),blank)</f>
        <v/>
      </c>
      <c r="BH15" s="461" t="str">
        <f>IF(NOT(B15=blank),VLOOKUP(B15+5,'Table 6'!$B$3:$D$20,2),blank)</f>
        <v/>
      </c>
      <c r="BI15" s="4" t="str">
        <f>IF(NOT(B15=blank),'Tables 4-5'!$A$8,blank)</f>
        <v/>
      </c>
      <c r="BJ15" s="4" t="str">
        <f>IF(NOT(B15=blank),PRODUCT(G15,M15,(AE15-IF(AE15/FHS&lt;1,1,AE15/FHS)*(truck_idle/60)),(BG15*BI15),(Other!$G$4/454))+PRODUCT(IF(AE15/FHS&lt;1,1,AE15/FHS),G15,M15,BH15,truck_idle/60,Other!$G$4/454),blank)</f>
        <v/>
      </c>
      <c r="BK15" s="4" t="str">
        <f>IF(NOT(B15=blank),PRODUCT(IF(AE15/FHS&lt;1,1,AE15/FHS),G15,M15,BH15,truck_idle/60,Other!$G$4/454)+PRODUCT(G15,(AE15-IF(AE15/FHS&lt;1,1,AE15/FHS)*(truck_idle/60)),Truck_KW,gridNox,Other!$G$4/454,M15,BG15),blank)</f>
        <v/>
      </c>
      <c r="BL15" s="12" t="str">
        <f>IF(NOT(B15=blank),VLOOKUP(B15+6,'Tables 4-5'!$F$8:$G$25,2),blank)</f>
        <v/>
      </c>
      <c r="BM15" s="461" t="str">
        <f>IF(NOT(B15=blank),VLOOKUP(B15+6,'Table 6'!$B$3:$D$20,2),blank)</f>
        <v/>
      </c>
      <c r="BN15" s="4" t="str">
        <f>IF(NOT(B15=blank),'Tables 4-5'!$A$8,blank)</f>
        <v/>
      </c>
      <c r="BO15" s="4" t="str">
        <f>IF(NOT(B15=blank),PRODUCT(G15,N15,(AE15-IF(AE15/FHS&lt;1,1,AE15/FHS)*(truck_idle/60)),(BL15*BN15),(Other!$G$4/454))+PRODUCT(IF(AE15/FHS&lt;1,1,AE15/FHS),G15,N15,BM15,truck_idle/60,Other!$G$4/454),blank)</f>
        <v/>
      </c>
      <c r="BP15" s="4" t="str">
        <f>IF(NOT(B15=blank),PRODUCT(IF(AE15/FHS&lt;1,1,AE15/FHS),G15,N15,BM15,truck_idle/60,Other!$G$4/454)+PRODUCT(G15,(AE15-IF(AE15/FHS&lt;1,1,AE15/FHS)*(truck_idle/60)),Truck_KW,gridNox,Other!$G$4/454,N15,BL15),blank)</f>
        <v/>
      </c>
      <c r="BQ15" s="12" t="str">
        <f>IF(NOT(B15=blank),VLOOKUP(B15+7,'Tables 4-5'!$F$8:$G$25,2),blank)</f>
        <v/>
      </c>
      <c r="BR15" s="461" t="str">
        <f>IF(NOT(B15=blank),VLOOKUP(B15+7,'Table 6'!$B$3:$D$20,2),blank)</f>
        <v/>
      </c>
      <c r="BS15" s="4" t="str">
        <f>IF(NOT(B15=blank),'Tables 4-5'!$A$8,blank)</f>
        <v/>
      </c>
      <c r="BT15" s="4" t="str">
        <f>IF(NOT(B15=blank),PRODUCT(G15,O15,(AE15-IF(AE15/FHS&lt;1,1,AE15/FHS)*(truck_idle/60)),(BQ15*BS15),(Other!$G$4/454))+PRODUCT(IF(AE15/FHS&lt;1,1,AE15/FHS),G15,O15,BR15,truck_idle/60,Other!$G$4/454),blank)</f>
        <v/>
      </c>
      <c r="BU15" s="4" t="str">
        <f>IF(NOT(B15=blank),PRODUCT(IF(AE15/FHS&lt;1,1,AE15/FHS),G15,O15,BR15,truck_idle/60,Other!$G$4/454)+PRODUCT(G15,(AE15-IF(AE15/FHS&lt;1,1,AE15/FHS)*(truck_idle/60)),Truck_KW,gridNox,Other!$G$4/454,O15,BQ15),blank)</f>
        <v/>
      </c>
      <c r="BV15" s="12" t="str">
        <f>IF(NOT(B15=blank),VLOOKUP(B15+8,'Tables 4-5'!$F$8:$G$25,2),blank)</f>
        <v/>
      </c>
      <c r="BW15" s="461" t="str">
        <f>IF(NOT(B15=blank),VLOOKUP(B15+8,'Table 6'!$B$3:$D$20,2),blank)</f>
        <v/>
      </c>
      <c r="BX15" s="4" t="str">
        <f>IF(NOT(B15=blank),'Tables 4-5'!$A$8,blank)</f>
        <v/>
      </c>
      <c r="BY15" s="4" t="str">
        <f>IF(NOT(B15=blank),PRODUCT(G15,P15,(AE15-IF(AE15/FHS&lt;1,1,AE15/FHS)*(truck_idle/60)),(BV15*BX15),(Other!$G$4/454))+PRODUCT(IF(AE15/FHS&lt;1,1,AE15/FHS),G15,P15,BW15,truck_idle/60,Other!$G$4/454),blank)</f>
        <v/>
      </c>
      <c r="BZ15" s="4" t="str">
        <f>IF(NOT(B15=blank),PRODUCT(IF(AE15/FHS&lt;1,1,AE15/FHS),G15,P15,BW15,truck_idle/60,Other!$G$4/454)+PRODUCT(G15,(AE15-IF(AE15/FHS&lt;1,1,AE15/FHS)*(truck_idle/60)),Truck_KW,gridNox,Other!$G$4/454,P15,BV15),blank)</f>
        <v/>
      </c>
      <c r="CA15" s="12" t="str">
        <f>IF(NOT(B15=blank),VLOOKUP(B15+9,'Tables 4-5'!$F$8:$G$25,2),blank)</f>
        <v/>
      </c>
      <c r="CB15" s="461" t="str">
        <f>IF(NOT(B15=blank),VLOOKUP(B15+9,'Table 6'!$B$3:$D$20,2),blank)</f>
        <v/>
      </c>
      <c r="CC15" s="4" t="str">
        <f>IF(NOT(B15=blank),'Tables 4-5'!$A$8,blank)</f>
        <v/>
      </c>
      <c r="CD15" s="4" t="str">
        <f>IF(NOT(B15=blank),PRODUCT(G15,Q15,(AE15-IF(AE15/FHS&lt;1,1,AE15/FHS)*(truck_idle/60)),(CA15*CC15),(Other!$G$4/454))+PRODUCT(IF(AE15/FHS&lt;1,1,AE15/FHS),G15,Q15,CB15,truck_idle/60,Other!$G$4/454),blank)</f>
        <v/>
      </c>
      <c r="CE15" s="4" t="str">
        <f>IF(NOT(B15=blank),PRODUCT(IF(AE15/FHS&lt;1,1,AE15/FHS),G15,Q15,CB15,truck_idle/60,Other!$G$4/454)+PRODUCT(G15,(AE15-IF(AE15/FHS&lt;1,1,AE15/FHS)*(truck_idle/60)),Truck_KW,gridNox,Other!$G$4/454,Q15,CA15),blank)</f>
        <v/>
      </c>
      <c r="CG15" s="12" t="str">
        <f>IF(NOT(B15=blank),VLOOKUP(B15+0,'Tables 4-5'!$F$8:$G$25,2),blank)</f>
        <v/>
      </c>
      <c r="CH15" s="12" t="str">
        <f>IF(NOT(B15=blank),VLOOKUP(B15+0,'Table 6'!$B$3:$D$20,3),blank)</f>
        <v/>
      </c>
      <c r="CI15" s="4" t="str">
        <f>IF(NOT(B15=blank),'Tables 4-5'!$B$8,blank)</f>
        <v/>
      </c>
      <c r="CJ15" s="4" t="str">
        <f>IF(NOT(B15=blank),PRODUCT(G15,H15,(AE15-IF(AE15/FHS&lt;1,1,AE15/FHS)*(truck_idle/60)),(CG15*CI15),(Other!$G$4/454))+PRODUCT(IF(AE15/FHS&lt;1,1,AE15/FHS),G15,H15,CH15,truck_idle/60,Other!$G$4/454),blank)</f>
        <v/>
      </c>
      <c r="CK15" s="12" t="str">
        <f>IF(NOT(B15=blank),PRODUCT(IF(AE15/FHS&lt;1,1,AE15/FHS),G15,H15,CH15,truck_idle/60,Other!$G$4/454)+PRODUCT(G15,(AE15-IF(AE15/FHS&lt;1,1,AE15/FHS)*(truck_idle/60)),Truck_KW,gridPM,Other!$G$4/454,CG15,H15),blank)</f>
        <v/>
      </c>
      <c r="CL15" s="12" t="str">
        <f>IF(NOT(B15=blank),VLOOKUP(B15+1,'Tables 4-5'!$F$8:$G$25,2),blank)</f>
        <v/>
      </c>
      <c r="CM15" s="12" t="str">
        <f>IF(NOT(B15=blank),VLOOKUP(B15+1,'Table 6'!$B$3:$D$20,3),blank)</f>
        <v/>
      </c>
      <c r="CN15" s="4" t="str">
        <f>IF(NOT(B15=blank),'Tables 4-5'!$B$8,blank)</f>
        <v/>
      </c>
      <c r="CO15" s="4" t="str">
        <f>IF(NOT(B15=blank),PRODUCT(G15,I15,(AE15-IF(AE15/FHS&lt;1,1,AE15/FHS)*(truck_idle/60)),(CL15*CN15),(Other!$G$4/454))+PRODUCT(IF(AE15/FHS&lt;1,1,AE15/FHS),G15,I15,CM15,truck_idle/60,Other!$G$4/454),blank)</f>
        <v/>
      </c>
      <c r="CP15" s="12" t="str">
        <f>IF(NOT(B15=blank),PRODUCT(IF(AE15/FHS&lt;1,1,AE15/FHS),G15,I15,CM15,truck_idle/60,Other!$G$4/454)+PRODUCT(G15,(AE15-IF(AE15/FHS&lt;1,1,AE15/FHS)*(truck_idle/60)),Truck_KW,gridPM,Other!$G$4/454,I15,CL15),blank)</f>
        <v/>
      </c>
      <c r="CQ15" s="12" t="str">
        <f>IF(NOT(B15=blank),VLOOKUP(B15+2,'Tables 4-5'!$F$8:$G$25,2),blank)</f>
        <v/>
      </c>
      <c r="CR15" s="12" t="str">
        <f>IF(NOT(B15=blank),VLOOKUP(B15+2,'Table 6'!$B$3:$D$20,3),blank)</f>
        <v/>
      </c>
      <c r="CS15" s="4" t="str">
        <f>IF(NOT(B15=blank),'Tables 4-5'!$B$8,blank)</f>
        <v/>
      </c>
      <c r="CT15" s="4" t="str">
        <f>IF(NOT(B15=blank),PRODUCT(G15,J15,(AE15-IF(AE15/FHS&lt;1,1,AE15/FHS)*(truck_idle/60)),(CQ15*CS15),(Other!$G$4/454))+PRODUCT(IF(AE15/FHS&lt;1,1,AE15/FHS),G15,J15,CR15,truck_idle/60,Other!$G$4/454),blank)</f>
        <v/>
      </c>
      <c r="CU15" s="12" t="str">
        <f>IF(NOT(B15=blank),PRODUCT(IF(AE15/FHS&lt;1,1,AE15/FHS),G15,J15,CR15,truck_idle/60,Other!$G$4/454)+PRODUCT(G15,(AE15-IF(AE15/FHS&lt;1,1,AE15/FHS)*(truck_idle/60)),Truck_KW,gridPM,Other!$G$4/454,J15,CQ15),blank)</f>
        <v/>
      </c>
      <c r="CV15" s="12" t="str">
        <f>IF(NOT(B15=blank),VLOOKUP(B15+3,'Tables 4-5'!$F$8:$G$25,2),blank)</f>
        <v/>
      </c>
      <c r="CW15" s="12" t="str">
        <f>IF(NOT(B15=blank),VLOOKUP(B15+3,'Table 6'!$B$3:$D$20,3),blank)</f>
        <v/>
      </c>
      <c r="CX15" s="4" t="str">
        <f>IF(NOT(B15=blank),'Tables 4-5'!$B$8,blank)</f>
        <v/>
      </c>
      <c r="CY15" s="4" t="str">
        <f>IF(NOT(B15=blank),PRODUCT(G15,K15,(AE15-IF(AE15/FHS&lt;1,1,AE15/FHS)*(truck_idle/60)),(CV15*CX15),(Other!$G$4/454))+PRODUCT(IF(AE15/FHS&lt;1,1,AE15/FHS),G15,K15,CW15,truck_idle/60,Other!$G$4/454),blank)</f>
        <v/>
      </c>
      <c r="CZ15" s="12" t="str">
        <f>IF(NOT(B15=blank),PRODUCT(IF(AE15/FHS&lt;1,1,AE15/FHS),G15,K15,CW15,truck_idle/60,Other!$G$4/454)+PRODUCT(G15,(AE15-IF(AE15/FHS&lt;1,1,AE15/FHS)*(truck_idle/60)),Truck_KW,gridPM,Other!$G$4/454,K15,CV15),blank)</f>
        <v/>
      </c>
      <c r="DA15" s="12" t="str">
        <f>IF(NOT(B15=blank),VLOOKUP(B15+4,'Tables 4-5'!$F$8:$G$25,2),blank)</f>
        <v/>
      </c>
      <c r="DB15" s="12" t="str">
        <f>IF(NOT(B15=blank),VLOOKUP(B15+4,'Table 6'!$B$3:$D$20,3),blank)</f>
        <v/>
      </c>
      <c r="DC15" s="4" t="str">
        <f>IF(NOT(B15=blank),'Tables 4-5'!$B$8,blank)</f>
        <v/>
      </c>
      <c r="DD15" s="4" t="str">
        <f>IF(NOT(B15=blank),PRODUCT(G15,L15,(AE15-IF(AE15/FHS&lt;1,1,AE15/FHS)*(truck_idle/60)),(DA15*DC15),(Other!$G$4/454))+PRODUCT(IF(AE15/FHS&lt;1,1,AE15/FHS),G15,L15,DB15,truck_idle/60,Other!$G$4/454),blank)</f>
        <v/>
      </c>
      <c r="DE15" s="12" t="str">
        <f>IF(NOT(B15=blank),PRODUCT(IF(AE15/FHS&lt;1,1,AE15/FHS),G15,L15,DB15,truck_idle/60,Other!$G$4/454)+PRODUCT(G15,(AE15-IF(AE15/FHS&lt;1,1,AE15/FHS)*(truck_idle/60)),Truck_KW,gridPM,Other!$G$4/454,L15,DA15),blank)</f>
        <v/>
      </c>
      <c r="DF15" s="12" t="str">
        <f>IF(NOT(B15=blank),VLOOKUP(B15+5,'Tables 4-5'!$F$8:$G$25,2),blank)</f>
        <v/>
      </c>
      <c r="DG15" s="12" t="str">
        <f>IF(NOT(B15=blank),VLOOKUP(B15+5,'Table 6'!$B$3:$D$20,3),blank)</f>
        <v/>
      </c>
      <c r="DH15" s="4" t="str">
        <f>IF(NOT(B15=blank),'Tables 4-5'!$B$8,blank)</f>
        <v/>
      </c>
      <c r="DI15" s="4" t="str">
        <f>IF(NOT(B15=blank),PRODUCT(G15,M15,(AE15-IF(AE15/FHS&lt;1,1,AE15/FHS)*(truck_idle/60)),(DF15*DH15),(Other!$G$4/454))+PRODUCT(IF(AE15/FHS&lt;1,1,AE15/FHS),G15,M15,DG15,truck_idle/60,Other!$G$4/454),blank)</f>
        <v/>
      </c>
      <c r="DJ15" s="12" t="str">
        <f>IF(NOT(B15=blank),PRODUCT(IF(AE15/FHS&lt;1,1,AE15/FHS),G15,M15,DG15,truck_idle/60,Other!$G$4/454)+PRODUCT(G15,(AE15-IF(AE15/FHS&lt;1,1,AE15/FHS)*(truck_idle/60)),Truck_KW,gridPM,Other!$G$4/454,M15,DF15),blank)</f>
        <v/>
      </c>
      <c r="DK15" s="12" t="str">
        <f>IF(NOT(B15=blank),VLOOKUP(B15+6,'Tables 4-5'!$F$8:$G$25,2),blank)</f>
        <v/>
      </c>
      <c r="DL15" s="12" t="str">
        <f>IF(NOT(B15=blank),VLOOKUP(B15+6,'Table 6'!$B$3:$D$20,3),blank)</f>
        <v/>
      </c>
      <c r="DM15" s="4" t="str">
        <f>IF(NOT(B15=blank),'Tables 4-5'!$B$8,blank)</f>
        <v/>
      </c>
      <c r="DN15" s="4" t="str">
        <f>IF(NOT(B15=blank),PRODUCT(G15,N15,(AE15-IF(AE15/FHS&lt;1,1,AE15/FHS)*(truck_idle/60)),(DK15*DM15),(Other!$G$4/454))+PRODUCT(IF(AE15/FHS&lt;1,1,AE15/FHS),G15,N15,DL15,truck_idle/60,Other!$G$4/454),blank)</f>
        <v/>
      </c>
      <c r="DO15" s="12" t="str">
        <f>IF(NOT(B15=blank),PRODUCT(IF(AE15/FHS&lt;1,1,AE15/FHS),G15,N15,DL15,truck_idle/60,Other!$G$4/454)+PRODUCT(G15,(AE15-IF(AE15/FHS&lt;1,1,AE15/FHS)*(truck_idle/60)),Truck_KW,gridPM,Other!$G$4/454,N15,DK15),blank)</f>
        <v/>
      </c>
      <c r="DP15" s="12" t="str">
        <f>IF(NOT(B15=blank),VLOOKUP(B15+7,'Tables 4-5'!$F$8:$G$25,2),blank)</f>
        <v/>
      </c>
      <c r="DQ15" s="12" t="str">
        <f>IF(NOT(B15=blank),VLOOKUP(B15+7,'Table 6'!$B$3:$D$20,3),blank)</f>
        <v/>
      </c>
      <c r="DR15" s="4" t="str">
        <f>IF(NOT(B15=blank),'Tables 4-5'!$B$8,blank)</f>
        <v/>
      </c>
      <c r="DS15" s="4" t="str">
        <f>IF(NOT(B15=blank),PRODUCT(G15,O15,(AE15-IF(AE15/FHS&lt;1,1,AE15/FHS)*(truck_idle/60)),(DP15*DR15),(Other!$G$4/454))+PRODUCT(IF(AE15/FHS&lt;1,1,AE15/FHS),G15,O15,DQ15,truck_idle/60,Other!$G$4/454),blank)</f>
        <v/>
      </c>
      <c r="DT15" s="12" t="str">
        <f>IF(NOT(B15=blank),PRODUCT(IF(AE15/FHS&lt;1,1,AE15/FHS),G15,O15,DQ15,truck_idle/60,Other!$G$4/454)+PRODUCT(G15,(AE15-IF(AE15/FHS&lt;1,1,AE15/FHS)*(truck_idle/60)),Truck_KW,gridPM,Other!$G$4/454,O15,DP15),blank)</f>
        <v/>
      </c>
      <c r="DU15" s="12" t="str">
        <f>IF(NOT(B15=blank),VLOOKUP(B15+8,'Tables 4-5'!$F$8:$G$25,2),blank)</f>
        <v/>
      </c>
      <c r="DV15" s="12" t="str">
        <f>IF(NOT(B15=blank),VLOOKUP(B15+8,'Table 6'!$B$3:$D$20,3),blank)</f>
        <v/>
      </c>
      <c r="DW15" s="4" t="str">
        <f>IF(NOT(B15=blank),'Tables 4-5'!$B$8,blank)</f>
        <v/>
      </c>
      <c r="DX15" s="4" t="str">
        <f>IF(NOT(B15=blank),PRODUCT(G15,P15,(AE15-IF(AE15/FHS&lt;1,1,AE15/FHS)*(truck_idle/60)),(DU15*DW15),(Other!$G$4/454))+PRODUCT(IF(AE15/FHS&lt;1,1,AE15/FHS),G15,P15,DV15,truck_idle/60,Other!$G$4/454),blank)</f>
        <v/>
      </c>
      <c r="DY15" s="12" t="str">
        <f>IF(NOT(B15=blank),PRODUCT(IF(AE15/FHS&lt;1,1,AE15/FHS),G15,P15,DV15,truck_idle/60,Other!$G$4/454)+PRODUCT(G15,(AE15-IF(AE15/FHS&lt;1,1,AE15/FHS)*(truck_idle/60)),Truck_KW,gridPM,Other!$G$4/454,P15,DU15),blank)</f>
        <v/>
      </c>
      <c r="DZ15" s="12" t="str">
        <f>IF(NOT(B15=blank),VLOOKUP(B15+9,'Tables 4-5'!$F$8:$G$25,2),blank)</f>
        <v/>
      </c>
      <c r="EA15" s="12" t="str">
        <f>IF(NOT(B15=blank),VLOOKUP(B15+9,#REF!,3),blank)</f>
        <v/>
      </c>
      <c r="EB15" s="12" t="str">
        <f>IF(NOT(B15=blank),VLOOKUP(B15+9,'Table 6'!$B$3:$D$20,3),blank)</f>
        <v/>
      </c>
      <c r="EC15" s="4" t="str">
        <f>IF(NOT(B15=blank),'Tables 4-5'!$B$8,blank)</f>
        <v/>
      </c>
      <c r="ED15" s="4" t="str">
        <f>IF(NOT(B15=blank),PRODUCT(G15,Q15,(AE15-IF(AE15/FHS&lt;1,1,AE15/FHS)*(truck_idle/60)),(DZ15*EC15),(Other!$G$4/454))+PRODUCT(IF(AE15/FHS&lt;1,1,AE15/FHS),G15,Q15,EB15,truck_idle/60,Other!$G$4/454),blank)</f>
        <v/>
      </c>
      <c r="EE15" s="12" t="str">
        <f>IF(NOT(B15=blank),PRODUCT(IF(AE15/FHS&lt;1,1,AE15/FHS),G15,Q15,EB15,truck_idle/60,Other!$G$4/454)+PRODUCT(G15,(AE15-IF(AE15/FHS&lt;1,1,AE15/FHS)*(truck_idle/60)),Truck_KW,gridPM,Other!$G$4/454,Q15,DZ15),blank)</f>
        <v/>
      </c>
      <c r="EG15" t="str">
        <f>IF(C15=truckstoptru,VLOOKUP(B15+0,'Tables 2-3 TRU'!$B$14:$D$31,2),blank)</f>
        <v/>
      </c>
      <c r="EH15" s="4" t="str">
        <f>IF(C15=truckstoptru,PRODUCT(G15,(AF15-IF(AF15/FHS&lt;1,1,AF15/FHS)*(truck_idle/60)),tru__hp,tru_Load_Factor,(Other!$G$4/454),EG15,R15)+PRODUCT(IF(AF15/FHS&lt;1,1,AF15/FHS),G15,truck_idle/60,tru__hp,tru_Load_Factor,(Other!$G$4/454),EG15,R15),blank)</f>
        <v/>
      </c>
      <c r="EI15" s="4" t="str">
        <f>IF(C15=truckstoptru,PRODUCT(IF(AF15/FHS&lt;1,1,AF15/FHS),G15,truck_idle/60,tru_Load_Factor,tru__hp,(Other!$G$4/454),EG15,R15)+PRODUCT(G15,(AF15-IF(AF15/FHS&lt;1,1,AF15/FHS)*(truck_idle/60)),TRU_KW,gridNox,Other!$G$4/454,R15),blank)</f>
        <v/>
      </c>
      <c r="EJ15" t="str">
        <f>IF(C15=truckstoptru,VLOOKUP(B15+1,'Tables 2-3 TRU'!$B$14:$D$31,2),blank)</f>
        <v/>
      </c>
      <c r="EK15" s="4" t="str">
        <f>IF(C15=truckstoptru,PRODUCT(G15,(AF15-IF(AF15/FHS&lt;1,1,AF15/FHS)*(truck_idle/60)),tru__hp,tru_Load_Factor,(Other!$G$4/454),EJ15,S15)+PRODUCT(IF(AF15/FHS&lt;1,1,AF15/FHS),G15,truck_idle/60,tru__hp,tru_Load_Factor,(Other!$G$4/454),EJ15,S15),blank)</f>
        <v/>
      </c>
      <c r="EL15" s="4" t="str">
        <f>IF(C15=truckstoptru,PRODUCT(IF(AF15/FHS&lt;1,1,AF15/FHS),G15,truck_idle/60,tru_Load_Factor,tru__hp,(Other!$G$4/454),EJ15,S15)+PRODUCT(G15,(AF15-IF(AF15/FHS&lt;1,1,AF15/FHS)*(truck_idle/60)),TRU_KW,gridNox,Other!$G$4/454,S15),blank)</f>
        <v/>
      </c>
      <c r="EM15" t="str">
        <f>IF(C15=truckstoptru,VLOOKUP(B15+2,'Tables 2-3 TRU'!$B$14:$D$31,2),blank)</f>
        <v/>
      </c>
      <c r="EN15" s="4" t="str">
        <f>IF(C15=truckstoptru,PRODUCT(G15,(AF15-IF(AF15/FHS&lt;1,1,AF15/FHS)*(truck_idle/60)),tru__hp,tru_Load_Factor,(Other!$G$4/454),EM15,T15)+PRODUCT(IF(AF15/FHS&lt;1,1,AF15/FHS),G15,truck_idle/60,tru__hp,tru_Load_Factor,(Other!$G$4/454),EM15,T15),blank)</f>
        <v/>
      </c>
      <c r="EO15" s="4" t="str">
        <f>IF(C15=truckstoptru,PRODUCT(IF(AF15/FHS&lt;1,1,AF15/FHS),G15,truck_idle/60,tru_Load_Factor,tru__hp,(Other!$G$4/454),EM15,T15)+PRODUCT(G15,(AF15-IF(AF15/FHS&lt;1,1,AF15/FHS)*(truck_idle/60)),TRU_KW,gridNox,Other!$G$4/454,T15),blank)</f>
        <v/>
      </c>
      <c r="EP15" t="str">
        <f>IF(C15=truckstoptru,VLOOKUP(B15+3,'Tables 2-3 TRU'!$B$14:$D$31,2),blank)</f>
        <v/>
      </c>
      <c r="EQ15" s="4" t="str">
        <f>IF(C15=truckstoptru,PRODUCT(G15,(AF15-IF(AF15/FHS&lt;1,1,AF15/FHS)*(truck_idle/60)),tru__hp,tru_Load_Factor,(Other!$G$4/454),EP15,U15)+PRODUCT(IF(AF15/FHS&lt;1,1,AF15/FHS),G15,truck_idle/60,tru__hp,tru_Load_Factor,(Other!$G$4/454),EP15,U15),blank)</f>
        <v/>
      </c>
      <c r="ER15" s="4" t="str">
        <f>IF(C15=truckstoptru,PRODUCT(IF(AF15/FHS&lt;1,1,AF15/FHS),G15,truck_idle/60,tru_Load_Factor,tru__hp,(Other!$G$4/454),EP15,U15)+PRODUCT(G15,(AF15-IF(AF15/FHS&lt;1,1,AF15/FHS)*(truck_idle/60)),TRU_KW,gridNox,Other!$G$4/454,U15),blank)</f>
        <v/>
      </c>
      <c r="ES15" t="str">
        <f>IF(C15=truckstoptru,VLOOKUP(B15+4,'Tables 2-3 TRU'!$B$14:$D$31,2),blank)</f>
        <v/>
      </c>
      <c r="ET15" s="4" t="str">
        <f>IF(C15=truckstoptru,PRODUCT(G15,(AF15-IF(AF15/FHS&lt;1,1,AF15/FHS)*(truck_idle/60)),tru__hp,tru_Load_Factor,(Other!$G$4/454),ES15,V15)+PRODUCT(IF(AF15/FHS&lt;1,1,AF15/FHS),G15,truck_idle/60,tru__hp,tru_Load_Factor,(Other!$G$4/454),ES15,V15),blank)</f>
        <v/>
      </c>
      <c r="EU15" s="4" t="str">
        <f>IF(C15=truckstoptru,PRODUCT(IF(AF15/FHS&lt;1,1,AE15/FHS),G15,truck_idle/60,tru_Load_Factor,tru__hp,(Other!$G$4/454),ES15,V15)+PRODUCT(G15,(AF15-IF(AF15/FHS&lt;1,1,AE15/FHS)*(truck_idle/60)),TRU_KW,gridNox,Other!$G$4/454,V15),blank)</f>
        <v/>
      </c>
      <c r="EV15" t="str">
        <f>IF(C15=truckstoptru,VLOOKUP(B15+5,'Tables 2-3 TRU'!$B$14:$D$31,2),blank)</f>
        <v/>
      </c>
      <c r="EW15" s="4" t="str">
        <f>IF(C15=truckstoptru,PRODUCT(G15,(AF15-IF(AF15/FHS&lt;1,1,AF15/FHS)*(truck_idle/60)),tru__hp,tru_Load_Factor,(Other!$G$4/454),EV15,W15)+PRODUCT(IF(AF15/FHS&lt;1,1,AF15/FHS),G15,truck_idle/60,tru__hp,tru_Load_Factor,(Other!$G$4/454),EV15,W15),blank)</f>
        <v/>
      </c>
      <c r="EX15" s="4" t="str">
        <f>IF(C15=truckstoptru,PRODUCT(IF(AF15/FHS&lt;1,1,AF15/FHS),G15,truck_idle/60,tru_Load_Factor,tru__hp,(Other!$G$4/454),EV15,W15)+PRODUCT(G15,(AF15-IF(AF15/FHS&lt;1,1,AF15/FHS)*(truck_idle/60)),TRU_KW,gridNox,Other!$G$4/454,W15),blank)</f>
        <v/>
      </c>
      <c r="EY15" t="str">
        <f>IF(C15=truckstoptru,VLOOKUP(B15+6,'Tables 2-3 TRU'!$B$14:$D$31,2),blank)</f>
        <v/>
      </c>
      <c r="EZ15" s="4" t="str">
        <f>IF(C15=truckstoptru,PRODUCT(G15,(AF15-IF(AF15/FHS&lt;1,1,AF15/FHS)*(truck_idle/60)),tru__hp,tru_Load_Factor,(Other!$G$4/454),EY15,X15)+PRODUCT(IF(AF15/FHS&lt;1,1,AF15/FHS),G15,truck_idle/60,tru__hp,tru_Load_Factor,(Other!$G$4/454),EY15,X15),blank)</f>
        <v/>
      </c>
      <c r="FA15" s="4" t="str">
        <f>IF(C15=truckstoptru,PRODUCT(IF(AF15/FHS&lt;1,1,AF15/FHS),G15,truck_idle/60,tru_Load_Factor,tru__hp,(Other!$G$4/454),EY15,X15)+PRODUCT(G15,(AF15-IF(AF15/FHS&lt;1,1,AF15/FHS)*(truck_idle/60)),TRU_KW,gridNox,Other!$G$4/454,X15),blank)</f>
        <v/>
      </c>
      <c r="FB15" t="str">
        <f>IF(C15=truckstoptru,VLOOKUP(B15+7,'Tables 2-3 TRU'!$B$14:$D$31,2),blank)</f>
        <v/>
      </c>
      <c r="FC15" s="4" t="str">
        <f>IF(C15=truckstoptru,PRODUCT(G15,(AF15-IF(AF15/FHS&lt;1,1,AF15/FHS)*(truck_idle/60)),tru__hp,tru_Load_Factor,(Other!$G$4/454),FB15,Y15)+PRODUCT(IF(AF15/FHS&lt;1,1,AF15/FHS),G15,truck_idle/60,tru__hp,tru_Load_Factor,(Other!$G$4/454),FB15,Y15),blank)</f>
        <v/>
      </c>
      <c r="FD15" s="4" t="str">
        <f>IF(C15=truckstoptru,PRODUCT(IF(AF15/FHS&lt;1,1,AF15/FHS),G15,truck_idle/60,tru_Load_Factor,tru__hp,(Other!$G$4/454),FB15,Y15)+PRODUCT(G15,(AF15-IF(AF15/FHS&lt;1,1,AF15/FHS)*(truck_idle/60)),TRU_KW,gridNox,Other!$G$4/454,Y15),blank)</f>
        <v/>
      </c>
      <c r="FE15" t="str">
        <f>IF(C15=truckstoptru,VLOOKUP(B15+8,'Tables 2-3 TRU'!$B$14:$D$31,2),blank)</f>
        <v/>
      </c>
      <c r="FF15" s="4" t="str">
        <f>IF(C15=truckstoptru,PRODUCT(G15,(AF15-IF(AF15/FHS&lt;1,1,AF15/FHS)*(truck_idle/60)),tru__hp,tru_Load_Factor,(Other!$G$4/454),FE15,Z15)+PRODUCT(IF(AF15/FHS&lt;1,1,AF15/FHS),G15,truck_idle/60,tru__hp,tru_Load_Factor,(Other!$G$4/454),FE15,Z15),blank)</f>
        <v/>
      </c>
      <c r="FG15" s="4" t="str">
        <f>IF(C15=truckstoptru,PRODUCT(IF(AF15/FHS&lt;1,1,AF15/FHS),G15,truck_idle/60,tru_Load_Factor,tru__hp,(Other!$G$4/454),FE15,Z15)+PRODUCT(G15,(AF15-IF(AF15/FHS&lt;1,1,AF15/FHS)*(truck_idle/60)),TRU_KW,gridNox,Other!$G$4/454,Z15),blank)</f>
        <v/>
      </c>
      <c r="FH15" t="str">
        <f>IF(C15=truckstoptru,VLOOKUP(B15+9,'Tables 2-3 TRU'!$B$14:$D$31,2),blank)</f>
        <v/>
      </c>
      <c r="FI15" s="4" t="str">
        <f>IF(C15=truckstoptru,PRODUCT(G15,(AF15-IF(AF15/FHS&lt;1,1,AF15/FHS)*(truck_idle/60)),tru__hp,tru_Load_Factor,(Other!$G$4/454),FH15,AA15)+PRODUCT(IF(AF15/FHS&lt;1,1,AF15/FHS),G15,truck_idle/60,tru__hp,tru_Load_Factor,(Other!$G$4/454),FH15,AA15),blank)</f>
        <v/>
      </c>
      <c r="FJ15" s="4" t="str">
        <f>IF(C15=truckstoptru,PRODUCT(IF(AF15/FHS&lt;1,1,AF15/FHS),G15,truck_idle/60,tru_Load_Factor,tru__hp,(Other!$G$4/454),FH15,AA15)+PRODUCT(G15,(AF15-IF(AF15/FHS&lt;1,1,AF15/FHS)*(truck_idle/60)),TRU_KW,gridNox,Other!$G$4/454,AA15),blank)</f>
        <v/>
      </c>
      <c r="FL15" t="str">
        <f>IF(C15=truckstoptru,VLOOKUP(B15+0,'Tables 2-3 TRU'!$B$14:$D$31,3),blank)</f>
        <v/>
      </c>
      <c r="FM15" s="4" t="str">
        <f>IF(C15=truckstoptru,PRODUCT(G15,(AF15-IF(AF15/FHS&lt;1,1,AF15/FHS)*(truck_idle/60)),tru__hp,tru_Load_Factor,(Other!$G$4/454),FL15,R15)+PRODUCT(IF(AF15/FHS&lt;1,1,AF15/FHS),G15,truck_idle/60,tru__hp,tru_Load_Factor,(Other!$G$4/454),FL15,R15),blank)</f>
        <v/>
      </c>
      <c r="FN15" s="4" t="str">
        <f>IF(C15=truckstoptru,PRODUCT(IF(AF15/FHS&lt;1,1,AF15/FHS),G15,truck_idle/60,tru_Load_Factor,tru__hp,(Other!$G$4/454),FL15,R15)+PRODUCT(G15,(AF15-IF(AF15/FHS&lt;1,1,AF15/FHS)*(truck_idle/60)),TRU_KW,gridPM,Other!$G$4/454,R15),blank)</f>
        <v/>
      </c>
      <c r="FO15" t="str">
        <f>IF(C15=truckstoptru,VLOOKUP(B15+1,'Tables 2-3 TRU'!$B$14:$D$31,3),blank)</f>
        <v/>
      </c>
      <c r="FP15" s="4" t="str">
        <f>IF(C15=truckstoptru,PRODUCT(G15,(AF15-IF(AF15/FHS&lt;1,1,AF15/FHS)*(truck_idle/60)),tru__hp,tru_Load_Factor,(Other!$G$4/454),FO15,S15)+PRODUCT(IF(AF15/FHS&lt;1,1,AF15/FHS),G15,truck_idle/60,tru__hp,tru_Load_Factor,(Other!$G$4/454),FO15,S15),blank)</f>
        <v/>
      </c>
      <c r="FQ15" s="4" t="str">
        <f>IF(C15=truckstoptru,PRODUCT(IF(AF15/FHS&lt;1,1,AF15/FHS),G15,truck_idle/60,tru_Load_Factor,tru__hp,(Other!$G$4/454),FO15,S15)+PRODUCT(G15,(AF15-IF(AF15/FHS&lt;1,1,AF15/FHS)*(truck_idle/60)),TRU_KW,gridPM,Other!$G$4/454,S15),blank)</f>
        <v/>
      </c>
      <c r="FR15" t="str">
        <f>IF(C15=truckstoptru,VLOOKUP(B15+2,'Tables 2-3 TRU'!$B$14:$D$31,3),blank)</f>
        <v/>
      </c>
      <c r="FS15" s="4" t="str">
        <f>IF(C15=truckstoptru,PRODUCT(G15,(AF15-IF(AF15/FHS&lt;1,1,AF15/FHS)*(truck_idle/60)),tru__hp,tru_Load_Factor,(Other!$G$4/454),FR15,T15)+PRODUCT(IF(AF15/FHS&lt;1,1,AF15/FHS),G15,truck_idle/60,tru__hp,tru_Load_Factor,(Other!$G$4/454),FR15,T15),blank)</f>
        <v/>
      </c>
      <c r="FT15" s="4" t="str">
        <f>IF(C15=truckstoptru,PRODUCT(IF(AF15/FHS&lt;1,1,AF15/FHS),G15,truck_idle/60,tru_Load_Factor,tru__hp,(Other!$G$4/454),FR15,T15)+PRODUCT(G15,(AF15-IF(AF15/FHS&lt;1,1,AF15/FHS)*(truck_idle/60)),TRU_KW,gridPM,Other!$G$4/454,T15),blank)</f>
        <v/>
      </c>
      <c r="FU15" t="str">
        <f>IF(C15=truckstoptru,VLOOKUP(B15+3,'Tables 2-3 TRU'!$B$14:$D$31,3),blank)</f>
        <v/>
      </c>
      <c r="FV15" s="4" t="str">
        <f>IF(C15=truckstoptru,PRODUCT(G15,(AF15-IF(AF15/FHS&lt;1,1,AF15/FHS)*(truck_idle/60)),tru__hp,tru_Load_Factor,(Other!$G$4/454),FU15,U15)+PRODUCT(IF(AF15/FHS&lt;1,1,AF15/FHS),G15,truck_idle/60,tru__hp,tru_Load_Factor,(Other!$G$4/454),FU15,U15),blank)</f>
        <v/>
      </c>
      <c r="FW15" s="4" t="str">
        <f>IF(C15=truckstoptru,PRODUCT(IF(AF15/FHS&lt;1,1,AF15/FHS),G15,truck_idle/60,tru_Load_Factor,tru__hp,(Other!$G$4/454),FU15,U15)+PRODUCT(G15,(AF15-IF(AF15/FHS&lt;1,1,AF15/FHS)*(truck_idle/60)),TRU_KW,gridPM,Other!$G$4/454,U15),blank)</f>
        <v/>
      </c>
      <c r="FX15" t="str">
        <f>IF(C15=truckstoptru,VLOOKUP(B15+4,'Tables 2-3 TRU'!$B$14:$D$31,3),blank)</f>
        <v/>
      </c>
      <c r="FY15" s="4" t="str">
        <f>IF(C15=truckstoptru,PRODUCT(G15,(AF15-IF(AF15/FHS&lt;1,1,AF15/FHS)*(truck_idle/60)),tru__hp,tru_Load_Factor,(Other!$G$4/454),FX15,V15)+PRODUCT(IF(AF15/FHS&lt;1,1,AF15/FHS),G15,truck_idle/60,tru__hp,tru_Load_Factor,(Other!$G$4/454),FX15,V15),blank)</f>
        <v/>
      </c>
      <c r="FZ15" s="4" t="str">
        <f>IF(C15=truckstoptru,PRODUCT(IF(AF15/FHS&lt;1,1,AF15/FHS),G15,truck_idle/60,tru_Load_Factor,tru__hp,(Other!$G$4/454),FX15,V15)+PRODUCT(G15,(AF15-IF(AF15/FHS&lt;1,1,AF15/FHS)*(truck_idle/60)),TRU_KW,gridPM,Other!$G$4/454,V15),blank)</f>
        <v/>
      </c>
      <c r="GA15" t="str">
        <f>IF(C15=truckstoptru,VLOOKUP(B15+5,'Tables 2-3 TRU'!$B$14:$D$31,3),blank)</f>
        <v/>
      </c>
      <c r="GB15" s="4" t="str">
        <f>IF(C15=truckstoptru,PRODUCT(G15,(AF15-IF(AF15/FHS&lt;1,1,AF15/FHS)*(truck_idle/60)),tru__hp,tru_Load_Factor,(Other!$G$4/454),GA15,W15)+PRODUCT(IF(AF15/FHS&lt;1,1,AF15/FHS),G15,truck_idle/60,tru__hp,tru_Load_Factor,(Other!$G$4/454),GA15,W15),blank)</f>
        <v/>
      </c>
      <c r="GC15" s="4" t="str">
        <f>IF(C15=truckstoptru,PRODUCT(IF(AF15/FHS&lt;1,1,AF15/FHS),G15,truck_idle/60,tru_Load_Factor,tru__hp,(Other!$G$4/454),GA15,W15)+PRODUCT(G15,(AF15-IF(AF15/FHS&lt;1,1,AF15/FHS)*(truck_idle/60)),TRU_KW,gridPM,Other!$G$4/454,W15),blank)</f>
        <v/>
      </c>
      <c r="GD15" t="str">
        <f>IF(C15=truckstoptru,VLOOKUP(B15+6,'Tables 2-3 TRU'!$B$14:$D$31,3),blank)</f>
        <v/>
      </c>
      <c r="GE15" s="4" t="str">
        <f>IF(C15=truckstoptru,PRODUCT(G15,(AF15-IF(AF15/FHS&lt;1,1,AF15/FHS)*(truck_idle/60)),tru__hp,tru_Load_Factor,(Other!$G$4/454),GD15,X15)+PRODUCT(IF(AF15/FHS&lt;1,1,AF15/FHS),G15,truck_idle/60,tru__hp,tru_Load_Factor,(Other!$G$4/454),GD15,X15),blank)</f>
        <v/>
      </c>
      <c r="GF15" s="4" t="str">
        <f>IF(C15=truckstoptru,PRODUCT(IF(AF15/FHS&lt;1,1,AF15/FHS),G15,truck_idle/60,tru_Load_Factor,tru__hp,(Other!$G$4/454),GD15,X15)+PRODUCT(G15,(AF15-IF(AF15/FHS&lt;1,1,AF15/FHS)*(truck_idle/60)),TRU_KW,gridPM,Other!$G$4/454,X15),blank)</f>
        <v/>
      </c>
      <c r="GG15" t="str">
        <f>IF(C15=truckstoptru,VLOOKUP(B15+7,'Tables 2-3 TRU'!$B$14:$D$31,3),blank)</f>
        <v/>
      </c>
      <c r="GH15" s="4" t="str">
        <f>IF(C15=truckstoptru,PRODUCT(G15,(AF15-IF(AF15/FHS&lt;1,1,AF15/FHS)*(truck_idle/60)),tru__hp,tru_Load_Factor,(Other!$G$4/454),GG15,Y15)+PRODUCT(IF(AF15/FHS&lt;1,1,AF15/FHS),G15,truck_idle/60,tru__hp,tru_Load_Factor,(Other!$G$4/454),GG15,Y15),blank)</f>
        <v/>
      </c>
      <c r="GI15" s="4" t="str">
        <f>IF(C15=truckstoptru,PRODUCT(IF(AF15/FHS&lt;1,1,AF15/FHS),G15,truck_idle/60,tru_Load_Factor,tru__hp,(Other!$G$4/454),GG15,Y15)+PRODUCT(G15,(AF15-IF(AF15/FHS&lt;1,1,AF15/FHS)*(truck_idle/60)),TRU_KW,gridPM,Other!$G$4/454,Y15),blank)</f>
        <v/>
      </c>
      <c r="GJ15" t="str">
        <f>IF(C15=truckstoptru,VLOOKUP(B15+8,'Tables 2-3 TRU'!$B$14:$D$31,3),blank)</f>
        <v/>
      </c>
      <c r="GK15" s="4" t="str">
        <f>IF(C15=truckstoptru,PRODUCT(G15,(AF15-IF(AF15/FHS&lt;1,1,AF15/FHS)*(truck_idle/60)),tru__hp,tru_Load_Factor,(Other!$G$4/454),GJ15,Z15)+PRODUCT(IF(AF15/FHS&lt;1,1,AF15/FHS),G15,truck_idle/60,tru__hp,tru_Load_Factor,(Other!$G$4/454),GJ15,Z15),blank)</f>
        <v/>
      </c>
      <c r="GL15" s="4" t="str">
        <f>IF(C15=truckstoptru,PRODUCT(IF(AF15/FHS&lt;1,1,AF15/FHS),G15,truck_idle/60,tru_Load_Factor,tru__hp,(Other!$G$4/454),GJ15,Z15)+PRODUCT(G15,(AF15-IF(AF15/FHS&lt;1,1,AF15/FHS)*(truck_idle/60)),TRU_KW,gridPM,Other!$G$4/454,Z15),blank)</f>
        <v/>
      </c>
      <c r="GM15" t="str">
        <f>IF(C15=truckstoptru,VLOOKUP(B15+9,'Tables 2-3 TRU'!$B$14:$D$31,3),blank)</f>
        <v/>
      </c>
      <c r="GN15" s="4" t="str">
        <f>IF(C15=truckstoptru,PRODUCT(G15,(AF15-IF(AF15/FHS&lt;1,1,AF15/FHS)*(truck_idle/60)),tru__hp,tru_Load_Factor,(Other!$G$4/454),GM15,AA15)+PRODUCT(IF(AF15/FHS&lt;1,1,AF15/FHS),G15,truck_idle/60,tru__hp,tru_Load_Factor,(Other!$G$4/454),GM15,AA15),blank)</f>
        <v/>
      </c>
      <c r="GO15" s="4" t="str">
        <f>IF(C15=truckstoptru,PRODUCT(IF(AF15/FHS&lt;1,1,AF15/FHS),G15,truck_idle/60,tru_Load_Factor,tru__hp,(Other!$G$4/454),GM15,AA15)+PRODUCT(G15,(AF15-IF(AF15/FHS&lt;1,1,AF15/FHS)*(truck_idle/60)),TRU_KW,gridPM,Other!$G$4/454,AA15),blank)</f>
        <v/>
      </c>
      <c r="GQ15" s="4">
        <f t="shared" si="2"/>
        <v>0</v>
      </c>
      <c r="GR15" s="4">
        <f t="shared" si="3"/>
        <v>0</v>
      </c>
      <c r="GS15" s="4">
        <f t="shared" si="4"/>
        <v>0</v>
      </c>
      <c r="GT15" s="4">
        <f t="shared" si="5"/>
        <v>0</v>
      </c>
      <c r="GU15" s="4">
        <f t="shared" si="11"/>
        <v>0</v>
      </c>
      <c r="GV15" s="4">
        <f t="shared" si="12"/>
        <v>0</v>
      </c>
      <c r="GW15" s="4"/>
      <c r="GX15" s="4">
        <f t="shared" si="6"/>
        <v>0</v>
      </c>
      <c r="GY15" s="4">
        <f t="shared" si="7"/>
        <v>0</v>
      </c>
      <c r="GZ15" s="4">
        <f t="shared" si="8"/>
        <v>0</v>
      </c>
      <c r="HA15" s="4">
        <f t="shared" si="9"/>
        <v>0</v>
      </c>
      <c r="HB15" s="4">
        <f t="shared" si="13"/>
        <v>0</v>
      </c>
      <c r="HC15" s="4">
        <f t="shared" si="14"/>
        <v>0</v>
      </c>
      <c r="HD15" s="4"/>
      <c r="HE15" s="4">
        <f t="shared" si="15"/>
        <v>0</v>
      </c>
      <c r="HF15" s="4">
        <f t="shared" si="16"/>
        <v>0</v>
      </c>
      <c r="HG15" s="19">
        <f t="shared" si="17"/>
        <v>0</v>
      </c>
      <c r="HH15" s="244">
        <f t="shared" si="10"/>
        <v>0</v>
      </c>
      <c r="HI15" s="55"/>
    </row>
    <row r="16" spans="1:217" x14ac:dyDescent="0.2">
      <c r="A16" t="str">
        <f>IF(OR('User Input Data'!C20=truckstop1,'User Input Data'!C20=truckstoptru),'User Input Data'!A20,blank)</f>
        <v/>
      </c>
      <c r="B16" t="str">
        <f>IF(OR('User Input Data'!C20=truckstop1,'User Input Data'!C20=truckstoptru),'User Input Data'!B20,blank)</f>
        <v/>
      </c>
      <c r="C16" s="49" t="str">
        <f>IF(OR('User Input Data'!C20=truckstop1,'User Input Data'!C20=truckstoptru),'User Input Data'!C20,blank)</f>
        <v/>
      </c>
      <c r="D16" s="49" t="str">
        <f>IF(AND(OR('User Input Data'!C20=truckstop1,'User Input Data'!C20=truckstoptru),'User Input Data'!D20&gt;1),'User Input Data'!D20,blank)</f>
        <v/>
      </c>
      <c r="E16" s="49" t="str">
        <f>IF(AND(OR('User Input Data'!C20=truckstop1,'User Input Data'!C20=truckstoptru),'User Input Data'!E20&gt;1),'User Input Data'!E20,blank)</f>
        <v/>
      </c>
      <c r="F16" s="49" t="str">
        <f>IF(AND(OR('User Input Data'!C20=truckstop1,'User Input Data'!C20=truckstoptru),'User Input Data'!F20&gt;1),'User Input Data'!F20,blank)</f>
        <v/>
      </c>
      <c r="G16" t="str">
        <f>IF(AND(OR('User Input Data'!C20=truckstop1,'User Input Data'!C20=truckstoptru),'User Input Data'!G20&gt;1),'User Input Data'!G20,blank)</f>
        <v/>
      </c>
      <c r="H16" s="79" t="str">
        <f>IF(OR('User Input Data'!C20=truckstop1,'User Input Data'!C20=truckstoptru),'User Input Data'!H20,blank)</f>
        <v/>
      </c>
      <c r="I16" s="79" t="str">
        <f>IF(OR('User Input Data'!C20=truckstop1,'User Input Data'!C20=truckstoptru),'User Input Data'!I20,blank)</f>
        <v/>
      </c>
      <c r="J16" s="79" t="str">
        <f>IF(OR('User Input Data'!C20=truckstop1,'User Input Data'!C20=truckstoptru),'User Input Data'!J20,blank)</f>
        <v/>
      </c>
      <c r="K16" s="79" t="str">
        <f>IF(OR('User Input Data'!C20=truckstop1,'User Input Data'!C20=truckstoptru),'User Input Data'!K20,blank)</f>
        <v/>
      </c>
      <c r="L16" s="79" t="str">
        <f>IF(OR('User Input Data'!C20=truckstop1,'User Input Data'!C20=truckstoptru),'User Input Data'!L20,blank)</f>
        <v/>
      </c>
      <c r="M16" s="79" t="str">
        <f>IF(OR('User Input Data'!C20=truckstop1,'User Input Data'!C20=truckstoptru),'User Input Data'!M20,blank)</f>
        <v/>
      </c>
      <c r="N16" s="79" t="str">
        <f>IF(OR('User Input Data'!C20=truckstop1,'User Input Data'!C20=truckstoptru),'User Input Data'!N20,blank)</f>
        <v/>
      </c>
      <c r="O16" s="79" t="str">
        <f>IF(OR('User Input Data'!C20=truckstop1,'User Input Data'!C20=truckstoptru),'User Input Data'!O20,blank)</f>
        <v/>
      </c>
      <c r="P16" s="79" t="str">
        <f>IF(OR('User Input Data'!C20=truckstop1,'User Input Data'!C20=truckstoptru),'User Input Data'!P20,blank)</f>
        <v/>
      </c>
      <c r="Q16" s="79" t="str">
        <f>IF(OR('User Input Data'!C20=truckstop1,'User Input Data'!C20=truckstoptru),'User Input Data'!Q20,blank)</f>
        <v/>
      </c>
      <c r="R16" s="79" t="str">
        <f>IF('User Input Data'!C20=truckstoptru,'User Input Data'!R20,blank)</f>
        <v/>
      </c>
      <c r="S16" s="79" t="str">
        <f>IF('User Input Data'!C20=truckstoptru,'User Input Data'!S20,blank)</f>
        <v/>
      </c>
      <c r="T16" s="79" t="str">
        <f>IF('User Input Data'!C20=truckstoptru,'User Input Data'!T20,blank)</f>
        <v/>
      </c>
      <c r="U16" s="79" t="str">
        <f>IF('User Input Data'!C20=truckstoptru,'User Input Data'!U20,blank)</f>
        <v/>
      </c>
      <c r="V16" s="79" t="str">
        <f>IF('User Input Data'!C20=truckstoptru,'User Input Data'!V20,blank)</f>
        <v/>
      </c>
      <c r="W16" s="79" t="str">
        <f>IF('User Input Data'!C20=truckstoptru,'User Input Data'!W20,blank)</f>
        <v/>
      </c>
      <c r="X16" s="79" t="str">
        <f>IF('User Input Data'!C20=truckstoptru,'User Input Data'!X20,blank)</f>
        <v/>
      </c>
      <c r="Y16" s="79" t="str">
        <f>IF('User Input Data'!C20=truckstoptru,'User Input Data'!Y20,blank)</f>
        <v/>
      </c>
      <c r="Z16" s="79" t="str">
        <f>IF('User Input Data'!C20=truckstoptru,'User Input Data'!Z20,blank)</f>
        <v/>
      </c>
      <c r="AA16" s="79" t="str">
        <f>IF('User Input Data'!C20=truckstoptru,'User Input Data'!AA20,blank)</f>
        <v/>
      </c>
      <c r="AB16" s="9" t="str">
        <f>IF(AND(OR('User Input Data'!C20=truckstop1,'User Input Data'!C20=truckstoptru),'User Input Data'!AC20&gt;1),'User Input Data'!AC20,blank)</f>
        <v/>
      </c>
      <c r="AC16" s="9" t="str">
        <f>IF(AND(OR('User Input Data'!C20=truckstop1,'User Input Data'!C20=truckstoptru),'User Input Data'!AD20&gt;0),'User Input Data'!AD20,blank)</f>
        <v/>
      </c>
      <c r="AE16" t="str">
        <f>IF(E16&gt;0,E16,Other!$G$5)</f>
        <v/>
      </c>
      <c r="AF16" t="str">
        <f t="shared" si="1"/>
        <v/>
      </c>
      <c r="AG16" s="12" t="str">
        <f>IF(NOT(B16=blank),VLOOKUP(B16+0,'Tables 4-5'!$F$8:$G$25,2),blank)</f>
        <v/>
      </c>
      <c r="AH16" s="461" t="str">
        <f>IF(NOT(B16=blank),VLOOKUP(B16+0,'Table 6'!$B$3:$D$20,2),blank)</f>
        <v/>
      </c>
      <c r="AI16" s="4" t="str">
        <f>IF(NOT(B16=blank),'Tables 4-5'!$A$8,blank)</f>
        <v/>
      </c>
      <c r="AJ16" s="4" t="str">
        <f>IF(NOT(B16=blank),PRODUCT(G16,H16,(AE16-IF(AE16/FHS&lt;1,1,AE16/FHS)*(truck_idle/60)),(AG16*AI16),(Other!$G$4/454))+PRODUCT(IF(AE16/FHS&lt;1,1,AE16/FHS),G16,H16,AH16,truck_idle/60,Other!$G$4/454),blank)</f>
        <v/>
      </c>
      <c r="AK16" s="4" t="str">
        <f>IF(NOT(B16=blank),PRODUCT(IF(AE16/FHS&lt;1,1,AE16/FHS),G16,H16,AH16,truck_idle/60,Other!$G$4/454)+PRODUCT(G16,(AE16-IF(AE16/FHS&lt;1,1,AE16/FHS)*(truck_idle/60)),Truck_KW,gridNox,Other!$G$4/454,H16,AG16),blank)</f>
        <v/>
      </c>
      <c r="AL16" s="12" t="str">
        <f>IF(NOT(B16=blank),VLOOKUP(B16+1,'Tables 4-5'!$F$8:$G$25,2),blank)</f>
        <v/>
      </c>
      <c r="AM16" s="461" t="str">
        <f>IF(NOT(B16=blank),VLOOKUP(B16+1,'Table 6'!$B$3:$D$20,2),blank)</f>
        <v/>
      </c>
      <c r="AN16" s="4" t="str">
        <f>IF(NOT(B16=blank),'Tables 4-5'!$A$8,blank)</f>
        <v/>
      </c>
      <c r="AO16" s="4" t="str">
        <f>IF(NOT(B16=blank),PRODUCT(G16,I16,(AE16-IF(AE16/FHS&lt;1,1,AE16/FHS)*(truck_idle/60)),(AL16*AN16),(Other!$G$4/454))+PRODUCT(IF(AE16/FHS&lt;1,1,AE16/FHS),G16,I16,AM16,truck_idle/60,Other!$G$4/454),blank)</f>
        <v/>
      </c>
      <c r="AP16" s="4" t="str">
        <f>IF(NOT(B16=blank),PRODUCT(IF(AE16/FHS&lt;1,1,AE16/FHS),G16,I16,AM16,truck_idle/60,Other!$G$4/454)+PRODUCT(G16,(AE16-IF(AE16/FHS&lt;1,1,AE16/FHS)*(truck_idle/60)),Truck_KW,gridNox,Other!$G$4/454,I16,AL16),blank)</f>
        <v/>
      </c>
      <c r="AQ16" s="12" t="str">
        <f>IF(NOT(B16=blank),VLOOKUP(B16+2,'Tables 4-5'!$F$8:$G$25,2),blank)</f>
        <v/>
      </c>
      <c r="AR16" s="461" t="str">
        <f>IF(NOT(B16=blank),VLOOKUP(B16+2,'Table 6'!$B$3:$D$20,2),blank)</f>
        <v/>
      </c>
      <c r="AS16" s="4" t="str">
        <f>IF(NOT(B16=blank),'Tables 4-5'!$A$8,blank)</f>
        <v/>
      </c>
      <c r="AT16" s="4" t="str">
        <f>IF(NOT(B16=blank),PRODUCT(G16,J16,(AE16-IF(AE16/FHS&lt;1,1,AE16/FHS)*(truck_idle/60)),(AQ16*AS16),(Other!$G$4/454))+PRODUCT(IF(AE16/FHS&lt;1,1,AE16/FHS),G16,J16,AR16,truck_idle/60,Other!$G$4/454),blank)</f>
        <v/>
      </c>
      <c r="AU16" s="4" t="str">
        <f>IF(NOT(B16=blank),PRODUCT(IF(AE16/FHS&lt;1,1,AE16/FHS),G16,J16,AR16,truck_idle/60,Other!$G$4/454)+PRODUCT(G16,(AE16-IF(AE16/FHS&lt;1,1,AE16/FHS)*(truck_idle/60)),Truck_KW,gridNox,Other!$G$4/454,J16,AQ16),blank)</f>
        <v/>
      </c>
      <c r="AV16" s="12" t="str">
        <f>IF(NOT(B16=blank),VLOOKUP(B16+3,'Tables 4-5'!$F$8:$G$25,2),blank)</f>
        <v/>
      </c>
      <c r="AW16" s="4" t="str">
        <f>IF(NOT(B16=blank),VLOOKUP(B16+3,#REF!,2),blank)</f>
        <v/>
      </c>
      <c r="AX16" s="461" t="str">
        <f>IF(NOT(B16=blank),VLOOKUP(B16+3,'Table 6'!$B$3:$D$20,2),blank)</f>
        <v/>
      </c>
      <c r="AY16" s="4" t="str">
        <f>IF(NOT(B16=blank),'Tables 4-5'!$A$8,blank)</f>
        <v/>
      </c>
      <c r="AZ16" s="4" t="str">
        <f>IF(NOT(B16=blank),PRODUCT(G16,K16,(AE16-IF(AE16/FHS&lt;1,1,AE16/FHS)*(truck_idle/60)),(AV16*AY16),(Other!$G$4/454))+PRODUCT(IF(AE16/FHS&lt;1,1,AE16/FHS),G16,K16,AX16,truck_idle/60,Other!$G$4/454),blank)</f>
        <v/>
      </c>
      <c r="BA16" s="4" t="str">
        <f>IF(NOT(B16=blank),PRODUCT(IF(AE16/FHS&lt;1,1,AE16/FHS),G16,K16,AX16,Other!$G$6/60,Other!$G$4/454)+PRODUCT(G16,(AE16-IF(AE16/FHS&lt;1,1,AE16/FHS)*(truck_idle/60)),Truck_KW,gridNox,Other!$G$4/454,K16,AV16),blank)</f>
        <v/>
      </c>
      <c r="BB16" s="12" t="str">
        <f>IF(NOT(B16=blank),VLOOKUP(B16+4,'Tables 4-5'!$F$8:$G$25,2),blank)</f>
        <v/>
      </c>
      <c r="BC16" s="461" t="str">
        <f>IF(NOT(B16=blank),VLOOKUP(B16+4,'Table 6'!$B$3:$D$20,2),blank)</f>
        <v/>
      </c>
      <c r="BD16" s="4" t="str">
        <f>IF(NOT(B16=blank),'Tables 4-5'!$A$8,blank)</f>
        <v/>
      </c>
      <c r="BE16" s="4" t="str">
        <f>IF(NOT(B16=blank),PRODUCT(G16,L16,(AE16-IF(AE16/FHS&lt;1,1,AE16/FHS)*(truck_idle/60)),(BB16*BD16),(Other!$G$4/454))+PRODUCT(IF(AE16/FHS&lt;1,1,AE16/FHS),G16,L16,BC16,truck_idle/60,Other!$G$4/454),blank)</f>
        <v/>
      </c>
      <c r="BF16" s="4" t="str">
        <f>IF(NOT(B16=blank),PRODUCT(IF(AE16/FHS&lt;1,1,AE16/FHS),G16,L16,BC16,Other!$G$6/60,Other!$G$4/454)+PRODUCT(G16,(AE16-IF(AE16/FHS&lt;1,1,AE16/FHS)*(truck_idle/60)),Truck_KW,gridNox,Other!$G$4/454,L16,BB16),blank)</f>
        <v/>
      </c>
      <c r="BG16" s="12" t="str">
        <f>IF(NOT(B16=blank),VLOOKUP(B16+5,'Tables 4-5'!$F$8:$G$25,2),blank)</f>
        <v/>
      </c>
      <c r="BH16" s="461" t="str">
        <f>IF(NOT(B16=blank),VLOOKUP(B16+5,'Table 6'!$B$3:$D$20,2),blank)</f>
        <v/>
      </c>
      <c r="BI16" s="4" t="str">
        <f>IF(NOT(B16=blank),'Tables 4-5'!$A$8,blank)</f>
        <v/>
      </c>
      <c r="BJ16" s="4" t="str">
        <f>IF(NOT(B16=blank),PRODUCT(G16,M16,(AE16-IF(AE16/FHS&lt;1,1,AE16/FHS)*(truck_idle/60)),(BG16*BI16),(Other!$G$4/454))+PRODUCT(IF(AE16/FHS&lt;1,1,AE16/FHS),G16,M16,BH16,truck_idle/60,Other!$G$4/454),blank)</f>
        <v/>
      </c>
      <c r="BK16" s="4" t="str">
        <f>IF(NOT(B16=blank),PRODUCT(IF(AE16/FHS&lt;1,1,AE16/FHS),G16,M16,BH16,truck_idle/60,Other!$G$4/454)+PRODUCT(G16,(AE16-IF(AE16/FHS&lt;1,1,AE16/FHS)*(truck_idle/60)),Truck_KW,gridNox,Other!$G$4/454,M16,BG16),blank)</f>
        <v/>
      </c>
      <c r="BL16" s="12" t="str">
        <f>IF(NOT(B16=blank),VLOOKUP(B16+6,'Tables 4-5'!$F$8:$G$25,2),blank)</f>
        <v/>
      </c>
      <c r="BM16" s="461" t="str">
        <f>IF(NOT(B16=blank),VLOOKUP(B16+6,'Table 6'!$B$3:$D$20,2),blank)</f>
        <v/>
      </c>
      <c r="BN16" s="4" t="str">
        <f>IF(NOT(B16=blank),'Tables 4-5'!$A$8,blank)</f>
        <v/>
      </c>
      <c r="BO16" s="4" t="str">
        <f>IF(NOT(B16=blank),PRODUCT(G16,N16,(AE16-IF(AE16/FHS&lt;1,1,AE16/FHS)*(truck_idle/60)),(BL16*BN16),(Other!$G$4/454))+PRODUCT(IF(AE16/FHS&lt;1,1,AE16/FHS),G16,N16,BM16,truck_idle/60,Other!$G$4/454),blank)</f>
        <v/>
      </c>
      <c r="BP16" s="4" t="str">
        <f>IF(NOT(B16=blank),PRODUCT(IF(AE16/FHS&lt;1,1,AE16/FHS),G16,N16,BM16,truck_idle/60,Other!$G$4/454)+PRODUCT(G16,(AE16-IF(AE16/FHS&lt;1,1,AE16/FHS)*(truck_idle/60)),Truck_KW,gridNox,Other!$G$4/454,N16,BL16),blank)</f>
        <v/>
      </c>
      <c r="BQ16" s="12" t="str">
        <f>IF(NOT(B16=blank),VLOOKUP(B16+7,'Tables 4-5'!$F$8:$G$25,2),blank)</f>
        <v/>
      </c>
      <c r="BR16" s="461" t="str">
        <f>IF(NOT(B16=blank),VLOOKUP(B16+7,'Table 6'!$B$3:$D$20,2),blank)</f>
        <v/>
      </c>
      <c r="BS16" s="4" t="str">
        <f>IF(NOT(B16=blank),'Tables 4-5'!$A$8,blank)</f>
        <v/>
      </c>
      <c r="BT16" s="4" t="str">
        <f>IF(NOT(B16=blank),PRODUCT(G16,O16,(AE16-IF(AE16/FHS&lt;1,1,AE16/FHS)*(truck_idle/60)),(BQ16*BS16),(Other!$G$4/454))+PRODUCT(IF(AE16/FHS&lt;1,1,AE16/FHS),G16,O16,BR16,truck_idle/60,Other!$G$4/454),blank)</f>
        <v/>
      </c>
      <c r="BU16" s="4" t="str">
        <f>IF(NOT(B16=blank),PRODUCT(IF(AE16/FHS&lt;1,1,AE16/FHS),G16,O16,BR16,truck_idle/60,Other!$G$4/454)+PRODUCT(G16,(AE16-IF(AE16/FHS&lt;1,1,AE16/FHS)*(truck_idle/60)),Truck_KW,gridNox,Other!$G$4/454,O16,BQ16),blank)</f>
        <v/>
      </c>
      <c r="BV16" s="12" t="str">
        <f>IF(NOT(B16=blank),VLOOKUP(B16+8,'Tables 4-5'!$F$8:$G$25,2),blank)</f>
        <v/>
      </c>
      <c r="BW16" s="461" t="str">
        <f>IF(NOT(B16=blank),VLOOKUP(B16+8,'Table 6'!$B$3:$D$20,2),blank)</f>
        <v/>
      </c>
      <c r="BX16" s="4" t="str">
        <f>IF(NOT(B16=blank),'Tables 4-5'!$A$8,blank)</f>
        <v/>
      </c>
      <c r="BY16" s="4" t="str">
        <f>IF(NOT(B16=blank),PRODUCT(G16,P16,(AE16-IF(AE16/FHS&lt;1,1,AE16/FHS)*(truck_idle/60)),(BV16*BX16),(Other!$G$4/454))+PRODUCT(IF(AE16/FHS&lt;1,1,AE16/FHS),G16,P16,BW16,truck_idle/60,Other!$G$4/454),blank)</f>
        <v/>
      </c>
      <c r="BZ16" s="4" t="str">
        <f>IF(NOT(B16=blank),PRODUCT(IF(AE16/FHS&lt;1,1,AE16/FHS),G16,P16,BW16,truck_idle/60,Other!$G$4/454)+PRODUCT(G16,(AE16-IF(AE16/FHS&lt;1,1,AE16/FHS)*(truck_idle/60)),Truck_KW,gridNox,Other!$G$4/454,P16,BV16),blank)</f>
        <v/>
      </c>
      <c r="CA16" s="12" t="str">
        <f>IF(NOT(B16=blank),VLOOKUP(B16+9,'Tables 4-5'!$F$8:$G$25,2),blank)</f>
        <v/>
      </c>
      <c r="CB16" s="461" t="str">
        <f>IF(NOT(B16=blank),VLOOKUP(B16+9,'Table 6'!$B$3:$D$20,2),blank)</f>
        <v/>
      </c>
      <c r="CC16" s="4" t="str">
        <f>IF(NOT(B16=blank),'Tables 4-5'!$A$8,blank)</f>
        <v/>
      </c>
      <c r="CD16" s="4" t="str">
        <f>IF(NOT(B16=blank),PRODUCT(G16,Q16,(AE16-IF(AE16/FHS&lt;1,1,AE16/FHS)*(truck_idle/60)),(CA16*CC16),(Other!$G$4/454))+PRODUCT(IF(AE16/FHS&lt;1,1,AE16/FHS),G16,Q16,CB16,truck_idle/60,Other!$G$4/454),blank)</f>
        <v/>
      </c>
      <c r="CE16" s="4" t="str">
        <f>IF(NOT(B16=blank),PRODUCT(IF(AE16/FHS&lt;1,1,AE16/FHS),G16,Q16,CB16,truck_idle/60,Other!$G$4/454)+PRODUCT(G16,(AE16-IF(AE16/FHS&lt;1,1,AE16/FHS)*(truck_idle/60)),Truck_KW,gridNox,Other!$G$4/454,Q16,CA16),blank)</f>
        <v/>
      </c>
      <c r="CG16" s="12" t="str">
        <f>IF(NOT(B16=blank),VLOOKUP(B16+0,'Tables 4-5'!$F$8:$G$25,2),blank)</f>
        <v/>
      </c>
      <c r="CH16" s="12" t="str">
        <f>IF(NOT(B16=blank),VLOOKUP(B16+0,'Table 6'!$B$3:$D$20,3),blank)</f>
        <v/>
      </c>
      <c r="CI16" s="4" t="str">
        <f>IF(NOT(B16=blank),'Tables 4-5'!$B$8,blank)</f>
        <v/>
      </c>
      <c r="CJ16" s="4" t="str">
        <f>IF(NOT(B16=blank),PRODUCT(G16,H16,(AE16-IF(AE16/FHS&lt;1,1,AE16/FHS)*(truck_idle/60)),(CG16*CI16),(Other!$G$4/454))+PRODUCT(IF(AE16/FHS&lt;1,1,AE16/FHS),G16,H16,CH16,truck_idle/60,Other!$G$4/454),blank)</f>
        <v/>
      </c>
      <c r="CK16" s="12" t="str">
        <f>IF(NOT(B16=blank),PRODUCT(IF(AE16/FHS&lt;1,1,AE16/FHS),G16,H16,CH16,truck_idle/60,Other!$G$4/454)+PRODUCT(G16,(AE16-IF(AE16/FHS&lt;1,1,AE16/FHS)*(truck_idle/60)),Truck_KW,gridPM,Other!$G$4/454,CG16,H16),blank)</f>
        <v/>
      </c>
      <c r="CL16" s="12" t="str">
        <f>IF(NOT(B16=blank),VLOOKUP(B16+1,'Tables 4-5'!$F$8:$G$25,2),blank)</f>
        <v/>
      </c>
      <c r="CM16" s="12" t="str">
        <f>IF(NOT(B16=blank),VLOOKUP(B16+1,'Table 6'!$B$3:$D$20,3),blank)</f>
        <v/>
      </c>
      <c r="CN16" s="4" t="str">
        <f>IF(NOT(B16=blank),'Tables 4-5'!$B$8,blank)</f>
        <v/>
      </c>
      <c r="CO16" s="4" t="str">
        <f>IF(NOT(B16=blank),PRODUCT(G16,I16,(AE16-IF(AE16/FHS&lt;1,1,AE16/FHS)*(truck_idle/60)),(CL16*CN16),(Other!$G$4/454))+PRODUCT(IF(AE16/FHS&lt;1,1,AE16/FHS),G16,I16,CM16,truck_idle/60,Other!$G$4/454),blank)</f>
        <v/>
      </c>
      <c r="CP16" s="12" t="str">
        <f>IF(NOT(B16=blank),PRODUCT(IF(AE16/FHS&lt;1,1,AE16/FHS),G16,I16,CM16,truck_idle/60,Other!$G$4/454)+PRODUCT(G16,(AE16-IF(AE16/FHS&lt;1,1,AE16/FHS)*(truck_idle/60)),Truck_KW,gridPM,Other!$G$4/454,I16,CL16),blank)</f>
        <v/>
      </c>
      <c r="CQ16" s="12" t="str">
        <f>IF(NOT(B16=blank),VLOOKUP(B16+2,'Tables 4-5'!$F$8:$G$25,2),blank)</f>
        <v/>
      </c>
      <c r="CR16" s="12" t="str">
        <f>IF(NOT(B16=blank),VLOOKUP(B16+2,'Table 6'!$B$3:$D$20,3),blank)</f>
        <v/>
      </c>
      <c r="CS16" s="4" t="str">
        <f>IF(NOT(B16=blank),'Tables 4-5'!$B$8,blank)</f>
        <v/>
      </c>
      <c r="CT16" s="4" t="str">
        <f>IF(NOT(B16=blank),PRODUCT(G16,J16,(AE16-IF(AE16/FHS&lt;1,1,AE16/FHS)*(truck_idle/60)),(CQ16*CS16),(Other!$G$4/454))+PRODUCT(IF(AE16/FHS&lt;1,1,AE16/FHS),G16,J16,CR16,truck_idle/60,Other!$G$4/454),blank)</f>
        <v/>
      </c>
      <c r="CU16" s="12" t="str">
        <f>IF(NOT(B16=blank),PRODUCT(IF(AE16/FHS&lt;1,1,AE16/FHS),G16,J16,CR16,truck_idle/60,Other!$G$4/454)+PRODUCT(G16,(AE16-IF(AE16/FHS&lt;1,1,AE16/FHS)*(truck_idle/60)),Truck_KW,gridPM,Other!$G$4/454,J16,CQ16),blank)</f>
        <v/>
      </c>
      <c r="CV16" s="12" t="str">
        <f>IF(NOT(B16=blank),VLOOKUP(B16+3,'Tables 4-5'!$F$8:$G$25,2),blank)</f>
        <v/>
      </c>
      <c r="CW16" s="12" t="str">
        <f>IF(NOT(B16=blank),VLOOKUP(B16+3,'Table 6'!$B$3:$D$20,3),blank)</f>
        <v/>
      </c>
      <c r="CX16" s="4" t="str">
        <f>IF(NOT(B16=blank),'Tables 4-5'!$B$8,blank)</f>
        <v/>
      </c>
      <c r="CY16" s="4" t="str">
        <f>IF(NOT(B16=blank),PRODUCT(G16,K16,(AE16-IF(AE16/FHS&lt;1,1,AE16/FHS)*(truck_idle/60)),(CV16*CX16),(Other!$G$4/454))+PRODUCT(IF(AE16/FHS&lt;1,1,AE16/FHS),G16,K16,CW16,truck_idle/60,Other!$G$4/454),blank)</f>
        <v/>
      </c>
      <c r="CZ16" s="12" t="str">
        <f>IF(NOT(B16=blank),PRODUCT(IF(AE16/FHS&lt;1,1,AE16/FHS),G16,K16,CW16,truck_idle/60,Other!$G$4/454)+PRODUCT(G16,(AE16-IF(AE16/FHS&lt;1,1,AE16/FHS)*(truck_idle/60)),Truck_KW,gridPM,Other!$G$4/454,K16,CV16),blank)</f>
        <v/>
      </c>
      <c r="DA16" s="12" t="str">
        <f>IF(NOT(B16=blank),VLOOKUP(B16+4,'Tables 4-5'!$F$8:$G$25,2),blank)</f>
        <v/>
      </c>
      <c r="DB16" s="12" t="str">
        <f>IF(NOT(B16=blank),VLOOKUP(B16+4,'Table 6'!$B$3:$D$20,3),blank)</f>
        <v/>
      </c>
      <c r="DC16" s="4" t="str">
        <f>IF(NOT(B16=blank),'Tables 4-5'!$B$8,blank)</f>
        <v/>
      </c>
      <c r="DD16" s="4" t="str">
        <f>IF(NOT(B16=blank),PRODUCT(G16,L16,(AE16-IF(AE16/FHS&lt;1,1,AE16/FHS)*(truck_idle/60)),(DA16*DC16),(Other!$G$4/454))+PRODUCT(IF(AE16/FHS&lt;1,1,AE16/FHS),G16,L16,DB16,truck_idle/60,Other!$G$4/454),blank)</f>
        <v/>
      </c>
      <c r="DE16" s="12" t="str">
        <f>IF(NOT(B16=blank),PRODUCT(IF(AE16/FHS&lt;1,1,AE16/FHS),G16,L16,DB16,truck_idle/60,Other!$G$4/454)+PRODUCT(G16,(AE16-IF(AE16/FHS&lt;1,1,AE16/FHS)*(truck_idle/60)),Truck_KW,gridPM,Other!$G$4/454,L16,DA16),blank)</f>
        <v/>
      </c>
      <c r="DF16" s="12" t="str">
        <f>IF(NOT(B16=blank),VLOOKUP(B16+5,'Tables 4-5'!$F$8:$G$25,2),blank)</f>
        <v/>
      </c>
      <c r="DG16" s="12" t="str">
        <f>IF(NOT(B16=blank),VLOOKUP(B16+5,'Table 6'!$B$3:$D$20,3),blank)</f>
        <v/>
      </c>
      <c r="DH16" s="4" t="str">
        <f>IF(NOT(B16=blank),'Tables 4-5'!$B$8,blank)</f>
        <v/>
      </c>
      <c r="DI16" s="4" t="str">
        <f>IF(NOT(B16=blank),PRODUCT(G16,M16,(AE16-IF(AE16/FHS&lt;1,1,AE16/FHS)*(truck_idle/60)),(DF16*DH16),(Other!$G$4/454))+PRODUCT(IF(AE16/FHS&lt;1,1,AE16/FHS),G16,M16,DG16,truck_idle/60,Other!$G$4/454),blank)</f>
        <v/>
      </c>
      <c r="DJ16" s="12" t="str">
        <f>IF(NOT(B16=blank),PRODUCT(IF(AE16/FHS&lt;1,1,AE16/FHS),G16,M16,DG16,truck_idle/60,Other!$G$4/454)+PRODUCT(G16,(AE16-IF(AE16/FHS&lt;1,1,AE16/FHS)*(truck_idle/60)),Truck_KW,gridPM,Other!$G$4/454,M16,DF16),blank)</f>
        <v/>
      </c>
      <c r="DK16" s="12" t="str">
        <f>IF(NOT(B16=blank),VLOOKUP(B16+6,'Tables 4-5'!$F$8:$G$25,2),blank)</f>
        <v/>
      </c>
      <c r="DL16" s="12" t="str">
        <f>IF(NOT(B16=blank),VLOOKUP(B16+6,'Table 6'!$B$3:$D$20,3),blank)</f>
        <v/>
      </c>
      <c r="DM16" s="4" t="str">
        <f>IF(NOT(B16=blank),'Tables 4-5'!$B$8,blank)</f>
        <v/>
      </c>
      <c r="DN16" s="4" t="str">
        <f>IF(NOT(B16=blank),PRODUCT(G16,N16,(AE16-IF(AE16/FHS&lt;1,1,AE16/FHS)*(truck_idle/60)),(DK16*DM16),(Other!$G$4/454))+PRODUCT(IF(AE16/FHS&lt;1,1,AE16/FHS),G16,N16,DL16,truck_idle/60,Other!$G$4/454),blank)</f>
        <v/>
      </c>
      <c r="DO16" s="12" t="str">
        <f>IF(NOT(B16=blank),PRODUCT(IF(AE16/FHS&lt;1,1,AE16/FHS),G16,N16,DL16,truck_idle/60,Other!$G$4/454)+PRODUCT(G16,(AE16-IF(AE16/FHS&lt;1,1,AE16/FHS)*(truck_idle/60)),Truck_KW,gridPM,Other!$G$4/454,N16,DK16),blank)</f>
        <v/>
      </c>
      <c r="DP16" s="12" t="str">
        <f>IF(NOT(B16=blank),VLOOKUP(B16+7,'Tables 4-5'!$F$8:$G$25,2),blank)</f>
        <v/>
      </c>
      <c r="DQ16" s="12" t="str">
        <f>IF(NOT(B16=blank),VLOOKUP(B16+7,'Table 6'!$B$3:$D$20,3),blank)</f>
        <v/>
      </c>
      <c r="DR16" s="4" t="str">
        <f>IF(NOT(B16=blank),'Tables 4-5'!$B$8,blank)</f>
        <v/>
      </c>
      <c r="DS16" s="4" t="str">
        <f>IF(NOT(B16=blank),PRODUCT(G16,O16,(AE16-IF(AE16/FHS&lt;1,1,AE16/FHS)*(truck_idle/60)),(DP16*DR16),(Other!$G$4/454))+PRODUCT(IF(AE16/FHS&lt;1,1,AE16/FHS),G16,O16,DQ16,truck_idle/60,Other!$G$4/454),blank)</f>
        <v/>
      </c>
      <c r="DT16" s="12" t="str">
        <f>IF(NOT(B16=blank),PRODUCT(IF(AE16/FHS&lt;1,1,AE16/FHS),G16,O16,DQ16,truck_idle/60,Other!$G$4/454)+PRODUCT(G16,(AE16-IF(AE16/FHS&lt;1,1,AE16/FHS)*(truck_idle/60)),Truck_KW,gridPM,Other!$G$4/454,O16,DP16),blank)</f>
        <v/>
      </c>
      <c r="DU16" s="12" t="str">
        <f>IF(NOT(B16=blank),VLOOKUP(B16+8,'Tables 4-5'!$F$8:$G$25,2),blank)</f>
        <v/>
      </c>
      <c r="DV16" s="12" t="str">
        <f>IF(NOT(B16=blank),VLOOKUP(B16+8,'Table 6'!$B$3:$D$20,3),blank)</f>
        <v/>
      </c>
      <c r="DW16" s="4" t="str">
        <f>IF(NOT(B16=blank),'Tables 4-5'!$B$8,blank)</f>
        <v/>
      </c>
      <c r="DX16" s="4" t="str">
        <f>IF(NOT(B16=blank),PRODUCT(G16,P16,(AE16-IF(AE16/FHS&lt;1,1,AE16/FHS)*(truck_idle/60)),(DU16*DW16),(Other!$G$4/454))+PRODUCT(IF(AE16/FHS&lt;1,1,AE16/FHS),G16,P16,DV16,truck_idle/60,Other!$G$4/454),blank)</f>
        <v/>
      </c>
      <c r="DY16" s="12" t="str">
        <f>IF(NOT(B16=blank),PRODUCT(IF(AE16/FHS&lt;1,1,AE16/FHS),G16,P16,DV16,truck_idle/60,Other!$G$4/454)+PRODUCT(G16,(AE16-IF(AE16/FHS&lt;1,1,AE16/FHS)*(truck_idle/60)),Truck_KW,gridPM,Other!$G$4/454,P16,DU16),blank)</f>
        <v/>
      </c>
      <c r="DZ16" s="12" t="str">
        <f>IF(NOT(B16=blank),VLOOKUP(B16+9,'Tables 4-5'!$F$8:$G$25,2),blank)</f>
        <v/>
      </c>
      <c r="EA16" s="12" t="str">
        <f>IF(NOT(B16=blank),VLOOKUP(B16+9,#REF!,3),blank)</f>
        <v/>
      </c>
      <c r="EB16" s="12" t="str">
        <f>IF(NOT(B16=blank),VLOOKUP(B16+9,'Table 6'!$B$3:$D$20,3),blank)</f>
        <v/>
      </c>
      <c r="EC16" s="4" t="str">
        <f>IF(NOT(B16=blank),'Tables 4-5'!$B$8,blank)</f>
        <v/>
      </c>
      <c r="ED16" s="4" t="str">
        <f>IF(NOT(B16=blank),PRODUCT(G16,Q16,(AE16-IF(AE16/FHS&lt;1,1,AE16/FHS)*(truck_idle/60)),(DZ16*EC16),(Other!$G$4/454))+PRODUCT(IF(AE16/FHS&lt;1,1,AE16/FHS),G16,Q16,EB16,truck_idle/60,Other!$G$4/454),blank)</f>
        <v/>
      </c>
      <c r="EE16" s="12" t="str">
        <f>IF(NOT(B16=blank),PRODUCT(IF(AE16/FHS&lt;1,1,AE16/FHS),G16,Q16,EB16,truck_idle/60,Other!$G$4/454)+PRODUCT(G16,(AE16-IF(AE16/FHS&lt;1,1,AE16/FHS)*(truck_idle/60)),Truck_KW,gridPM,Other!$G$4/454,Q16,DZ16),blank)</f>
        <v/>
      </c>
      <c r="EG16" t="str">
        <f>IF(C16=truckstoptru,VLOOKUP(B16+0,'Tables 2-3 TRU'!$B$14:$D$31,2),blank)</f>
        <v/>
      </c>
      <c r="EH16" s="4" t="str">
        <f>IF(C16=truckstoptru,PRODUCT(G16,(AF16-IF(AF16/FHS&lt;1,1,AF16/FHS)*(truck_idle/60)),tru__hp,tru_Load_Factor,(Other!$G$4/454),EG16,R16)+PRODUCT(IF(AF16/FHS&lt;1,1,AF16/FHS),G16,truck_idle/60,tru__hp,tru_Load_Factor,(Other!$G$4/454),EG16,R16),blank)</f>
        <v/>
      </c>
      <c r="EI16" s="4" t="str">
        <f>IF(C16=truckstoptru,PRODUCT(IF(AF16/FHS&lt;1,1,AF16/FHS),G16,truck_idle/60,tru_Load_Factor,tru__hp,(Other!$G$4/454),EG16,R16)+PRODUCT(G16,(AF16-IF(AF16/FHS&lt;1,1,AF16/FHS)*(truck_idle/60)),TRU_KW,gridNox,Other!$G$4/454,R16),blank)</f>
        <v/>
      </c>
      <c r="EJ16" t="str">
        <f>IF(C16=truckstoptru,VLOOKUP(B16+1,'Tables 2-3 TRU'!$B$14:$D$31,2),blank)</f>
        <v/>
      </c>
      <c r="EK16" s="4" t="str">
        <f>IF(C16=truckstoptru,PRODUCT(G16,(AF16-IF(AF16/FHS&lt;1,1,AF16/FHS)*(truck_idle/60)),tru__hp,tru_Load_Factor,(Other!$G$4/454),EJ16,S16)+PRODUCT(IF(AF16/FHS&lt;1,1,AF16/FHS),G16,truck_idle/60,tru__hp,tru_Load_Factor,(Other!$G$4/454),EJ16,S16),blank)</f>
        <v/>
      </c>
      <c r="EL16" s="4" t="str">
        <f>IF(C16=truckstoptru,PRODUCT(IF(AF16/FHS&lt;1,1,AF16/FHS),G16,truck_idle/60,tru_Load_Factor,tru__hp,(Other!$G$4/454),EJ16,S16)+PRODUCT(G16,(AF16-IF(AF16/FHS&lt;1,1,AF16/FHS)*(truck_idle/60)),TRU_KW,gridNox,Other!$G$4/454,S16),blank)</f>
        <v/>
      </c>
      <c r="EM16" t="str">
        <f>IF(C16=truckstoptru,VLOOKUP(B16+2,'Tables 2-3 TRU'!$B$14:$D$31,2),blank)</f>
        <v/>
      </c>
      <c r="EN16" s="4" t="str">
        <f>IF(C16=truckstoptru,PRODUCT(G16,(AF16-IF(AF16/FHS&lt;1,1,AF16/FHS)*(truck_idle/60)),tru__hp,tru_Load_Factor,(Other!$G$4/454),EM16,T16)+PRODUCT(IF(AF16/FHS&lt;1,1,AF16/FHS),G16,truck_idle/60,tru__hp,tru_Load_Factor,(Other!$G$4/454),EM16,T16),blank)</f>
        <v/>
      </c>
      <c r="EO16" s="4" t="str">
        <f>IF(C16=truckstoptru,PRODUCT(IF(AF16/FHS&lt;1,1,AF16/FHS),G16,truck_idle/60,tru_Load_Factor,tru__hp,(Other!$G$4/454),EM16,T16)+PRODUCT(G16,(AF16-IF(AF16/FHS&lt;1,1,AF16/FHS)*(truck_idle/60)),TRU_KW,gridNox,Other!$G$4/454,T16),blank)</f>
        <v/>
      </c>
      <c r="EP16" t="str">
        <f>IF(C16=truckstoptru,VLOOKUP(B16+3,'Tables 2-3 TRU'!$B$14:$D$31,2),blank)</f>
        <v/>
      </c>
      <c r="EQ16" s="4" t="str">
        <f>IF(C16=truckstoptru,PRODUCT(G16,(AF16-IF(AF16/FHS&lt;1,1,AF16/FHS)*(truck_idle/60)),tru__hp,tru_Load_Factor,(Other!$G$4/454),EP16,U16)+PRODUCT(IF(AF16/FHS&lt;1,1,AF16/FHS),G16,truck_idle/60,tru__hp,tru_Load_Factor,(Other!$G$4/454),EP16,U16),blank)</f>
        <v/>
      </c>
      <c r="ER16" s="4" t="str">
        <f>IF(C16=truckstoptru,PRODUCT(IF(AF16/FHS&lt;1,1,AF16/FHS),G16,truck_idle/60,tru_Load_Factor,tru__hp,(Other!$G$4/454),EP16,U16)+PRODUCT(G16,(AF16-IF(AF16/FHS&lt;1,1,AF16/FHS)*(truck_idle/60)),TRU_KW,gridNox,Other!$G$4/454,U16),blank)</f>
        <v/>
      </c>
      <c r="ES16" t="str">
        <f>IF(C16=truckstoptru,VLOOKUP(B16+4,'Tables 2-3 TRU'!$B$14:$D$31,2),blank)</f>
        <v/>
      </c>
      <c r="ET16" s="4" t="str">
        <f>IF(C16=truckstoptru,PRODUCT(G16,(AF16-IF(AF16/FHS&lt;1,1,AF16/FHS)*(truck_idle/60)),tru__hp,tru_Load_Factor,(Other!$G$4/454),ES16,V16)+PRODUCT(IF(AF16/FHS&lt;1,1,AF16/FHS),G16,truck_idle/60,tru__hp,tru_Load_Factor,(Other!$G$4/454),ES16,V16),blank)</f>
        <v/>
      </c>
      <c r="EU16" s="4" t="str">
        <f>IF(C16=truckstoptru,PRODUCT(IF(AF16/FHS&lt;1,1,AE16/FHS),G16,truck_idle/60,tru_Load_Factor,tru__hp,(Other!$G$4/454),ES16,V16)+PRODUCT(G16,(AF16-IF(AF16/FHS&lt;1,1,AE16/FHS)*(truck_idle/60)),TRU_KW,gridNox,Other!$G$4/454,V16),blank)</f>
        <v/>
      </c>
      <c r="EV16" t="str">
        <f>IF(C16=truckstoptru,VLOOKUP(B16+5,'Tables 2-3 TRU'!$B$14:$D$31,2),blank)</f>
        <v/>
      </c>
      <c r="EW16" s="4" t="str">
        <f>IF(C16=truckstoptru,PRODUCT(G16,(AF16-IF(AF16/FHS&lt;1,1,AF16/FHS)*(truck_idle/60)),tru__hp,tru_Load_Factor,(Other!$G$4/454),EV16,W16)+PRODUCT(IF(AF16/FHS&lt;1,1,AF16/FHS),G16,truck_idle/60,tru__hp,tru_Load_Factor,(Other!$G$4/454),EV16,W16),blank)</f>
        <v/>
      </c>
      <c r="EX16" s="4" t="str">
        <f>IF(C16=truckstoptru,PRODUCT(IF(AF16/FHS&lt;1,1,AF16/FHS),G16,truck_idle/60,tru_Load_Factor,tru__hp,(Other!$G$4/454),EV16,W16)+PRODUCT(G16,(AF16-IF(AF16/FHS&lt;1,1,AF16/FHS)*(truck_idle/60)),TRU_KW,gridNox,Other!$G$4/454,W16),blank)</f>
        <v/>
      </c>
      <c r="EY16" t="str">
        <f>IF(C16=truckstoptru,VLOOKUP(B16+6,'Tables 2-3 TRU'!$B$14:$D$31,2),blank)</f>
        <v/>
      </c>
      <c r="EZ16" s="4" t="str">
        <f>IF(C16=truckstoptru,PRODUCT(G16,(AF16-IF(AF16/FHS&lt;1,1,AF16/FHS)*(truck_idle/60)),tru__hp,tru_Load_Factor,(Other!$G$4/454),EY16,X16)+PRODUCT(IF(AF16/FHS&lt;1,1,AF16/FHS),G16,truck_idle/60,tru__hp,tru_Load_Factor,(Other!$G$4/454),EY16,X16),blank)</f>
        <v/>
      </c>
      <c r="FA16" s="4" t="str">
        <f>IF(C16=truckstoptru,PRODUCT(IF(AF16/FHS&lt;1,1,AF16/FHS),G16,truck_idle/60,tru_Load_Factor,tru__hp,(Other!$G$4/454),EY16,X16)+PRODUCT(G16,(AF16-IF(AF16/FHS&lt;1,1,AF16/FHS)*(truck_idle/60)),TRU_KW,gridNox,Other!$G$4/454,X16),blank)</f>
        <v/>
      </c>
      <c r="FB16" t="str">
        <f>IF(C16=truckstoptru,VLOOKUP(B16+7,'Tables 2-3 TRU'!$B$14:$D$31,2),blank)</f>
        <v/>
      </c>
      <c r="FC16" s="4" t="str">
        <f>IF(C16=truckstoptru,PRODUCT(G16,(AF16-IF(AF16/FHS&lt;1,1,AF16/FHS)*(truck_idle/60)),tru__hp,tru_Load_Factor,(Other!$G$4/454),FB16,Y16)+PRODUCT(IF(AF16/FHS&lt;1,1,AF16/FHS),G16,truck_idle/60,tru__hp,tru_Load_Factor,(Other!$G$4/454),FB16,Y16),blank)</f>
        <v/>
      </c>
      <c r="FD16" s="4" t="str">
        <f>IF(C16=truckstoptru,PRODUCT(IF(AF16/FHS&lt;1,1,AF16/FHS),G16,truck_idle/60,tru_Load_Factor,tru__hp,(Other!$G$4/454),FB16,Y16)+PRODUCT(G16,(AF16-IF(AF16/FHS&lt;1,1,AF16/FHS)*(truck_idle/60)),TRU_KW,gridNox,Other!$G$4/454,Y16),blank)</f>
        <v/>
      </c>
      <c r="FE16" t="str">
        <f>IF(C16=truckstoptru,VLOOKUP(B16+8,'Tables 2-3 TRU'!$B$14:$D$31,2),blank)</f>
        <v/>
      </c>
      <c r="FF16" s="4" t="str">
        <f>IF(C16=truckstoptru,PRODUCT(G16,(AF16-IF(AF16/FHS&lt;1,1,AF16/FHS)*(truck_idle/60)),tru__hp,tru_Load_Factor,(Other!$G$4/454),FE16,Z16)+PRODUCT(IF(AF16/FHS&lt;1,1,AF16/FHS),G16,truck_idle/60,tru__hp,tru_Load_Factor,(Other!$G$4/454),FE16,Z16),blank)</f>
        <v/>
      </c>
      <c r="FG16" s="4" t="str">
        <f>IF(C16=truckstoptru,PRODUCT(IF(AF16/FHS&lt;1,1,AF16/FHS),G16,truck_idle/60,tru_Load_Factor,tru__hp,(Other!$G$4/454),FE16,Z16)+PRODUCT(G16,(AF16-IF(AF16/FHS&lt;1,1,AF16/FHS)*(truck_idle/60)),TRU_KW,gridNox,Other!$G$4/454,Z16),blank)</f>
        <v/>
      </c>
      <c r="FH16" t="str">
        <f>IF(C16=truckstoptru,VLOOKUP(B16+9,'Tables 2-3 TRU'!$B$14:$D$31,2),blank)</f>
        <v/>
      </c>
      <c r="FI16" s="4" t="str">
        <f>IF(C16=truckstoptru,PRODUCT(G16,(AF16-IF(AF16/FHS&lt;1,1,AF16/FHS)*(truck_idle/60)),tru__hp,tru_Load_Factor,(Other!$G$4/454),FH16,AA16)+PRODUCT(IF(AF16/FHS&lt;1,1,AF16/FHS),G16,truck_idle/60,tru__hp,tru_Load_Factor,(Other!$G$4/454),FH16,AA16),blank)</f>
        <v/>
      </c>
      <c r="FJ16" s="4" t="str">
        <f>IF(C16=truckstoptru,PRODUCT(IF(AF16/FHS&lt;1,1,AF16/FHS),G16,truck_idle/60,tru_Load_Factor,tru__hp,(Other!$G$4/454),FH16,AA16)+PRODUCT(G16,(AF16-IF(AF16/FHS&lt;1,1,AF16/FHS)*(truck_idle/60)),TRU_KW,gridNox,Other!$G$4/454,AA16),blank)</f>
        <v/>
      </c>
      <c r="FL16" t="str">
        <f>IF(C16=truckstoptru,VLOOKUP(B16+0,'Tables 2-3 TRU'!$B$14:$D$31,3),blank)</f>
        <v/>
      </c>
      <c r="FM16" s="4" t="str">
        <f>IF(C16=truckstoptru,PRODUCT(G16,(AF16-IF(AF16/FHS&lt;1,1,AF16/FHS)*(truck_idle/60)),tru__hp,tru_Load_Factor,(Other!$G$4/454),FL16,R16)+PRODUCT(IF(AF16/FHS&lt;1,1,AF16/FHS),G16,truck_idle/60,tru__hp,tru_Load_Factor,(Other!$G$4/454),FL16,R16),blank)</f>
        <v/>
      </c>
      <c r="FN16" s="4" t="str">
        <f>IF(C16=truckstoptru,PRODUCT(IF(AF16/FHS&lt;1,1,AF16/FHS),G16,truck_idle/60,tru_Load_Factor,tru__hp,(Other!$G$4/454),FL16,R16)+PRODUCT(G16,(AF16-IF(AF16/FHS&lt;1,1,AF16/FHS)*(truck_idle/60)),TRU_KW,gridPM,Other!$G$4/454,R16),blank)</f>
        <v/>
      </c>
      <c r="FO16" t="str">
        <f>IF(C16=truckstoptru,VLOOKUP(B16+1,'Tables 2-3 TRU'!$B$14:$D$31,3),blank)</f>
        <v/>
      </c>
      <c r="FP16" s="4" t="str">
        <f>IF(C16=truckstoptru,PRODUCT(G16,(AF16-IF(AF16/FHS&lt;1,1,AF16/FHS)*(truck_idle/60)),tru__hp,tru_Load_Factor,(Other!$G$4/454),FO16,S16)+PRODUCT(IF(AF16/FHS&lt;1,1,AF16/FHS),G16,truck_idle/60,tru__hp,tru_Load_Factor,(Other!$G$4/454),FO16,S16),blank)</f>
        <v/>
      </c>
      <c r="FQ16" s="4" t="str">
        <f>IF(C16=truckstoptru,PRODUCT(IF(AF16/FHS&lt;1,1,AF16/FHS),G16,truck_idle/60,tru_Load_Factor,tru__hp,(Other!$G$4/454),FO16,S16)+PRODUCT(G16,(AF16-IF(AF16/FHS&lt;1,1,AF16/FHS)*(truck_idle/60)),TRU_KW,gridPM,Other!$G$4/454,S16),blank)</f>
        <v/>
      </c>
      <c r="FR16" t="str">
        <f>IF(C16=truckstoptru,VLOOKUP(B16+2,'Tables 2-3 TRU'!$B$14:$D$31,3),blank)</f>
        <v/>
      </c>
      <c r="FS16" s="4" t="str">
        <f>IF(C16=truckstoptru,PRODUCT(G16,(AF16-IF(AF16/FHS&lt;1,1,AF16/FHS)*(truck_idle/60)),tru__hp,tru_Load_Factor,(Other!$G$4/454),FR16,T16)+PRODUCT(IF(AF16/FHS&lt;1,1,AF16/FHS),G16,truck_idle/60,tru__hp,tru_Load_Factor,(Other!$G$4/454),FR16,T16),blank)</f>
        <v/>
      </c>
      <c r="FT16" s="4" t="str">
        <f>IF(C16=truckstoptru,PRODUCT(IF(AF16/FHS&lt;1,1,AF16/FHS),G16,truck_idle/60,tru_Load_Factor,tru__hp,(Other!$G$4/454),FR16,T16)+PRODUCT(G16,(AF16-IF(AF16/FHS&lt;1,1,AF16/FHS)*(truck_idle/60)),TRU_KW,gridPM,Other!$G$4/454,T16),blank)</f>
        <v/>
      </c>
      <c r="FU16" t="str">
        <f>IF(C16=truckstoptru,VLOOKUP(B16+3,'Tables 2-3 TRU'!$B$14:$D$31,3),blank)</f>
        <v/>
      </c>
      <c r="FV16" s="4" t="str">
        <f>IF(C16=truckstoptru,PRODUCT(G16,(AF16-IF(AF16/FHS&lt;1,1,AF16/FHS)*(truck_idle/60)),tru__hp,tru_Load_Factor,(Other!$G$4/454),FU16,U16)+PRODUCT(IF(AF16/FHS&lt;1,1,AF16/FHS),G16,truck_idle/60,tru__hp,tru_Load_Factor,(Other!$G$4/454),FU16,U16),blank)</f>
        <v/>
      </c>
      <c r="FW16" s="4" t="str">
        <f>IF(C16=truckstoptru,PRODUCT(IF(AF16/FHS&lt;1,1,AF16/FHS),G16,truck_idle/60,tru_Load_Factor,tru__hp,(Other!$G$4/454),FU16,U16)+PRODUCT(G16,(AF16-IF(AF16/FHS&lt;1,1,AF16/FHS)*(truck_idle/60)),TRU_KW,gridPM,Other!$G$4/454,U16),blank)</f>
        <v/>
      </c>
      <c r="FX16" t="str">
        <f>IF(C16=truckstoptru,VLOOKUP(B16+4,'Tables 2-3 TRU'!$B$14:$D$31,3),blank)</f>
        <v/>
      </c>
      <c r="FY16" s="4" t="str">
        <f>IF(C16=truckstoptru,PRODUCT(G16,(AF16-IF(AF16/FHS&lt;1,1,AF16/FHS)*(truck_idle/60)),tru__hp,tru_Load_Factor,(Other!$G$4/454),FX16,V16)+PRODUCT(IF(AF16/FHS&lt;1,1,AF16/FHS),G16,truck_idle/60,tru__hp,tru_Load_Factor,(Other!$G$4/454),FX16,V16),blank)</f>
        <v/>
      </c>
      <c r="FZ16" s="4" t="str">
        <f>IF(C16=truckstoptru,PRODUCT(IF(AF16/FHS&lt;1,1,AF16/FHS),G16,truck_idle/60,tru_Load_Factor,tru__hp,(Other!$G$4/454),FX16,V16)+PRODUCT(G16,(AF16-IF(AF16/FHS&lt;1,1,AF16/FHS)*(truck_idle/60)),TRU_KW,gridPM,Other!$G$4/454,V16),blank)</f>
        <v/>
      </c>
      <c r="GA16" t="str">
        <f>IF(C16=truckstoptru,VLOOKUP(B16+5,'Tables 2-3 TRU'!$B$14:$D$31,3),blank)</f>
        <v/>
      </c>
      <c r="GB16" s="4" t="str">
        <f>IF(C16=truckstoptru,PRODUCT(G16,(AF16-IF(AF16/FHS&lt;1,1,AF16/FHS)*(truck_idle/60)),tru__hp,tru_Load_Factor,(Other!$G$4/454),GA16,W16)+PRODUCT(IF(AF16/FHS&lt;1,1,AF16/FHS),G16,truck_idle/60,tru__hp,tru_Load_Factor,(Other!$G$4/454),GA16,W16),blank)</f>
        <v/>
      </c>
      <c r="GC16" s="4" t="str">
        <f>IF(C16=truckstoptru,PRODUCT(IF(AF16/FHS&lt;1,1,AF16/FHS),G16,truck_idle/60,tru_Load_Factor,tru__hp,(Other!$G$4/454),GA16,W16)+PRODUCT(G16,(AF16-IF(AF16/FHS&lt;1,1,AF16/FHS)*(truck_idle/60)),TRU_KW,gridPM,Other!$G$4/454,W16),blank)</f>
        <v/>
      </c>
      <c r="GD16" t="str">
        <f>IF(C16=truckstoptru,VLOOKUP(B16+6,'Tables 2-3 TRU'!$B$14:$D$31,3),blank)</f>
        <v/>
      </c>
      <c r="GE16" s="4" t="str">
        <f>IF(C16=truckstoptru,PRODUCT(G16,(AF16-IF(AF16/FHS&lt;1,1,AF16/FHS)*(truck_idle/60)),tru__hp,tru_Load_Factor,(Other!$G$4/454),GD16,X16)+PRODUCT(IF(AF16/FHS&lt;1,1,AF16/FHS),G16,truck_idle/60,tru__hp,tru_Load_Factor,(Other!$G$4/454),GD16,X16),blank)</f>
        <v/>
      </c>
      <c r="GF16" s="4" t="str">
        <f>IF(C16=truckstoptru,PRODUCT(IF(AF16/FHS&lt;1,1,AF16/FHS),G16,truck_idle/60,tru_Load_Factor,tru__hp,(Other!$G$4/454),GD16,X16)+PRODUCT(G16,(AF16-IF(AF16/FHS&lt;1,1,AF16/FHS)*(truck_idle/60)),TRU_KW,gridPM,Other!$G$4/454,X16),blank)</f>
        <v/>
      </c>
      <c r="GG16" t="str">
        <f>IF(C16=truckstoptru,VLOOKUP(B16+7,'Tables 2-3 TRU'!$B$14:$D$31,3),blank)</f>
        <v/>
      </c>
      <c r="GH16" s="4" t="str">
        <f>IF(C16=truckstoptru,PRODUCT(G16,(AF16-IF(AF16/FHS&lt;1,1,AF16/FHS)*(truck_idle/60)),tru__hp,tru_Load_Factor,(Other!$G$4/454),GG16,Y16)+PRODUCT(IF(AF16/FHS&lt;1,1,AF16/FHS),G16,truck_idle/60,tru__hp,tru_Load_Factor,(Other!$G$4/454),GG16,Y16),blank)</f>
        <v/>
      </c>
      <c r="GI16" s="4" t="str">
        <f>IF(C16=truckstoptru,PRODUCT(IF(AF16/FHS&lt;1,1,AF16/FHS),G16,truck_idle/60,tru_Load_Factor,tru__hp,(Other!$G$4/454),GG16,Y16)+PRODUCT(G16,(AF16-IF(AF16/FHS&lt;1,1,AF16/FHS)*(truck_idle/60)),TRU_KW,gridPM,Other!$G$4/454,Y16),blank)</f>
        <v/>
      </c>
      <c r="GJ16" t="str">
        <f>IF(C16=truckstoptru,VLOOKUP(B16+8,'Tables 2-3 TRU'!$B$14:$D$31,3),blank)</f>
        <v/>
      </c>
      <c r="GK16" s="4" t="str">
        <f>IF(C16=truckstoptru,PRODUCT(G16,(AF16-IF(AF16/FHS&lt;1,1,AF16/FHS)*(truck_idle/60)),tru__hp,tru_Load_Factor,(Other!$G$4/454),GJ16,Z16)+PRODUCT(IF(AF16/FHS&lt;1,1,AF16/FHS),G16,truck_idle/60,tru__hp,tru_Load_Factor,(Other!$G$4/454),GJ16,Z16),blank)</f>
        <v/>
      </c>
      <c r="GL16" s="4" t="str">
        <f>IF(C16=truckstoptru,PRODUCT(IF(AF16/FHS&lt;1,1,AF16/FHS),G16,truck_idle/60,tru_Load_Factor,tru__hp,(Other!$G$4/454),GJ16,Z16)+PRODUCT(G16,(AF16-IF(AF16/FHS&lt;1,1,AF16/FHS)*(truck_idle/60)),TRU_KW,gridPM,Other!$G$4/454,Z16),blank)</f>
        <v/>
      </c>
      <c r="GM16" t="str">
        <f>IF(C16=truckstoptru,VLOOKUP(B16+9,'Tables 2-3 TRU'!$B$14:$D$31,3),blank)</f>
        <v/>
      </c>
      <c r="GN16" s="4" t="str">
        <f>IF(C16=truckstoptru,PRODUCT(G16,(AF16-IF(AF16/FHS&lt;1,1,AF16/FHS)*(truck_idle/60)),tru__hp,tru_Load_Factor,(Other!$G$4/454),GM16,AA16)+PRODUCT(IF(AF16/FHS&lt;1,1,AF16/FHS),G16,truck_idle/60,tru__hp,tru_Load_Factor,(Other!$G$4/454),GM16,AA16),blank)</f>
        <v/>
      </c>
      <c r="GO16" s="4" t="str">
        <f>IF(C16=truckstoptru,PRODUCT(IF(AF16/FHS&lt;1,1,AF16/FHS),G16,truck_idle/60,tru_Load_Factor,tru__hp,(Other!$G$4/454),GM16,AA16)+PRODUCT(G16,(AF16-IF(AF16/FHS&lt;1,1,AF16/FHS)*(truck_idle/60)),TRU_KW,gridPM,Other!$G$4/454,AA16),blank)</f>
        <v/>
      </c>
      <c r="GQ16" s="4">
        <f t="shared" si="2"/>
        <v>0</v>
      </c>
      <c r="GR16" s="4">
        <f t="shared" si="3"/>
        <v>0</v>
      </c>
      <c r="GS16" s="4">
        <f t="shared" si="4"/>
        <v>0</v>
      </c>
      <c r="GT16" s="4">
        <f t="shared" si="5"/>
        <v>0</v>
      </c>
      <c r="GU16" s="4">
        <f t="shared" si="11"/>
        <v>0</v>
      </c>
      <c r="GV16" s="4">
        <f t="shared" si="12"/>
        <v>0</v>
      </c>
      <c r="GW16" s="4"/>
      <c r="GX16" s="4">
        <f t="shared" si="6"/>
        <v>0</v>
      </c>
      <c r="GY16" s="4">
        <f t="shared" si="7"/>
        <v>0</v>
      </c>
      <c r="GZ16" s="4">
        <f t="shared" si="8"/>
        <v>0</v>
      </c>
      <c r="HA16" s="4">
        <f t="shared" si="9"/>
        <v>0</v>
      </c>
      <c r="HB16" s="4">
        <f t="shared" si="13"/>
        <v>0</v>
      </c>
      <c r="HC16" s="4">
        <f t="shared" si="14"/>
        <v>0</v>
      </c>
      <c r="HD16" s="4"/>
      <c r="HE16" s="4">
        <f t="shared" si="15"/>
        <v>0</v>
      </c>
      <c r="HF16" s="4">
        <f t="shared" si="16"/>
        <v>0</v>
      </c>
      <c r="HG16" s="19">
        <f t="shared" si="17"/>
        <v>0</v>
      </c>
      <c r="HH16" s="244">
        <f t="shared" si="10"/>
        <v>0</v>
      </c>
      <c r="HI16" s="55"/>
    </row>
    <row r="17" spans="1:217" x14ac:dyDescent="0.2">
      <c r="A17" t="str">
        <f>IF(OR('User Input Data'!C21=truckstop1,'User Input Data'!C21=truckstoptru),'User Input Data'!A21,blank)</f>
        <v/>
      </c>
      <c r="B17" t="str">
        <f>IF(OR('User Input Data'!C21=truckstop1,'User Input Data'!C21=truckstoptru),'User Input Data'!B21,blank)</f>
        <v/>
      </c>
      <c r="C17" s="49" t="str">
        <f>IF(OR('User Input Data'!C21=truckstop1,'User Input Data'!C21=truckstoptru),'User Input Data'!C21,blank)</f>
        <v/>
      </c>
      <c r="D17" s="49" t="str">
        <f>IF(AND(OR('User Input Data'!C21=truckstop1,'User Input Data'!C21=truckstoptru),'User Input Data'!D21&gt;1),'User Input Data'!D21,blank)</f>
        <v/>
      </c>
      <c r="E17" s="49" t="str">
        <f>IF(AND(OR('User Input Data'!C21=truckstop1,'User Input Data'!C21=truckstoptru),'User Input Data'!E21&gt;1),'User Input Data'!E21,blank)</f>
        <v/>
      </c>
      <c r="F17" s="49" t="str">
        <f>IF(AND(OR('User Input Data'!C21=truckstop1,'User Input Data'!C21=truckstoptru),'User Input Data'!F21&gt;1),'User Input Data'!F21,blank)</f>
        <v/>
      </c>
      <c r="G17" t="str">
        <f>IF(AND(OR('User Input Data'!C21=truckstop1,'User Input Data'!C21=truckstoptru),'User Input Data'!G21&gt;1),'User Input Data'!G21,blank)</f>
        <v/>
      </c>
      <c r="H17" s="79" t="str">
        <f>IF(OR('User Input Data'!C21=truckstop1,'User Input Data'!C21=truckstoptru),'User Input Data'!H21,blank)</f>
        <v/>
      </c>
      <c r="I17" s="79" t="str">
        <f>IF(OR('User Input Data'!C21=truckstop1,'User Input Data'!C21=truckstoptru),'User Input Data'!I21,blank)</f>
        <v/>
      </c>
      <c r="J17" s="79" t="str">
        <f>IF(OR('User Input Data'!C21=truckstop1,'User Input Data'!C21=truckstoptru),'User Input Data'!J21,blank)</f>
        <v/>
      </c>
      <c r="K17" s="79" t="str">
        <f>IF(OR('User Input Data'!C21=truckstop1,'User Input Data'!C21=truckstoptru),'User Input Data'!K21,blank)</f>
        <v/>
      </c>
      <c r="L17" s="79" t="str">
        <f>IF(OR('User Input Data'!C21=truckstop1,'User Input Data'!C21=truckstoptru),'User Input Data'!L21,blank)</f>
        <v/>
      </c>
      <c r="M17" s="79" t="str">
        <f>IF(OR('User Input Data'!C21=truckstop1,'User Input Data'!C21=truckstoptru),'User Input Data'!M21,blank)</f>
        <v/>
      </c>
      <c r="N17" s="79" t="str">
        <f>IF(OR('User Input Data'!C21=truckstop1,'User Input Data'!C21=truckstoptru),'User Input Data'!N21,blank)</f>
        <v/>
      </c>
      <c r="O17" s="79" t="str">
        <f>IF(OR('User Input Data'!C21=truckstop1,'User Input Data'!C21=truckstoptru),'User Input Data'!O21,blank)</f>
        <v/>
      </c>
      <c r="P17" s="79" t="str">
        <f>IF(OR('User Input Data'!C21=truckstop1,'User Input Data'!C21=truckstoptru),'User Input Data'!P21,blank)</f>
        <v/>
      </c>
      <c r="Q17" s="79" t="str">
        <f>IF(OR('User Input Data'!C21=truckstop1,'User Input Data'!C21=truckstoptru),'User Input Data'!Q21,blank)</f>
        <v/>
      </c>
      <c r="R17" s="79" t="str">
        <f>IF('User Input Data'!C21=truckstoptru,'User Input Data'!R21,blank)</f>
        <v/>
      </c>
      <c r="S17" s="79" t="str">
        <f>IF('User Input Data'!C21=truckstoptru,'User Input Data'!S21,blank)</f>
        <v/>
      </c>
      <c r="T17" s="79" t="str">
        <f>IF('User Input Data'!C21=truckstoptru,'User Input Data'!T21,blank)</f>
        <v/>
      </c>
      <c r="U17" s="79" t="str">
        <f>IF('User Input Data'!C21=truckstoptru,'User Input Data'!U21,blank)</f>
        <v/>
      </c>
      <c r="V17" s="79" t="str">
        <f>IF('User Input Data'!C21=truckstoptru,'User Input Data'!V21,blank)</f>
        <v/>
      </c>
      <c r="W17" s="79" t="str">
        <f>IF('User Input Data'!C21=truckstoptru,'User Input Data'!W21,blank)</f>
        <v/>
      </c>
      <c r="X17" s="79" t="str">
        <f>IF('User Input Data'!C21=truckstoptru,'User Input Data'!X21,blank)</f>
        <v/>
      </c>
      <c r="Y17" s="79" t="str">
        <f>IF('User Input Data'!C21=truckstoptru,'User Input Data'!Y21,blank)</f>
        <v/>
      </c>
      <c r="Z17" s="79" t="str">
        <f>IF('User Input Data'!C21=truckstoptru,'User Input Data'!Z21,blank)</f>
        <v/>
      </c>
      <c r="AA17" s="79" t="str">
        <f>IF('User Input Data'!C21=truckstoptru,'User Input Data'!AA21,blank)</f>
        <v/>
      </c>
      <c r="AB17" s="9" t="str">
        <f>IF(AND(OR('User Input Data'!C21=truckstop1,'User Input Data'!C21=truckstoptru),'User Input Data'!AC21&gt;1),'User Input Data'!AC21,blank)</f>
        <v/>
      </c>
      <c r="AC17" s="9" t="str">
        <f>IF(AND(OR('User Input Data'!C21=truckstop1,'User Input Data'!C21=truckstoptru),'User Input Data'!AD21&gt;0),'User Input Data'!AD21,blank)</f>
        <v/>
      </c>
      <c r="AE17" t="str">
        <f>IF(E17&gt;0,E17,Other!$G$5)</f>
        <v/>
      </c>
      <c r="AF17" t="str">
        <f t="shared" si="1"/>
        <v/>
      </c>
      <c r="AG17" s="12" t="str">
        <f>IF(NOT(B17=blank),VLOOKUP(B17+0,'Tables 4-5'!$F$8:$G$25,2),blank)</f>
        <v/>
      </c>
      <c r="AH17" s="461" t="str">
        <f>IF(NOT(B17=blank),VLOOKUP(B17+0,'Table 6'!$B$3:$D$20,2),blank)</f>
        <v/>
      </c>
      <c r="AI17" s="4" t="str">
        <f>IF(NOT(B17=blank),'Tables 4-5'!$A$8,blank)</f>
        <v/>
      </c>
      <c r="AJ17" s="4" t="str">
        <f>IF(NOT(B17=blank),PRODUCT(G17,H17,(AE17-IF(AE17/FHS&lt;1,1,AE17/FHS)*(truck_idle/60)),(AG17*AI17),(Other!$G$4/454))+PRODUCT(IF(AE17/FHS&lt;1,1,AE17/FHS),G17,H17,AH17,truck_idle/60,Other!$G$4/454),blank)</f>
        <v/>
      </c>
      <c r="AK17" s="4" t="str">
        <f>IF(NOT(B17=blank),PRODUCT(IF(AE17/FHS&lt;1,1,AE17/FHS),G17,H17,AH17,truck_idle/60,Other!$G$4/454)+PRODUCT(G17,(AE17-IF(AE17/FHS&lt;1,1,AE17/FHS)*(truck_idle/60)),Truck_KW,gridNox,Other!$G$4/454,H17,AG17),blank)</f>
        <v/>
      </c>
      <c r="AL17" s="12" t="str">
        <f>IF(NOT(B17=blank),VLOOKUP(B17+1,'Tables 4-5'!$F$8:$G$25,2),blank)</f>
        <v/>
      </c>
      <c r="AM17" s="461" t="str">
        <f>IF(NOT(B17=blank),VLOOKUP(B17+1,'Table 6'!$B$3:$D$20,2),blank)</f>
        <v/>
      </c>
      <c r="AN17" s="4" t="str">
        <f>IF(NOT(B17=blank),'Tables 4-5'!$A$8,blank)</f>
        <v/>
      </c>
      <c r="AO17" s="4" t="str">
        <f>IF(NOT(B17=blank),PRODUCT(G17,I17,(AE17-IF(AE17/FHS&lt;1,1,AE17/FHS)*(truck_idle/60)),(AL17*AN17),(Other!$G$4/454))+PRODUCT(IF(AE17/FHS&lt;1,1,AE17/FHS),G17,I17,AM17,truck_idle/60,Other!$G$4/454),blank)</f>
        <v/>
      </c>
      <c r="AP17" s="4" t="str">
        <f>IF(NOT(B17=blank),PRODUCT(IF(AE17/FHS&lt;1,1,AE17/FHS),G17,I17,AM17,truck_idle/60,Other!$G$4/454)+PRODUCT(G17,(AE17-IF(AE17/FHS&lt;1,1,AE17/FHS)*(truck_idle/60)),Truck_KW,gridNox,Other!$G$4/454,I17,AL17),blank)</f>
        <v/>
      </c>
      <c r="AQ17" s="12" t="str">
        <f>IF(NOT(B17=blank),VLOOKUP(B17+2,'Tables 4-5'!$F$8:$G$25,2),blank)</f>
        <v/>
      </c>
      <c r="AR17" s="461" t="str">
        <f>IF(NOT(B17=blank),VLOOKUP(B17+2,'Table 6'!$B$3:$D$20,2),blank)</f>
        <v/>
      </c>
      <c r="AS17" s="4" t="str">
        <f>IF(NOT(B17=blank),'Tables 4-5'!$A$8,blank)</f>
        <v/>
      </c>
      <c r="AT17" s="4" t="str">
        <f>IF(NOT(B17=blank),PRODUCT(G17,J17,(AE17-IF(AE17/FHS&lt;1,1,AE17/FHS)*(truck_idle/60)),(AQ17*AS17),(Other!$G$4/454))+PRODUCT(IF(AE17/FHS&lt;1,1,AE17/FHS),G17,J17,AR17,truck_idle/60,Other!$G$4/454),blank)</f>
        <v/>
      </c>
      <c r="AU17" s="4" t="str">
        <f>IF(NOT(B17=blank),PRODUCT(IF(AE17/FHS&lt;1,1,AE17/FHS),G17,J17,AR17,truck_idle/60,Other!$G$4/454)+PRODUCT(G17,(AE17-IF(AE17/FHS&lt;1,1,AE17/FHS)*(truck_idle/60)),Truck_KW,gridNox,Other!$G$4/454,J17,AQ17),blank)</f>
        <v/>
      </c>
      <c r="AV17" s="12" t="str">
        <f>IF(NOT(B17=blank),VLOOKUP(B17+3,'Tables 4-5'!$F$8:$G$25,2),blank)</f>
        <v/>
      </c>
      <c r="AW17" s="4" t="str">
        <f>IF(NOT(B17=blank),VLOOKUP(B17+3,#REF!,2),blank)</f>
        <v/>
      </c>
      <c r="AX17" s="461" t="str">
        <f>IF(NOT(B17=blank),VLOOKUP(B17+3,'Table 6'!$B$3:$D$20,2),blank)</f>
        <v/>
      </c>
      <c r="AY17" s="4" t="str">
        <f>IF(NOT(B17=blank),'Tables 4-5'!$A$8,blank)</f>
        <v/>
      </c>
      <c r="AZ17" s="4" t="str">
        <f>IF(NOT(B17=blank),PRODUCT(G17,K17,(AE17-IF(AE17/FHS&lt;1,1,AE17/FHS)*(truck_idle/60)),(AV17*AY17),(Other!$G$4/454))+PRODUCT(IF(AE17/FHS&lt;1,1,AE17/FHS),G17,K17,AX17,truck_idle/60,Other!$G$4/454),blank)</f>
        <v/>
      </c>
      <c r="BA17" s="4" t="str">
        <f>IF(NOT(B17=blank),PRODUCT(IF(AE17/FHS&lt;1,1,AE17/FHS),G17,K17,AX17,Other!$G$6/60,Other!$G$4/454)+PRODUCT(G17,(AE17-IF(AE17/FHS&lt;1,1,AE17/FHS)*(truck_idle/60)),Truck_KW,gridNox,Other!$G$4/454,K17,AV17),blank)</f>
        <v/>
      </c>
      <c r="BB17" s="12" t="str">
        <f>IF(NOT(B17=blank),VLOOKUP(B17+4,'Tables 4-5'!$F$8:$G$25,2),blank)</f>
        <v/>
      </c>
      <c r="BC17" s="461" t="str">
        <f>IF(NOT(B17=blank),VLOOKUP(B17+4,'Table 6'!$B$3:$D$20,2),blank)</f>
        <v/>
      </c>
      <c r="BD17" s="4" t="str">
        <f>IF(NOT(B17=blank),'Tables 4-5'!$A$8,blank)</f>
        <v/>
      </c>
      <c r="BE17" s="4" t="str">
        <f>IF(NOT(B17=blank),PRODUCT(G17,L17,(AE17-IF(AE17/FHS&lt;1,1,AE17/FHS)*(truck_idle/60)),(BB17*BD17),(Other!$G$4/454))+PRODUCT(IF(AE17/FHS&lt;1,1,AE17/FHS),G17,L17,BC17,truck_idle/60,Other!$G$4/454),blank)</f>
        <v/>
      </c>
      <c r="BF17" s="4" t="str">
        <f>IF(NOT(B17=blank),PRODUCT(IF(AE17/FHS&lt;1,1,AE17/FHS),G17,L17,BC17,Other!$G$6/60,Other!$G$4/454)+PRODUCT(G17,(AE17-IF(AE17/FHS&lt;1,1,AE17/FHS)*(truck_idle/60)),Truck_KW,gridNox,Other!$G$4/454,L17,BB17),blank)</f>
        <v/>
      </c>
      <c r="BG17" s="12" t="str">
        <f>IF(NOT(B17=blank),VLOOKUP(B17+5,'Tables 4-5'!$F$8:$G$25,2),blank)</f>
        <v/>
      </c>
      <c r="BH17" s="461" t="str">
        <f>IF(NOT(B17=blank),VLOOKUP(B17+5,'Table 6'!$B$3:$D$20,2),blank)</f>
        <v/>
      </c>
      <c r="BI17" s="4" t="str">
        <f>IF(NOT(B17=blank),'Tables 4-5'!$A$8,blank)</f>
        <v/>
      </c>
      <c r="BJ17" s="4" t="str">
        <f>IF(NOT(B17=blank),PRODUCT(G17,M17,(AE17-IF(AE17/FHS&lt;1,1,AE17/FHS)*(truck_idle/60)),(BG17*BI17),(Other!$G$4/454))+PRODUCT(IF(AE17/FHS&lt;1,1,AE17/FHS),G17,M17,BH17,truck_idle/60,Other!$G$4/454),blank)</f>
        <v/>
      </c>
      <c r="BK17" s="4" t="str">
        <f>IF(NOT(B17=blank),PRODUCT(IF(AE17/FHS&lt;1,1,AE17/FHS),G17,M17,BH17,truck_idle/60,Other!$G$4/454)+PRODUCT(G17,(AE17-IF(AE17/FHS&lt;1,1,AE17/FHS)*(truck_idle/60)),Truck_KW,gridNox,Other!$G$4/454,M17,BG17),blank)</f>
        <v/>
      </c>
      <c r="BL17" s="12" t="str">
        <f>IF(NOT(B17=blank),VLOOKUP(B17+6,'Tables 4-5'!$F$8:$G$25,2),blank)</f>
        <v/>
      </c>
      <c r="BM17" s="461" t="str">
        <f>IF(NOT(B17=blank),VLOOKUP(B17+6,'Table 6'!$B$3:$D$20,2),blank)</f>
        <v/>
      </c>
      <c r="BN17" s="4" t="str">
        <f>IF(NOT(B17=blank),'Tables 4-5'!$A$8,blank)</f>
        <v/>
      </c>
      <c r="BO17" s="4" t="str">
        <f>IF(NOT(B17=blank),PRODUCT(G17,N17,(AE17-IF(AE17/FHS&lt;1,1,AE17/FHS)*(truck_idle/60)),(BL17*BN17),(Other!$G$4/454))+PRODUCT(IF(AE17/FHS&lt;1,1,AE17/FHS),G17,N17,BM17,truck_idle/60,Other!$G$4/454),blank)</f>
        <v/>
      </c>
      <c r="BP17" s="4" t="str">
        <f>IF(NOT(B17=blank),PRODUCT(IF(AE17/FHS&lt;1,1,AE17/FHS),G17,N17,BM17,truck_idle/60,Other!$G$4/454)+PRODUCT(G17,(AE17-IF(AE17/FHS&lt;1,1,AE17/FHS)*(truck_idle/60)),Truck_KW,gridNox,Other!$G$4/454,N17,BL17),blank)</f>
        <v/>
      </c>
      <c r="BQ17" s="12" t="str">
        <f>IF(NOT(B17=blank),VLOOKUP(B17+7,'Tables 4-5'!$F$8:$G$25,2),blank)</f>
        <v/>
      </c>
      <c r="BR17" s="461" t="str">
        <f>IF(NOT(B17=blank),VLOOKUP(B17+7,'Table 6'!$B$3:$D$20,2),blank)</f>
        <v/>
      </c>
      <c r="BS17" s="4" t="str">
        <f>IF(NOT(B17=blank),'Tables 4-5'!$A$8,blank)</f>
        <v/>
      </c>
      <c r="BT17" s="4" t="str">
        <f>IF(NOT(B17=blank),PRODUCT(G17,O17,(AE17-IF(AE17/FHS&lt;1,1,AE17/FHS)*(truck_idle/60)),(BQ17*BS17),(Other!$G$4/454))+PRODUCT(IF(AE17/FHS&lt;1,1,AE17/FHS),G17,O17,BR17,truck_idle/60,Other!$G$4/454),blank)</f>
        <v/>
      </c>
      <c r="BU17" s="4" t="str">
        <f>IF(NOT(B17=blank),PRODUCT(IF(AE17/FHS&lt;1,1,AE17/FHS),G17,O17,BR17,truck_idle/60,Other!$G$4/454)+PRODUCT(G17,(AE17-IF(AE17/FHS&lt;1,1,AE17/FHS)*(truck_idle/60)),Truck_KW,gridNox,Other!$G$4/454,O17,BQ17),blank)</f>
        <v/>
      </c>
      <c r="BV17" s="12" t="str">
        <f>IF(NOT(B17=blank),VLOOKUP(B17+8,'Tables 4-5'!$F$8:$G$25,2),blank)</f>
        <v/>
      </c>
      <c r="BW17" s="461" t="str">
        <f>IF(NOT(B17=blank),VLOOKUP(B17+8,'Table 6'!$B$3:$D$20,2),blank)</f>
        <v/>
      </c>
      <c r="BX17" s="4" t="str">
        <f>IF(NOT(B17=blank),'Tables 4-5'!$A$8,blank)</f>
        <v/>
      </c>
      <c r="BY17" s="4" t="str">
        <f>IF(NOT(B17=blank),PRODUCT(G17,P17,(AE17-IF(AE17/FHS&lt;1,1,AE17/FHS)*(truck_idle/60)),(BV17*BX17),(Other!$G$4/454))+PRODUCT(IF(AE17/FHS&lt;1,1,AE17/FHS),G17,P17,BW17,truck_idle/60,Other!$G$4/454),blank)</f>
        <v/>
      </c>
      <c r="BZ17" s="4" t="str">
        <f>IF(NOT(B17=blank),PRODUCT(IF(AE17/FHS&lt;1,1,AE17/FHS),G17,P17,BW17,truck_idle/60,Other!$G$4/454)+PRODUCT(G17,(AE17-IF(AE17/FHS&lt;1,1,AE17/FHS)*(truck_idle/60)),Truck_KW,gridNox,Other!$G$4/454,P17,BV17),blank)</f>
        <v/>
      </c>
      <c r="CA17" s="12" t="str">
        <f>IF(NOT(B17=blank),VLOOKUP(B17+9,'Tables 4-5'!$F$8:$G$25,2),blank)</f>
        <v/>
      </c>
      <c r="CB17" s="461" t="str">
        <f>IF(NOT(B17=blank),VLOOKUP(B17+9,'Table 6'!$B$3:$D$20,2),blank)</f>
        <v/>
      </c>
      <c r="CC17" s="4" t="str">
        <f>IF(NOT(B17=blank),'Tables 4-5'!$A$8,blank)</f>
        <v/>
      </c>
      <c r="CD17" s="4" t="str">
        <f>IF(NOT(B17=blank),PRODUCT(G17,Q17,(AE17-IF(AE17/FHS&lt;1,1,AE17/FHS)*(truck_idle/60)),(CA17*CC17),(Other!$G$4/454))+PRODUCT(IF(AE17/FHS&lt;1,1,AE17/FHS),G17,Q17,CB17,truck_idle/60,Other!$G$4/454),blank)</f>
        <v/>
      </c>
      <c r="CE17" s="4" t="str">
        <f>IF(NOT(B17=blank),PRODUCT(IF(AE17/FHS&lt;1,1,AE17/FHS),G17,Q17,CB17,truck_idle/60,Other!$G$4/454)+PRODUCT(G17,(AE17-IF(AE17/FHS&lt;1,1,AE17/FHS)*(truck_idle/60)),Truck_KW,gridNox,Other!$G$4/454,Q17,CA17),blank)</f>
        <v/>
      </c>
      <c r="CG17" s="12" t="str">
        <f>IF(NOT(B17=blank),VLOOKUP(B17+0,'Tables 4-5'!$F$8:$G$25,2),blank)</f>
        <v/>
      </c>
      <c r="CH17" s="12" t="str">
        <f>IF(NOT(B17=blank),VLOOKUP(B17+0,'Table 6'!$B$3:$D$20,3),blank)</f>
        <v/>
      </c>
      <c r="CI17" s="4" t="str">
        <f>IF(NOT(B17=blank),'Tables 4-5'!$B$8,blank)</f>
        <v/>
      </c>
      <c r="CJ17" s="4" t="str">
        <f>IF(NOT(B17=blank),PRODUCT(G17,H17,(AE17-IF(AE17/FHS&lt;1,1,AE17/FHS)*(truck_idle/60)),(CG17*CI17),(Other!$G$4/454))+PRODUCT(IF(AE17/FHS&lt;1,1,AE17/FHS),G17,H17,CH17,truck_idle/60,Other!$G$4/454),blank)</f>
        <v/>
      </c>
      <c r="CK17" s="12" t="str">
        <f>IF(NOT(B17=blank),PRODUCT(IF(AE17/FHS&lt;1,1,AE17/FHS),G17,H17,CH17,truck_idle/60,Other!$G$4/454)+PRODUCT(G17,(AE17-IF(AE17/FHS&lt;1,1,AE17/FHS)*(truck_idle/60)),Truck_KW,gridPM,Other!$G$4/454,CG17,H17),blank)</f>
        <v/>
      </c>
      <c r="CL17" s="12" t="str">
        <f>IF(NOT(B17=blank),VLOOKUP(B17+1,'Tables 4-5'!$F$8:$G$25,2),blank)</f>
        <v/>
      </c>
      <c r="CM17" s="12" t="str">
        <f>IF(NOT(B17=blank),VLOOKUP(B17+1,'Table 6'!$B$3:$D$20,3),blank)</f>
        <v/>
      </c>
      <c r="CN17" s="4" t="str">
        <f>IF(NOT(B17=blank),'Tables 4-5'!$B$8,blank)</f>
        <v/>
      </c>
      <c r="CO17" s="4" t="str">
        <f>IF(NOT(B17=blank),PRODUCT(G17,I17,(AE17-IF(AE17/FHS&lt;1,1,AE17/FHS)*(truck_idle/60)),(CL17*CN17),(Other!$G$4/454))+PRODUCT(IF(AE17/FHS&lt;1,1,AE17/FHS),G17,I17,CM17,truck_idle/60,Other!$G$4/454),blank)</f>
        <v/>
      </c>
      <c r="CP17" s="12" t="str">
        <f>IF(NOT(B17=blank),PRODUCT(IF(AE17/FHS&lt;1,1,AE17/FHS),G17,I17,CM17,truck_idle/60,Other!$G$4/454)+PRODUCT(G17,(AE17-IF(AE17/FHS&lt;1,1,AE17/FHS)*(truck_idle/60)),Truck_KW,gridPM,Other!$G$4/454,I17,CL17),blank)</f>
        <v/>
      </c>
      <c r="CQ17" s="12" t="str">
        <f>IF(NOT(B17=blank),VLOOKUP(B17+2,'Tables 4-5'!$F$8:$G$25,2),blank)</f>
        <v/>
      </c>
      <c r="CR17" s="12" t="str">
        <f>IF(NOT(B17=blank),VLOOKUP(B17+2,'Table 6'!$B$3:$D$20,3),blank)</f>
        <v/>
      </c>
      <c r="CS17" s="4" t="str">
        <f>IF(NOT(B17=blank),'Tables 4-5'!$B$8,blank)</f>
        <v/>
      </c>
      <c r="CT17" s="4" t="str">
        <f>IF(NOT(B17=blank),PRODUCT(G17,J17,(AE17-IF(AE17/FHS&lt;1,1,AE17/FHS)*(truck_idle/60)),(CQ17*CS17),(Other!$G$4/454))+PRODUCT(IF(AE17/FHS&lt;1,1,AE17/FHS),G17,J17,CR17,truck_idle/60,Other!$G$4/454),blank)</f>
        <v/>
      </c>
      <c r="CU17" s="12" t="str">
        <f>IF(NOT(B17=blank),PRODUCT(IF(AE17/FHS&lt;1,1,AE17/FHS),G17,J17,CR17,truck_idle/60,Other!$G$4/454)+PRODUCT(G17,(AE17-IF(AE17/FHS&lt;1,1,AE17/FHS)*(truck_idle/60)),Truck_KW,gridPM,Other!$G$4/454,J17,CQ17),blank)</f>
        <v/>
      </c>
      <c r="CV17" s="12" t="str">
        <f>IF(NOT(B17=blank),VLOOKUP(B17+3,'Tables 4-5'!$F$8:$G$25,2),blank)</f>
        <v/>
      </c>
      <c r="CW17" s="12" t="str">
        <f>IF(NOT(B17=blank),VLOOKUP(B17+3,'Table 6'!$B$3:$D$20,3),blank)</f>
        <v/>
      </c>
      <c r="CX17" s="4" t="str">
        <f>IF(NOT(B17=blank),'Tables 4-5'!$B$8,blank)</f>
        <v/>
      </c>
      <c r="CY17" s="4" t="str">
        <f>IF(NOT(B17=blank),PRODUCT(G17,K17,(AE17-IF(AE17/FHS&lt;1,1,AE17/FHS)*(truck_idle/60)),(CV17*CX17),(Other!$G$4/454))+PRODUCT(IF(AE17/FHS&lt;1,1,AE17/FHS),G17,K17,CW17,truck_idle/60,Other!$G$4/454),blank)</f>
        <v/>
      </c>
      <c r="CZ17" s="12" t="str">
        <f>IF(NOT(B17=blank),PRODUCT(IF(AE17/FHS&lt;1,1,AE17/FHS),G17,K17,CW17,truck_idle/60,Other!$G$4/454)+PRODUCT(G17,(AE17-IF(AE17/FHS&lt;1,1,AE17/FHS)*(truck_idle/60)),Truck_KW,gridPM,Other!$G$4/454,K17,CV17),blank)</f>
        <v/>
      </c>
      <c r="DA17" s="12" t="str">
        <f>IF(NOT(B17=blank),VLOOKUP(B17+4,'Tables 4-5'!$F$8:$G$25,2),blank)</f>
        <v/>
      </c>
      <c r="DB17" s="12" t="str">
        <f>IF(NOT(B17=blank),VLOOKUP(B17+4,'Table 6'!$B$3:$D$20,3),blank)</f>
        <v/>
      </c>
      <c r="DC17" s="4" t="str">
        <f>IF(NOT(B17=blank),'Tables 4-5'!$B$8,blank)</f>
        <v/>
      </c>
      <c r="DD17" s="4" t="str">
        <f>IF(NOT(B17=blank),PRODUCT(G17,L17,(AE17-IF(AE17/FHS&lt;1,1,AE17/FHS)*(truck_idle/60)),(DA17*DC17),(Other!$G$4/454))+PRODUCT(IF(AE17/FHS&lt;1,1,AE17/FHS),G17,L17,DB17,truck_idle/60,Other!$G$4/454),blank)</f>
        <v/>
      </c>
      <c r="DE17" s="12" t="str">
        <f>IF(NOT(B17=blank),PRODUCT(IF(AE17/FHS&lt;1,1,AE17/FHS),G17,L17,DB17,truck_idle/60,Other!$G$4/454)+PRODUCT(G17,(AE17-IF(AE17/FHS&lt;1,1,AE17/FHS)*(truck_idle/60)),Truck_KW,gridPM,Other!$G$4/454,L17,DA17),blank)</f>
        <v/>
      </c>
      <c r="DF17" s="12" t="str">
        <f>IF(NOT(B17=blank),VLOOKUP(B17+5,'Tables 4-5'!$F$8:$G$25,2),blank)</f>
        <v/>
      </c>
      <c r="DG17" s="12" t="str">
        <f>IF(NOT(B17=blank),VLOOKUP(B17+5,'Table 6'!$B$3:$D$20,3),blank)</f>
        <v/>
      </c>
      <c r="DH17" s="4" t="str">
        <f>IF(NOT(B17=blank),'Tables 4-5'!$B$8,blank)</f>
        <v/>
      </c>
      <c r="DI17" s="4" t="str">
        <f>IF(NOT(B17=blank),PRODUCT(G17,M17,(AE17-IF(AE17/FHS&lt;1,1,AE17/FHS)*(truck_idle/60)),(DF17*DH17),(Other!$G$4/454))+PRODUCT(IF(AE17/FHS&lt;1,1,AE17/FHS),G17,M17,DG17,truck_idle/60,Other!$G$4/454),blank)</f>
        <v/>
      </c>
      <c r="DJ17" s="12" t="str">
        <f>IF(NOT(B17=blank),PRODUCT(IF(AE17/FHS&lt;1,1,AE17/FHS),G17,M17,DG17,truck_idle/60,Other!$G$4/454)+PRODUCT(G17,(AE17-IF(AE17/FHS&lt;1,1,AE17/FHS)*(truck_idle/60)),Truck_KW,gridPM,Other!$G$4/454,M17,DF17),blank)</f>
        <v/>
      </c>
      <c r="DK17" s="12" t="str">
        <f>IF(NOT(B17=blank),VLOOKUP(B17+6,'Tables 4-5'!$F$8:$G$25,2),blank)</f>
        <v/>
      </c>
      <c r="DL17" s="12" t="str">
        <f>IF(NOT(B17=blank),VLOOKUP(B17+6,'Table 6'!$B$3:$D$20,3),blank)</f>
        <v/>
      </c>
      <c r="DM17" s="4" t="str">
        <f>IF(NOT(B17=blank),'Tables 4-5'!$B$8,blank)</f>
        <v/>
      </c>
      <c r="DN17" s="4" t="str">
        <f>IF(NOT(B17=blank),PRODUCT(G17,N17,(AE17-IF(AE17/FHS&lt;1,1,AE17/FHS)*(truck_idle/60)),(DK17*DM17),(Other!$G$4/454))+PRODUCT(IF(AE17/FHS&lt;1,1,AE17/FHS),G17,N17,DL17,truck_idle/60,Other!$G$4/454),blank)</f>
        <v/>
      </c>
      <c r="DO17" s="12" t="str">
        <f>IF(NOT(B17=blank),PRODUCT(IF(AE17/FHS&lt;1,1,AE17/FHS),G17,N17,DL17,truck_idle/60,Other!$G$4/454)+PRODUCT(G17,(AE17-IF(AE17/FHS&lt;1,1,AE17/FHS)*(truck_idle/60)),Truck_KW,gridPM,Other!$G$4/454,N17,DK17),blank)</f>
        <v/>
      </c>
      <c r="DP17" s="12" t="str">
        <f>IF(NOT(B17=blank),VLOOKUP(B17+7,'Tables 4-5'!$F$8:$G$25,2),blank)</f>
        <v/>
      </c>
      <c r="DQ17" s="12" t="str">
        <f>IF(NOT(B17=blank),VLOOKUP(B17+7,'Table 6'!$B$3:$D$20,3),blank)</f>
        <v/>
      </c>
      <c r="DR17" s="4" t="str">
        <f>IF(NOT(B17=blank),'Tables 4-5'!$B$8,blank)</f>
        <v/>
      </c>
      <c r="DS17" s="4" t="str">
        <f>IF(NOT(B17=blank),PRODUCT(G17,O17,(AE17-IF(AE17/FHS&lt;1,1,AE17/FHS)*(truck_idle/60)),(DP17*DR17),(Other!$G$4/454))+PRODUCT(IF(AE17/FHS&lt;1,1,AE17/FHS),G17,O17,DQ17,truck_idle/60,Other!$G$4/454),blank)</f>
        <v/>
      </c>
      <c r="DT17" s="12" t="str">
        <f>IF(NOT(B17=blank),PRODUCT(IF(AE17/FHS&lt;1,1,AE17/FHS),G17,O17,DQ17,truck_idle/60,Other!$G$4/454)+PRODUCT(G17,(AE17-IF(AE17/FHS&lt;1,1,AE17/FHS)*(truck_idle/60)),Truck_KW,gridPM,Other!$G$4/454,O17,DP17),blank)</f>
        <v/>
      </c>
      <c r="DU17" s="12" t="str">
        <f>IF(NOT(B17=blank),VLOOKUP(B17+8,'Tables 4-5'!$F$8:$G$25,2),blank)</f>
        <v/>
      </c>
      <c r="DV17" s="12" t="str">
        <f>IF(NOT(B17=blank),VLOOKUP(B17+8,'Table 6'!$B$3:$D$20,3),blank)</f>
        <v/>
      </c>
      <c r="DW17" s="4" t="str">
        <f>IF(NOT(B17=blank),'Tables 4-5'!$B$8,blank)</f>
        <v/>
      </c>
      <c r="DX17" s="4" t="str">
        <f>IF(NOT(B17=blank),PRODUCT(G17,P17,(AE17-IF(AE17/FHS&lt;1,1,AE17/FHS)*(truck_idle/60)),(DU17*DW17),(Other!$G$4/454))+PRODUCT(IF(AE17/FHS&lt;1,1,AE17/FHS),G17,P17,DV17,truck_idle/60,Other!$G$4/454),blank)</f>
        <v/>
      </c>
      <c r="DY17" s="12" t="str">
        <f>IF(NOT(B17=blank),PRODUCT(IF(AE17/FHS&lt;1,1,AE17/FHS),G17,P17,DV17,truck_idle/60,Other!$G$4/454)+PRODUCT(G17,(AE17-IF(AE17/FHS&lt;1,1,AE17/FHS)*(truck_idle/60)),Truck_KW,gridPM,Other!$G$4/454,P17,DU17),blank)</f>
        <v/>
      </c>
      <c r="DZ17" s="12" t="str">
        <f>IF(NOT(B17=blank),VLOOKUP(B17+9,'Tables 4-5'!$F$8:$G$25,2),blank)</f>
        <v/>
      </c>
      <c r="EA17" s="12" t="str">
        <f>IF(NOT(B17=blank),VLOOKUP(B17+9,#REF!,3),blank)</f>
        <v/>
      </c>
      <c r="EB17" s="12" t="str">
        <f>IF(NOT(B17=blank),VLOOKUP(B17+9,'Table 6'!$B$3:$D$20,3),blank)</f>
        <v/>
      </c>
      <c r="EC17" s="4" t="str">
        <f>IF(NOT(B17=blank),'Tables 4-5'!$B$8,blank)</f>
        <v/>
      </c>
      <c r="ED17" s="4" t="str">
        <f>IF(NOT(B17=blank),PRODUCT(G17,Q17,(AE17-IF(AE17/FHS&lt;1,1,AE17/FHS)*(truck_idle/60)),(DZ17*EC17),(Other!$G$4/454))+PRODUCT(IF(AE17/FHS&lt;1,1,AE17/FHS),G17,Q17,EB17,truck_idle/60,Other!$G$4/454),blank)</f>
        <v/>
      </c>
      <c r="EE17" s="12" t="str">
        <f>IF(NOT(B17=blank),PRODUCT(IF(AE17/FHS&lt;1,1,AE17/FHS),G17,Q17,EB17,truck_idle/60,Other!$G$4/454)+PRODUCT(G17,(AE17-IF(AE17/FHS&lt;1,1,AE17/FHS)*(truck_idle/60)),Truck_KW,gridPM,Other!$G$4/454,Q17,DZ17),blank)</f>
        <v/>
      </c>
      <c r="EG17" t="str">
        <f>IF(C17=truckstoptru,VLOOKUP(B17+0,'Tables 2-3 TRU'!$B$14:$D$31,2),blank)</f>
        <v/>
      </c>
      <c r="EH17" s="4" t="str">
        <f>IF(C17=truckstoptru,PRODUCT(G17,(AF17-IF(AF17/FHS&lt;1,1,AF17/FHS)*(truck_idle/60)),tru__hp,tru_Load_Factor,(Other!$G$4/454),EG17,R17)+PRODUCT(IF(AF17/FHS&lt;1,1,AF17/FHS),G17,truck_idle/60,tru__hp,tru_Load_Factor,(Other!$G$4/454),EG17,R17),blank)</f>
        <v/>
      </c>
      <c r="EI17" s="4" t="str">
        <f>IF(C17=truckstoptru,PRODUCT(IF(AF17/FHS&lt;1,1,AF17/FHS),G17,truck_idle/60,tru_Load_Factor,tru__hp,(Other!$G$4/454),EG17,R17)+PRODUCT(G17,(AF17-IF(AF17/FHS&lt;1,1,AF17/FHS)*(truck_idle/60)),TRU_KW,gridNox,Other!$G$4/454,R17),blank)</f>
        <v/>
      </c>
      <c r="EJ17" t="str">
        <f>IF(C17=truckstoptru,VLOOKUP(B17+1,'Tables 2-3 TRU'!$B$14:$D$31,2),blank)</f>
        <v/>
      </c>
      <c r="EK17" s="4" t="str">
        <f>IF(C17=truckstoptru,PRODUCT(G17,(AF17-IF(AF17/FHS&lt;1,1,AF17/FHS)*(truck_idle/60)),tru__hp,tru_Load_Factor,(Other!$G$4/454),EJ17,S17)+PRODUCT(IF(AF17/FHS&lt;1,1,AF17/FHS),G17,truck_idle/60,tru__hp,tru_Load_Factor,(Other!$G$4/454),EJ17,S17),blank)</f>
        <v/>
      </c>
      <c r="EL17" s="4" t="str">
        <f>IF(C17=truckstoptru,PRODUCT(IF(AF17/FHS&lt;1,1,AF17/FHS),G17,truck_idle/60,tru_Load_Factor,tru__hp,(Other!$G$4/454),EJ17,S17)+PRODUCT(G17,(AF17-IF(AF17/FHS&lt;1,1,AF17/FHS)*(truck_idle/60)),TRU_KW,gridNox,Other!$G$4/454,S17),blank)</f>
        <v/>
      </c>
      <c r="EM17" t="str">
        <f>IF(C17=truckstoptru,VLOOKUP(B17+2,'Tables 2-3 TRU'!$B$14:$D$31,2),blank)</f>
        <v/>
      </c>
      <c r="EN17" s="4" t="str">
        <f>IF(C17=truckstoptru,PRODUCT(G17,(AF17-IF(AF17/FHS&lt;1,1,AF17/FHS)*(truck_idle/60)),tru__hp,tru_Load_Factor,(Other!$G$4/454),EM17,T17)+PRODUCT(IF(AF17/FHS&lt;1,1,AF17/FHS),G17,truck_idle/60,tru__hp,tru_Load_Factor,(Other!$G$4/454),EM17,T17),blank)</f>
        <v/>
      </c>
      <c r="EO17" s="4" t="str">
        <f>IF(C17=truckstoptru,PRODUCT(IF(AF17/FHS&lt;1,1,AF17/FHS),G17,truck_idle/60,tru_Load_Factor,tru__hp,(Other!$G$4/454),EM17,T17)+PRODUCT(G17,(AF17-IF(AF17/FHS&lt;1,1,AF17/FHS)*(truck_idle/60)),TRU_KW,gridNox,Other!$G$4/454,T17),blank)</f>
        <v/>
      </c>
      <c r="EP17" t="str">
        <f>IF(C17=truckstoptru,VLOOKUP(B17+3,'Tables 2-3 TRU'!$B$14:$D$31,2),blank)</f>
        <v/>
      </c>
      <c r="EQ17" s="4" t="str">
        <f>IF(C17=truckstoptru,PRODUCT(G17,(AF17-IF(AF17/FHS&lt;1,1,AF17/FHS)*(truck_idle/60)),tru__hp,tru_Load_Factor,(Other!$G$4/454),EP17,U17)+PRODUCT(IF(AF17/FHS&lt;1,1,AF17/FHS),G17,truck_idle/60,tru__hp,tru_Load_Factor,(Other!$G$4/454),EP17,U17),blank)</f>
        <v/>
      </c>
      <c r="ER17" s="4" t="str">
        <f>IF(C17=truckstoptru,PRODUCT(IF(AF17/FHS&lt;1,1,AF17/FHS),G17,truck_idle/60,tru_Load_Factor,tru__hp,(Other!$G$4/454),EP17,U17)+PRODUCT(G17,(AF17-IF(AF17/FHS&lt;1,1,AF17/FHS)*(truck_idle/60)),TRU_KW,gridNox,Other!$G$4/454,U17),blank)</f>
        <v/>
      </c>
      <c r="ES17" t="str">
        <f>IF(C17=truckstoptru,VLOOKUP(B17+4,'Tables 2-3 TRU'!$B$14:$D$31,2),blank)</f>
        <v/>
      </c>
      <c r="ET17" s="4" t="str">
        <f>IF(C17=truckstoptru,PRODUCT(G17,(AF17-IF(AF17/FHS&lt;1,1,AF17/FHS)*(truck_idle/60)),tru__hp,tru_Load_Factor,(Other!$G$4/454),ES17,V17)+PRODUCT(IF(AF17/FHS&lt;1,1,AF17/FHS),G17,truck_idle/60,tru__hp,tru_Load_Factor,(Other!$G$4/454),ES17,V17),blank)</f>
        <v/>
      </c>
      <c r="EU17" s="4" t="str">
        <f>IF(C17=truckstoptru,PRODUCT(IF(AF17/FHS&lt;1,1,AE17/FHS),G17,truck_idle/60,tru_Load_Factor,tru__hp,(Other!$G$4/454),ES17,V17)+PRODUCT(G17,(AF17-IF(AF17/FHS&lt;1,1,AE17/FHS)*(truck_idle/60)),TRU_KW,gridNox,Other!$G$4/454,V17),blank)</f>
        <v/>
      </c>
      <c r="EV17" t="str">
        <f>IF(C17=truckstoptru,VLOOKUP(B17+5,'Tables 2-3 TRU'!$B$14:$D$31,2),blank)</f>
        <v/>
      </c>
      <c r="EW17" s="4" t="str">
        <f>IF(C17=truckstoptru,PRODUCT(G17,(AF17-IF(AF17/FHS&lt;1,1,AF17/FHS)*(truck_idle/60)),tru__hp,tru_Load_Factor,(Other!$G$4/454),EV17,W17)+PRODUCT(IF(AF17/FHS&lt;1,1,AF17/FHS),G17,truck_idle/60,tru__hp,tru_Load_Factor,(Other!$G$4/454),EV17,W17),blank)</f>
        <v/>
      </c>
      <c r="EX17" s="4" t="str">
        <f>IF(C17=truckstoptru,PRODUCT(IF(AF17/FHS&lt;1,1,AF17/FHS),G17,truck_idle/60,tru_Load_Factor,tru__hp,(Other!$G$4/454),EV17,W17)+PRODUCT(G17,(AF17-IF(AF17/FHS&lt;1,1,AF17/FHS)*(truck_idle/60)),TRU_KW,gridNox,Other!$G$4/454,W17),blank)</f>
        <v/>
      </c>
      <c r="EY17" t="str">
        <f>IF(C17=truckstoptru,VLOOKUP(B17+6,'Tables 2-3 TRU'!$B$14:$D$31,2),blank)</f>
        <v/>
      </c>
      <c r="EZ17" s="4" t="str">
        <f>IF(C17=truckstoptru,PRODUCT(G17,(AF17-IF(AF17/FHS&lt;1,1,AF17/FHS)*(truck_idle/60)),tru__hp,tru_Load_Factor,(Other!$G$4/454),EY17,X17)+PRODUCT(IF(AF17/FHS&lt;1,1,AF17/FHS),G17,truck_idle/60,tru__hp,tru_Load_Factor,(Other!$G$4/454),EY17,X17),blank)</f>
        <v/>
      </c>
      <c r="FA17" s="4" t="str">
        <f>IF(C17=truckstoptru,PRODUCT(IF(AF17/FHS&lt;1,1,AF17/FHS),G17,truck_idle/60,tru_Load_Factor,tru__hp,(Other!$G$4/454),EY17,X17)+PRODUCT(G17,(AF17-IF(AF17/FHS&lt;1,1,AF17/FHS)*(truck_idle/60)),TRU_KW,gridNox,Other!$G$4/454,X17),blank)</f>
        <v/>
      </c>
      <c r="FB17" t="str">
        <f>IF(C17=truckstoptru,VLOOKUP(B17+7,'Tables 2-3 TRU'!$B$14:$D$31,2),blank)</f>
        <v/>
      </c>
      <c r="FC17" s="4" t="str">
        <f>IF(C17=truckstoptru,PRODUCT(G17,(AF17-IF(AF17/FHS&lt;1,1,AF17/FHS)*(truck_idle/60)),tru__hp,tru_Load_Factor,(Other!$G$4/454),FB17,Y17)+PRODUCT(IF(AF17/FHS&lt;1,1,AF17/FHS),G17,truck_idle/60,tru__hp,tru_Load_Factor,(Other!$G$4/454),FB17,Y17),blank)</f>
        <v/>
      </c>
      <c r="FD17" s="4" t="str">
        <f>IF(C17=truckstoptru,PRODUCT(IF(AF17/FHS&lt;1,1,AF17/FHS),G17,truck_idle/60,tru_Load_Factor,tru__hp,(Other!$G$4/454),FB17,Y17)+PRODUCT(G17,(AF17-IF(AF17/FHS&lt;1,1,AF17/FHS)*(truck_idle/60)),TRU_KW,gridNox,Other!$G$4/454,Y17),blank)</f>
        <v/>
      </c>
      <c r="FE17" t="str">
        <f>IF(C17=truckstoptru,VLOOKUP(B17+8,'Tables 2-3 TRU'!$B$14:$D$31,2),blank)</f>
        <v/>
      </c>
      <c r="FF17" s="4" t="str">
        <f>IF(C17=truckstoptru,PRODUCT(G17,(AF17-IF(AF17/FHS&lt;1,1,AF17/FHS)*(truck_idle/60)),tru__hp,tru_Load_Factor,(Other!$G$4/454),FE17,Z17)+PRODUCT(IF(AF17/FHS&lt;1,1,AF17/FHS),G17,truck_idle/60,tru__hp,tru_Load_Factor,(Other!$G$4/454),FE17,Z17),blank)</f>
        <v/>
      </c>
      <c r="FG17" s="4" t="str">
        <f>IF(C17=truckstoptru,PRODUCT(IF(AF17/FHS&lt;1,1,AF17/FHS),G17,truck_idle/60,tru_Load_Factor,tru__hp,(Other!$G$4/454),FE17,Z17)+PRODUCT(G17,(AF17-IF(AF17/FHS&lt;1,1,AF17/FHS)*(truck_idle/60)),TRU_KW,gridNox,Other!$G$4/454,Z17),blank)</f>
        <v/>
      </c>
      <c r="FH17" t="str">
        <f>IF(C17=truckstoptru,VLOOKUP(B17+9,'Tables 2-3 TRU'!$B$14:$D$31,2),blank)</f>
        <v/>
      </c>
      <c r="FI17" s="4" t="str">
        <f>IF(C17=truckstoptru,PRODUCT(G17,(AF17-IF(AF17/FHS&lt;1,1,AF17/FHS)*(truck_idle/60)),tru__hp,tru_Load_Factor,(Other!$G$4/454),FH17,AA17)+PRODUCT(IF(AF17/FHS&lt;1,1,AF17/FHS),G17,truck_idle/60,tru__hp,tru_Load_Factor,(Other!$G$4/454),FH17,AA17),blank)</f>
        <v/>
      </c>
      <c r="FJ17" s="4" t="str">
        <f>IF(C17=truckstoptru,PRODUCT(IF(AF17/FHS&lt;1,1,AF17/FHS),G17,truck_idle/60,tru_Load_Factor,tru__hp,(Other!$G$4/454),FH17,AA17)+PRODUCT(G17,(AF17-IF(AF17/FHS&lt;1,1,AF17/FHS)*(truck_idle/60)),TRU_KW,gridNox,Other!$G$4/454,AA17),blank)</f>
        <v/>
      </c>
      <c r="FL17" t="str">
        <f>IF(C17=truckstoptru,VLOOKUP(B17+0,'Tables 2-3 TRU'!$B$14:$D$31,3),blank)</f>
        <v/>
      </c>
      <c r="FM17" s="4" t="str">
        <f>IF(C17=truckstoptru,PRODUCT(G17,(AF17-IF(AF17/FHS&lt;1,1,AF17/FHS)*(truck_idle/60)),tru__hp,tru_Load_Factor,(Other!$G$4/454),FL17,R17)+PRODUCT(IF(AF17/FHS&lt;1,1,AF17/FHS),G17,truck_idle/60,tru__hp,tru_Load_Factor,(Other!$G$4/454),FL17,R17),blank)</f>
        <v/>
      </c>
      <c r="FN17" s="4" t="str">
        <f>IF(C17=truckstoptru,PRODUCT(IF(AF17/FHS&lt;1,1,AF17/FHS),G17,truck_idle/60,tru_Load_Factor,tru__hp,(Other!$G$4/454),FL17,R17)+PRODUCT(G17,(AF17-IF(AF17/FHS&lt;1,1,AF17/FHS)*(truck_idle/60)),TRU_KW,gridPM,Other!$G$4/454,R17),blank)</f>
        <v/>
      </c>
      <c r="FO17" t="str">
        <f>IF(C17=truckstoptru,VLOOKUP(B17+1,'Tables 2-3 TRU'!$B$14:$D$31,3),blank)</f>
        <v/>
      </c>
      <c r="FP17" s="4" t="str">
        <f>IF(C17=truckstoptru,PRODUCT(G17,(AF17-IF(AF17/FHS&lt;1,1,AF17/FHS)*(truck_idle/60)),tru__hp,tru_Load_Factor,(Other!$G$4/454),FO17,S17)+PRODUCT(IF(AF17/FHS&lt;1,1,AF17/FHS),G17,truck_idle/60,tru__hp,tru_Load_Factor,(Other!$G$4/454),FO17,S17),blank)</f>
        <v/>
      </c>
      <c r="FQ17" s="4" t="str">
        <f>IF(C17=truckstoptru,PRODUCT(IF(AF17/FHS&lt;1,1,AF17/FHS),G17,truck_idle/60,tru_Load_Factor,tru__hp,(Other!$G$4/454),FO17,S17)+PRODUCT(G17,(AF17-IF(AF17/FHS&lt;1,1,AF17/FHS)*(truck_idle/60)),TRU_KW,gridPM,Other!$G$4/454,S17),blank)</f>
        <v/>
      </c>
      <c r="FR17" t="str">
        <f>IF(C17=truckstoptru,VLOOKUP(B17+2,'Tables 2-3 TRU'!$B$14:$D$31,3),blank)</f>
        <v/>
      </c>
      <c r="FS17" s="4" t="str">
        <f>IF(C17=truckstoptru,PRODUCT(G17,(AF17-IF(AF17/FHS&lt;1,1,AF17/FHS)*(truck_idle/60)),tru__hp,tru_Load_Factor,(Other!$G$4/454),FR17,T17)+PRODUCT(IF(AF17/FHS&lt;1,1,AF17/FHS),G17,truck_idle/60,tru__hp,tru_Load_Factor,(Other!$G$4/454),FR17,T17),blank)</f>
        <v/>
      </c>
      <c r="FT17" s="4" t="str">
        <f>IF(C17=truckstoptru,PRODUCT(IF(AF17/FHS&lt;1,1,AF17/FHS),G17,truck_idle/60,tru_Load_Factor,tru__hp,(Other!$G$4/454),FR17,T17)+PRODUCT(G17,(AF17-IF(AF17/FHS&lt;1,1,AF17/FHS)*(truck_idle/60)),TRU_KW,gridPM,Other!$G$4/454,T17),blank)</f>
        <v/>
      </c>
      <c r="FU17" t="str">
        <f>IF(C17=truckstoptru,VLOOKUP(B17+3,'Tables 2-3 TRU'!$B$14:$D$31,3),blank)</f>
        <v/>
      </c>
      <c r="FV17" s="4" t="str">
        <f>IF(C17=truckstoptru,PRODUCT(G17,(AF17-IF(AF17/FHS&lt;1,1,AF17/FHS)*(truck_idle/60)),tru__hp,tru_Load_Factor,(Other!$G$4/454),FU17,U17)+PRODUCT(IF(AF17/FHS&lt;1,1,AF17/FHS),G17,truck_idle/60,tru__hp,tru_Load_Factor,(Other!$G$4/454),FU17,U17),blank)</f>
        <v/>
      </c>
      <c r="FW17" s="4" t="str">
        <f>IF(C17=truckstoptru,PRODUCT(IF(AF17/FHS&lt;1,1,AF17/FHS),G17,truck_idle/60,tru_Load_Factor,tru__hp,(Other!$G$4/454),FU17,U17)+PRODUCT(G17,(AF17-IF(AF17/FHS&lt;1,1,AF17/FHS)*(truck_idle/60)),TRU_KW,gridPM,Other!$G$4/454,U17),blank)</f>
        <v/>
      </c>
      <c r="FX17" t="str">
        <f>IF(C17=truckstoptru,VLOOKUP(B17+4,'Tables 2-3 TRU'!$B$14:$D$31,3),blank)</f>
        <v/>
      </c>
      <c r="FY17" s="4" t="str">
        <f>IF(C17=truckstoptru,PRODUCT(G17,(AF17-IF(AF17/FHS&lt;1,1,AF17/FHS)*(truck_idle/60)),tru__hp,tru_Load_Factor,(Other!$G$4/454),FX17,V17)+PRODUCT(IF(AF17/FHS&lt;1,1,AF17/FHS),G17,truck_idle/60,tru__hp,tru_Load_Factor,(Other!$G$4/454),FX17,V17),blank)</f>
        <v/>
      </c>
      <c r="FZ17" s="4" t="str">
        <f>IF(C17=truckstoptru,PRODUCT(IF(AF17/FHS&lt;1,1,AF17/FHS),G17,truck_idle/60,tru_Load_Factor,tru__hp,(Other!$G$4/454),FX17,V17)+PRODUCT(G17,(AF17-IF(AF17/FHS&lt;1,1,AF17/FHS)*(truck_idle/60)),TRU_KW,gridPM,Other!$G$4/454,V17),blank)</f>
        <v/>
      </c>
      <c r="GA17" t="str">
        <f>IF(C17=truckstoptru,VLOOKUP(B17+5,'Tables 2-3 TRU'!$B$14:$D$31,3),blank)</f>
        <v/>
      </c>
      <c r="GB17" s="4" t="str">
        <f>IF(C17=truckstoptru,PRODUCT(G17,(AF17-IF(AF17/FHS&lt;1,1,AF17/FHS)*(truck_idle/60)),tru__hp,tru_Load_Factor,(Other!$G$4/454),GA17,W17)+PRODUCT(IF(AF17/FHS&lt;1,1,AF17/FHS),G17,truck_idle/60,tru__hp,tru_Load_Factor,(Other!$G$4/454),GA17,W17),blank)</f>
        <v/>
      </c>
      <c r="GC17" s="4" t="str">
        <f>IF(C17=truckstoptru,PRODUCT(IF(AF17/FHS&lt;1,1,AF17/FHS),G17,truck_idle/60,tru_Load_Factor,tru__hp,(Other!$G$4/454),GA17,W17)+PRODUCT(G17,(AF17-IF(AF17/FHS&lt;1,1,AF17/FHS)*(truck_idle/60)),TRU_KW,gridPM,Other!$G$4/454,W17),blank)</f>
        <v/>
      </c>
      <c r="GD17" t="str">
        <f>IF(C17=truckstoptru,VLOOKUP(B17+6,'Tables 2-3 TRU'!$B$14:$D$31,3),blank)</f>
        <v/>
      </c>
      <c r="GE17" s="4" t="str">
        <f>IF(C17=truckstoptru,PRODUCT(G17,(AF17-IF(AF17/FHS&lt;1,1,AF17/FHS)*(truck_idle/60)),tru__hp,tru_Load_Factor,(Other!$G$4/454),GD17,X17)+PRODUCT(IF(AF17/FHS&lt;1,1,AF17/FHS),G17,truck_idle/60,tru__hp,tru_Load_Factor,(Other!$G$4/454),GD17,X17),blank)</f>
        <v/>
      </c>
      <c r="GF17" s="4" t="str">
        <f>IF(C17=truckstoptru,PRODUCT(IF(AF17/FHS&lt;1,1,AF17/FHS),G17,truck_idle/60,tru_Load_Factor,tru__hp,(Other!$G$4/454),GD17,X17)+PRODUCT(G17,(AF17-IF(AF17/FHS&lt;1,1,AF17/FHS)*(truck_idle/60)),TRU_KW,gridPM,Other!$G$4/454,X17),blank)</f>
        <v/>
      </c>
      <c r="GG17" t="str">
        <f>IF(C17=truckstoptru,VLOOKUP(B17+7,'Tables 2-3 TRU'!$B$14:$D$31,3),blank)</f>
        <v/>
      </c>
      <c r="GH17" s="4" t="str">
        <f>IF(C17=truckstoptru,PRODUCT(G17,(AF17-IF(AF17/FHS&lt;1,1,AF17/FHS)*(truck_idle/60)),tru__hp,tru_Load_Factor,(Other!$G$4/454),GG17,Y17)+PRODUCT(IF(AF17/FHS&lt;1,1,AF17/FHS),G17,truck_idle/60,tru__hp,tru_Load_Factor,(Other!$G$4/454),GG17,Y17),blank)</f>
        <v/>
      </c>
      <c r="GI17" s="4" t="str">
        <f>IF(C17=truckstoptru,PRODUCT(IF(AF17/FHS&lt;1,1,AF17/FHS),G17,truck_idle/60,tru_Load_Factor,tru__hp,(Other!$G$4/454),GG17,Y17)+PRODUCT(G17,(AF17-IF(AF17/FHS&lt;1,1,AF17/FHS)*(truck_idle/60)),TRU_KW,gridPM,Other!$G$4/454,Y17),blank)</f>
        <v/>
      </c>
      <c r="GJ17" t="str">
        <f>IF(C17=truckstoptru,VLOOKUP(B17+8,'Tables 2-3 TRU'!$B$14:$D$31,3),blank)</f>
        <v/>
      </c>
      <c r="GK17" s="4" t="str">
        <f>IF(C17=truckstoptru,PRODUCT(G17,(AF17-IF(AF17/FHS&lt;1,1,AF17/FHS)*(truck_idle/60)),tru__hp,tru_Load_Factor,(Other!$G$4/454),GJ17,Z17)+PRODUCT(IF(AF17/FHS&lt;1,1,AF17/FHS),G17,truck_idle/60,tru__hp,tru_Load_Factor,(Other!$G$4/454),GJ17,Z17),blank)</f>
        <v/>
      </c>
      <c r="GL17" s="4" t="str">
        <f>IF(C17=truckstoptru,PRODUCT(IF(AF17/FHS&lt;1,1,AF17/FHS),G17,truck_idle/60,tru_Load_Factor,tru__hp,(Other!$G$4/454),GJ17,Z17)+PRODUCT(G17,(AF17-IF(AF17/FHS&lt;1,1,AF17/FHS)*(truck_idle/60)),TRU_KW,gridPM,Other!$G$4/454,Z17),blank)</f>
        <v/>
      </c>
      <c r="GM17" t="str">
        <f>IF(C17=truckstoptru,VLOOKUP(B17+9,'Tables 2-3 TRU'!$B$14:$D$31,3),blank)</f>
        <v/>
      </c>
      <c r="GN17" s="4" t="str">
        <f>IF(C17=truckstoptru,PRODUCT(G17,(AF17-IF(AF17/FHS&lt;1,1,AF17/FHS)*(truck_idle/60)),tru__hp,tru_Load_Factor,(Other!$G$4/454),GM17,AA17)+PRODUCT(IF(AF17/FHS&lt;1,1,AF17/FHS),G17,truck_idle/60,tru__hp,tru_Load_Factor,(Other!$G$4/454),GM17,AA17),blank)</f>
        <v/>
      </c>
      <c r="GO17" s="4" t="str">
        <f>IF(C17=truckstoptru,PRODUCT(IF(AF17/FHS&lt;1,1,AF17/FHS),G17,truck_idle/60,tru_Load_Factor,tru__hp,(Other!$G$4/454),GM17,AA17)+PRODUCT(G17,(AF17-IF(AF17/FHS&lt;1,1,AF17/FHS)*(truck_idle/60)),TRU_KW,gridPM,Other!$G$4/454,AA17),blank)</f>
        <v/>
      </c>
      <c r="GQ17" s="4">
        <f t="shared" si="2"/>
        <v>0</v>
      </c>
      <c r="GR17" s="4">
        <f t="shared" si="3"/>
        <v>0</v>
      </c>
      <c r="GS17" s="4">
        <f t="shared" si="4"/>
        <v>0</v>
      </c>
      <c r="GT17" s="4">
        <f t="shared" si="5"/>
        <v>0</v>
      </c>
      <c r="GU17" s="4">
        <f t="shared" si="11"/>
        <v>0</v>
      </c>
      <c r="GV17" s="4">
        <f t="shared" si="12"/>
        <v>0</v>
      </c>
      <c r="GW17" s="4"/>
      <c r="GX17" s="4">
        <f t="shared" si="6"/>
        <v>0</v>
      </c>
      <c r="GY17" s="4">
        <f t="shared" si="7"/>
        <v>0</v>
      </c>
      <c r="GZ17" s="4">
        <f t="shared" si="8"/>
        <v>0</v>
      </c>
      <c r="HA17" s="4">
        <f t="shared" si="9"/>
        <v>0</v>
      </c>
      <c r="HB17" s="4">
        <f t="shared" si="13"/>
        <v>0</v>
      </c>
      <c r="HC17" s="4">
        <f t="shared" si="14"/>
        <v>0</v>
      </c>
      <c r="HD17" s="4"/>
      <c r="HE17" s="4">
        <f t="shared" si="15"/>
        <v>0</v>
      </c>
      <c r="HF17" s="4">
        <f t="shared" si="16"/>
        <v>0</v>
      </c>
      <c r="HG17" s="19">
        <f t="shared" si="17"/>
        <v>0</v>
      </c>
      <c r="HH17" s="244">
        <f t="shared" si="10"/>
        <v>0</v>
      </c>
      <c r="HI17" s="55"/>
    </row>
    <row r="18" spans="1:217" x14ac:dyDescent="0.2">
      <c r="A18" t="str">
        <f>IF(OR('User Input Data'!C22=truckstop1,'User Input Data'!C22=truckstoptru),'User Input Data'!A22,blank)</f>
        <v/>
      </c>
      <c r="B18" t="str">
        <f>IF(OR('User Input Data'!C22=truckstop1,'User Input Data'!C22=truckstoptru),'User Input Data'!B22,blank)</f>
        <v/>
      </c>
      <c r="C18" s="49" t="str">
        <f>IF(OR('User Input Data'!C22=truckstop1,'User Input Data'!C22=truckstoptru),'User Input Data'!C22,blank)</f>
        <v/>
      </c>
      <c r="D18" s="49" t="str">
        <f>IF(AND(OR('User Input Data'!C22=truckstop1,'User Input Data'!C22=truckstoptru),'User Input Data'!D22&gt;1),'User Input Data'!D22,blank)</f>
        <v/>
      </c>
      <c r="E18" s="49" t="str">
        <f>IF(AND(OR('User Input Data'!C22=truckstop1,'User Input Data'!C22=truckstoptru),'User Input Data'!E22&gt;1),'User Input Data'!E22,blank)</f>
        <v/>
      </c>
      <c r="F18" s="49" t="str">
        <f>IF(AND(OR('User Input Data'!C22=truckstop1,'User Input Data'!C22=truckstoptru),'User Input Data'!F22&gt;1),'User Input Data'!F22,blank)</f>
        <v/>
      </c>
      <c r="G18" t="str">
        <f>IF(AND(OR('User Input Data'!C22=truckstop1,'User Input Data'!C22=truckstoptru),'User Input Data'!G22&gt;1),'User Input Data'!G22,blank)</f>
        <v/>
      </c>
      <c r="H18" s="79" t="str">
        <f>IF(OR('User Input Data'!C22=truckstop1,'User Input Data'!C22=truckstoptru),'User Input Data'!H22,blank)</f>
        <v/>
      </c>
      <c r="I18" s="79" t="str">
        <f>IF(OR('User Input Data'!C22=truckstop1,'User Input Data'!C22=truckstoptru),'User Input Data'!I22,blank)</f>
        <v/>
      </c>
      <c r="J18" s="79" t="str">
        <f>IF(OR('User Input Data'!C22=truckstop1,'User Input Data'!C22=truckstoptru),'User Input Data'!J22,blank)</f>
        <v/>
      </c>
      <c r="K18" s="79" t="str">
        <f>IF(OR('User Input Data'!C22=truckstop1,'User Input Data'!C22=truckstoptru),'User Input Data'!K22,blank)</f>
        <v/>
      </c>
      <c r="L18" s="79" t="str">
        <f>IF(OR('User Input Data'!C22=truckstop1,'User Input Data'!C22=truckstoptru),'User Input Data'!L22,blank)</f>
        <v/>
      </c>
      <c r="M18" s="79" t="str">
        <f>IF(OR('User Input Data'!C22=truckstop1,'User Input Data'!C22=truckstoptru),'User Input Data'!M22,blank)</f>
        <v/>
      </c>
      <c r="N18" s="79" t="str">
        <f>IF(OR('User Input Data'!C22=truckstop1,'User Input Data'!C22=truckstoptru),'User Input Data'!N22,blank)</f>
        <v/>
      </c>
      <c r="O18" s="79" t="str">
        <f>IF(OR('User Input Data'!C22=truckstop1,'User Input Data'!C22=truckstoptru),'User Input Data'!O22,blank)</f>
        <v/>
      </c>
      <c r="P18" s="79" t="str">
        <f>IF(OR('User Input Data'!C22=truckstop1,'User Input Data'!C22=truckstoptru),'User Input Data'!P22,blank)</f>
        <v/>
      </c>
      <c r="Q18" s="79" t="str">
        <f>IF(OR('User Input Data'!C22=truckstop1,'User Input Data'!C22=truckstoptru),'User Input Data'!Q22,blank)</f>
        <v/>
      </c>
      <c r="R18" s="79" t="str">
        <f>IF('User Input Data'!C22=truckstoptru,'User Input Data'!R22,blank)</f>
        <v/>
      </c>
      <c r="S18" s="79" t="str">
        <f>IF('User Input Data'!C22=truckstoptru,'User Input Data'!S22,blank)</f>
        <v/>
      </c>
      <c r="T18" s="79" t="str">
        <f>IF('User Input Data'!C22=truckstoptru,'User Input Data'!T22,blank)</f>
        <v/>
      </c>
      <c r="U18" s="79" t="str">
        <f>IF('User Input Data'!C22=truckstoptru,'User Input Data'!U22,blank)</f>
        <v/>
      </c>
      <c r="V18" s="79" t="str">
        <f>IF('User Input Data'!C22=truckstoptru,'User Input Data'!V22,blank)</f>
        <v/>
      </c>
      <c r="W18" s="79" t="str">
        <f>IF('User Input Data'!C22=truckstoptru,'User Input Data'!W22,blank)</f>
        <v/>
      </c>
      <c r="X18" s="79" t="str">
        <f>IF('User Input Data'!C22=truckstoptru,'User Input Data'!X22,blank)</f>
        <v/>
      </c>
      <c r="Y18" s="79" t="str">
        <f>IF('User Input Data'!C22=truckstoptru,'User Input Data'!Y22,blank)</f>
        <v/>
      </c>
      <c r="Z18" s="79" t="str">
        <f>IF('User Input Data'!C22=truckstoptru,'User Input Data'!Z22,blank)</f>
        <v/>
      </c>
      <c r="AA18" s="79" t="str">
        <f>IF('User Input Data'!C22=truckstoptru,'User Input Data'!AA22,blank)</f>
        <v/>
      </c>
      <c r="AB18" s="9" t="str">
        <f>IF(AND(OR('User Input Data'!C22=truckstop1,'User Input Data'!C22=truckstoptru),'User Input Data'!AC22&gt;1),'User Input Data'!AC22,blank)</f>
        <v/>
      </c>
      <c r="AC18" s="9" t="str">
        <f>IF(AND(OR('User Input Data'!C22=truckstop1,'User Input Data'!C22=truckstoptru),'User Input Data'!AD22&gt;0),'User Input Data'!AD22,blank)</f>
        <v/>
      </c>
      <c r="AE18" t="str">
        <f>IF(E18&gt;0,E18,Other!$G$5)</f>
        <v/>
      </c>
      <c r="AF18" t="str">
        <f t="shared" si="1"/>
        <v/>
      </c>
      <c r="AG18" s="12" t="str">
        <f>IF(NOT(B18=blank),VLOOKUP(B18+0,'Tables 4-5'!$F$8:$G$25,2),blank)</f>
        <v/>
      </c>
      <c r="AH18" s="461" t="str">
        <f>IF(NOT(B18=blank),VLOOKUP(B18+0,'Table 6'!$B$3:$D$20,2),blank)</f>
        <v/>
      </c>
      <c r="AI18" s="4" t="str">
        <f>IF(NOT(B18=blank),'Tables 4-5'!$A$8,blank)</f>
        <v/>
      </c>
      <c r="AJ18" s="4" t="str">
        <f>IF(NOT(B18=blank),PRODUCT(G18,H18,(AE18-IF(AE18/FHS&lt;1,1,AE18/FHS)*(truck_idle/60)),(AG18*AI18),(Other!$G$4/454))+PRODUCT(IF(AE18/FHS&lt;1,1,AE18/FHS),G18,H18,AH18,truck_idle/60,Other!$G$4/454),blank)</f>
        <v/>
      </c>
      <c r="AK18" s="4" t="str">
        <f>IF(NOT(B18=blank),PRODUCT(IF(AE18/FHS&lt;1,1,AE18/FHS),G18,H18,AH18,truck_idle/60,Other!$G$4/454)+PRODUCT(G18,(AE18-IF(AE18/FHS&lt;1,1,AE18/FHS)*(truck_idle/60)),Truck_KW,gridNox,Other!$G$4/454,H18,AG18),blank)</f>
        <v/>
      </c>
      <c r="AL18" s="12" t="str">
        <f>IF(NOT(B18=blank),VLOOKUP(B18+1,'Tables 4-5'!$F$8:$G$25,2),blank)</f>
        <v/>
      </c>
      <c r="AM18" s="461" t="str">
        <f>IF(NOT(B18=blank),VLOOKUP(B18+1,'Table 6'!$B$3:$D$20,2),blank)</f>
        <v/>
      </c>
      <c r="AN18" s="4" t="str">
        <f>IF(NOT(B18=blank),'Tables 4-5'!$A$8,blank)</f>
        <v/>
      </c>
      <c r="AO18" s="4" t="str">
        <f>IF(NOT(B18=blank),PRODUCT(G18,I18,(AE18-IF(AE18/FHS&lt;1,1,AE18/FHS)*(truck_idle/60)),(AL18*AN18),(Other!$G$4/454))+PRODUCT(IF(AE18/FHS&lt;1,1,AE18/FHS),G18,I18,AM18,truck_idle/60,Other!$G$4/454),blank)</f>
        <v/>
      </c>
      <c r="AP18" s="4" t="str">
        <f>IF(NOT(B18=blank),PRODUCT(IF(AE18/FHS&lt;1,1,AE18/FHS),G18,I18,AM18,truck_idle/60,Other!$G$4/454)+PRODUCT(G18,(AE18-IF(AE18/FHS&lt;1,1,AE18/FHS)*(truck_idle/60)),Truck_KW,gridNox,Other!$G$4/454,I18,AL18),blank)</f>
        <v/>
      </c>
      <c r="AQ18" s="12" t="str">
        <f>IF(NOT(B18=blank),VLOOKUP(B18+2,'Tables 4-5'!$F$8:$G$25,2),blank)</f>
        <v/>
      </c>
      <c r="AR18" s="461" t="str">
        <f>IF(NOT(B18=blank),VLOOKUP(B18+2,'Table 6'!$B$3:$D$20,2),blank)</f>
        <v/>
      </c>
      <c r="AS18" s="4" t="str">
        <f>IF(NOT(B18=blank),'Tables 4-5'!$A$8,blank)</f>
        <v/>
      </c>
      <c r="AT18" s="4" t="str">
        <f>IF(NOT(B18=blank),PRODUCT(G18,J18,(AE18-IF(AE18/FHS&lt;1,1,AE18/FHS)*(truck_idle/60)),(AQ18*AS18),(Other!$G$4/454))+PRODUCT(IF(AE18/FHS&lt;1,1,AE18/FHS),G18,J18,AR18,truck_idle/60,Other!$G$4/454),blank)</f>
        <v/>
      </c>
      <c r="AU18" s="4" t="str">
        <f>IF(NOT(B18=blank),PRODUCT(IF(AE18/FHS&lt;1,1,AE18/FHS),G18,J18,AR18,truck_idle/60,Other!$G$4/454)+PRODUCT(G18,(AE18-IF(AE18/FHS&lt;1,1,AE18/FHS)*(truck_idle/60)),Truck_KW,gridNox,Other!$G$4/454,J18,AQ18),blank)</f>
        <v/>
      </c>
      <c r="AV18" s="12" t="str">
        <f>IF(NOT(B18=blank),VLOOKUP(B18+3,'Tables 4-5'!$F$8:$G$25,2),blank)</f>
        <v/>
      </c>
      <c r="AW18" s="4" t="str">
        <f>IF(NOT(B18=blank),VLOOKUP(B18+3,#REF!,2),blank)</f>
        <v/>
      </c>
      <c r="AX18" s="461" t="str">
        <f>IF(NOT(B18=blank),VLOOKUP(B18+3,'Table 6'!$B$3:$D$20,2),blank)</f>
        <v/>
      </c>
      <c r="AY18" s="4" t="str">
        <f>IF(NOT(B18=blank),'Tables 4-5'!$A$8,blank)</f>
        <v/>
      </c>
      <c r="AZ18" s="4" t="str">
        <f>IF(NOT(B18=blank),PRODUCT(G18,K18,(AE18-IF(AE18/FHS&lt;1,1,AE18/FHS)*(truck_idle/60)),(AV18*AY18),(Other!$G$4/454))+PRODUCT(IF(AE18/FHS&lt;1,1,AE18/FHS),G18,K18,AX18,truck_idle/60,Other!$G$4/454),blank)</f>
        <v/>
      </c>
      <c r="BA18" s="4" t="str">
        <f>IF(NOT(B18=blank),PRODUCT(IF(AE18/FHS&lt;1,1,AE18/FHS),G18,K18,AX18,Other!$G$6/60,Other!$G$4/454)+PRODUCT(G18,(AE18-IF(AE18/FHS&lt;1,1,AE18/FHS)*(truck_idle/60)),Truck_KW,gridNox,Other!$G$4/454,K18,AV18),blank)</f>
        <v/>
      </c>
      <c r="BB18" s="12" t="str">
        <f>IF(NOT(B18=blank),VLOOKUP(B18+4,'Tables 4-5'!$F$8:$G$25,2),blank)</f>
        <v/>
      </c>
      <c r="BC18" s="461" t="str">
        <f>IF(NOT(B18=blank),VLOOKUP(B18+4,'Table 6'!$B$3:$D$20,2),blank)</f>
        <v/>
      </c>
      <c r="BD18" s="4" t="str">
        <f>IF(NOT(B18=blank),'Tables 4-5'!$A$8,blank)</f>
        <v/>
      </c>
      <c r="BE18" s="4" t="str">
        <f>IF(NOT(B18=blank),PRODUCT(G18,L18,(AE18-IF(AE18/FHS&lt;1,1,AE18/FHS)*(truck_idle/60)),(BB18*BD18),(Other!$G$4/454))+PRODUCT(IF(AE18/FHS&lt;1,1,AE18/FHS),G18,L18,BC18,truck_idle/60,Other!$G$4/454),blank)</f>
        <v/>
      </c>
      <c r="BF18" s="4" t="str">
        <f>IF(NOT(B18=blank),PRODUCT(IF(AE18/FHS&lt;1,1,AE18/FHS),G18,L18,BC18,Other!$G$6/60,Other!$G$4/454)+PRODUCT(G18,(AE18-IF(AE18/FHS&lt;1,1,AE18/FHS)*(truck_idle/60)),Truck_KW,gridNox,Other!$G$4/454,L18,BB18),blank)</f>
        <v/>
      </c>
      <c r="BG18" s="12" t="str">
        <f>IF(NOT(B18=blank),VLOOKUP(B18+5,'Tables 4-5'!$F$8:$G$25,2),blank)</f>
        <v/>
      </c>
      <c r="BH18" s="461" t="str">
        <f>IF(NOT(B18=blank),VLOOKUP(B18+5,'Table 6'!$B$3:$D$20,2),blank)</f>
        <v/>
      </c>
      <c r="BI18" s="4" t="str">
        <f>IF(NOT(B18=blank),'Tables 4-5'!$A$8,blank)</f>
        <v/>
      </c>
      <c r="BJ18" s="4" t="str">
        <f>IF(NOT(B18=blank),PRODUCT(G18,M18,(AE18-IF(AE18/FHS&lt;1,1,AE18/FHS)*(truck_idle/60)),(BG18*BI18),(Other!$G$4/454))+PRODUCT(IF(AE18/FHS&lt;1,1,AE18/FHS),G18,M18,BH18,truck_idle/60,Other!$G$4/454),blank)</f>
        <v/>
      </c>
      <c r="BK18" s="4" t="str">
        <f>IF(NOT(B18=blank),PRODUCT(IF(AE18/FHS&lt;1,1,AE18/FHS),G18,M18,BH18,truck_idle/60,Other!$G$4/454)+PRODUCT(G18,(AE18-IF(AE18/FHS&lt;1,1,AE18/FHS)*(truck_idle/60)),Truck_KW,gridNox,Other!$G$4/454,M18,BG18),blank)</f>
        <v/>
      </c>
      <c r="BL18" s="12" t="str">
        <f>IF(NOT(B18=blank),VLOOKUP(B18+6,'Tables 4-5'!$F$8:$G$25,2),blank)</f>
        <v/>
      </c>
      <c r="BM18" s="461" t="str">
        <f>IF(NOT(B18=blank),VLOOKUP(B18+6,'Table 6'!$B$3:$D$20,2),blank)</f>
        <v/>
      </c>
      <c r="BN18" s="4" t="str">
        <f>IF(NOT(B18=blank),'Tables 4-5'!$A$8,blank)</f>
        <v/>
      </c>
      <c r="BO18" s="4" t="str">
        <f>IF(NOT(B18=blank),PRODUCT(G18,N18,(AE18-IF(AE18/FHS&lt;1,1,AE18/FHS)*(truck_idle/60)),(BL18*BN18),(Other!$G$4/454))+PRODUCT(IF(AE18/FHS&lt;1,1,AE18/FHS),G18,N18,BM18,truck_idle/60,Other!$G$4/454),blank)</f>
        <v/>
      </c>
      <c r="BP18" s="4" t="str">
        <f>IF(NOT(B18=blank),PRODUCT(IF(AE18/FHS&lt;1,1,AE18/FHS),G18,N18,BM18,truck_idle/60,Other!$G$4/454)+PRODUCT(G18,(AE18-IF(AE18/FHS&lt;1,1,AE18/FHS)*(truck_idle/60)),Truck_KW,gridNox,Other!$G$4/454,N18,BL18),blank)</f>
        <v/>
      </c>
      <c r="BQ18" s="12" t="str">
        <f>IF(NOT(B18=blank),VLOOKUP(B18+7,'Tables 4-5'!$F$8:$G$25,2),blank)</f>
        <v/>
      </c>
      <c r="BR18" s="461" t="str">
        <f>IF(NOT(B18=blank),VLOOKUP(B18+7,'Table 6'!$B$3:$D$20,2),blank)</f>
        <v/>
      </c>
      <c r="BS18" s="4" t="str">
        <f>IF(NOT(B18=blank),'Tables 4-5'!$A$8,blank)</f>
        <v/>
      </c>
      <c r="BT18" s="4" t="str">
        <f>IF(NOT(B18=blank),PRODUCT(G18,O18,(AE18-IF(AE18/FHS&lt;1,1,AE18/FHS)*(truck_idle/60)),(BQ18*BS18),(Other!$G$4/454))+PRODUCT(IF(AE18/FHS&lt;1,1,AE18/FHS),G18,O18,BR18,truck_idle/60,Other!$G$4/454),blank)</f>
        <v/>
      </c>
      <c r="BU18" s="4" t="str">
        <f>IF(NOT(B18=blank),PRODUCT(IF(AE18/FHS&lt;1,1,AE18/FHS),G18,O18,BR18,truck_idle/60,Other!$G$4/454)+PRODUCT(G18,(AE18-IF(AE18/FHS&lt;1,1,AE18/FHS)*(truck_idle/60)),Truck_KW,gridNox,Other!$G$4/454,O18,BQ18),blank)</f>
        <v/>
      </c>
      <c r="BV18" s="12" t="str">
        <f>IF(NOT(B18=blank),VLOOKUP(B18+8,'Tables 4-5'!$F$8:$G$25,2),blank)</f>
        <v/>
      </c>
      <c r="BW18" s="461" t="str">
        <f>IF(NOT(B18=blank),VLOOKUP(B18+8,'Table 6'!$B$3:$D$20,2),blank)</f>
        <v/>
      </c>
      <c r="BX18" s="4" t="str">
        <f>IF(NOT(B18=blank),'Tables 4-5'!$A$8,blank)</f>
        <v/>
      </c>
      <c r="BY18" s="4" t="str">
        <f>IF(NOT(B18=blank),PRODUCT(G18,P18,(AE18-IF(AE18/FHS&lt;1,1,AE18/FHS)*(truck_idle/60)),(BV18*BX18),(Other!$G$4/454))+PRODUCT(IF(AE18/FHS&lt;1,1,AE18/FHS),G18,P18,BW18,truck_idle/60,Other!$G$4/454),blank)</f>
        <v/>
      </c>
      <c r="BZ18" s="4" t="str">
        <f>IF(NOT(B18=blank),PRODUCT(IF(AE18/FHS&lt;1,1,AE18/FHS),G18,P18,BW18,truck_idle/60,Other!$G$4/454)+PRODUCT(G18,(AE18-IF(AE18/FHS&lt;1,1,AE18/FHS)*(truck_idle/60)),Truck_KW,gridNox,Other!$G$4/454,P18,BV18),blank)</f>
        <v/>
      </c>
      <c r="CA18" s="12" t="str">
        <f>IF(NOT(B18=blank),VLOOKUP(B18+9,'Tables 4-5'!$F$8:$G$25,2),blank)</f>
        <v/>
      </c>
      <c r="CB18" s="461" t="str">
        <f>IF(NOT(B18=blank),VLOOKUP(B18+9,'Table 6'!$B$3:$D$20,2),blank)</f>
        <v/>
      </c>
      <c r="CC18" s="4" t="str">
        <f>IF(NOT(B18=blank),'Tables 4-5'!$A$8,blank)</f>
        <v/>
      </c>
      <c r="CD18" s="4" t="str">
        <f>IF(NOT(B18=blank),PRODUCT(G18,Q18,(AE18-IF(AE18/FHS&lt;1,1,AE18/FHS)*(truck_idle/60)),(CA18*CC18),(Other!$G$4/454))+PRODUCT(IF(AE18/FHS&lt;1,1,AE18/FHS),G18,Q18,CB18,truck_idle/60,Other!$G$4/454),blank)</f>
        <v/>
      </c>
      <c r="CE18" s="4" t="str">
        <f>IF(NOT(B18=blank),PRODUCT(IF(AE18/FHS&lt;1,1,AE18/FHS),G18,Q18,CB18,truck_idle/60,Other!$G$4/454)+PRODUCT(G18,(AE18-IF(AE18/FHS&lt;1,1,AE18/FHS)*(truck_idle/60)),Truck_KW,gridNox,Other!$G$4/454,Q18,CA18),blank)</f>
        <v/>
      </c>
      <c r="CG18" s="12" t="str">
        <f>IF(NOT(B18=blank),VLOOKUP(B18+0,'Tables 4-5'!$F$8:$G$25,2),blank)</f>
        <v/>
      </c>
      <c r="CH18" s="12" t="str">
        <f>IF(NOT(B18=blank),VLOOKUP(B18+0,'Table 6'!$B$3:$D$20,3),blank)</f>
        <v/>
      </c>
      <c r="CI18" s="4" t="str">
        <f>IF(NOT(B18=blank),'Tables 4-5'!$B$8,blank)</f>
        <v/>
      </c>
      <c r="CJ18" s="4" t="str">
        <f>IF(NOT(B18=blank),PRODUCT(G18,H18,(AE18-IF(AE18/FHS&lt;1,1,AE18/FHS)*(truck_idle/60)),(CG18*CI18),(Other!$G$4/454))+PRODUCT(IF(AE18/FHS&lt;1,1,AE18/FHS),G18,H18,CH18,truck_idle/60,Other!$G$4/454),blank)</f>
        <v/>
      </c>
      <c r="CK18" s="12" t="str">
        <f>IF(NOT(B18=blank),PRODUCT(IF(AE18/FHS&lt;1,1,AE18/FHS),G18,H18,CH18,truck_idle/60,Other!$G$4/454)+PRODUCT(G18,(AE18-IF(AE18/FHS&lt;1,1,AE18/FHS)*(truck_idle/60)),Truck_KW,gridPM,Other!$G$4/454,CG18,H18),blank)</f>
        <v/>
      </c>
      <c r="CL18" s="12" t="str">
        <f>IF(NOT(B18=blank),VLOOKUP(B18+1,'Tables 4-5'!$F$8:$G$25,2),blank)</f>
        <v/>
      </c>
      <c r="CM18" s="12" t="str">
        <f>IF(NOT(B18=blank),VLOOKUP(B18+1,'Table 6'!$B$3:$D$20,3),blank)</f>
        <v/>
      </c>
      <c r="CN18" s="4" t="str">
        <f>IF(NOT(B18=blank),'Tables 4-5'!$B$8,blank)</f>
        <v/>
      </c>
      <c r="CO18" s="4" t="str">
        <f>IF(NOT(B18=blank),PRODUCT(G18,I18,(AE18-IF(AE18/FHS&lt;1,1,AE18/FHS)*(truck_idle/60)),(CL18*CN18),(Other!$G$4/454))+PRODUCT(IF(AE18/FHS&lt;1,1,AE18/FHS),G18,I18,CM18,truck_idle/60,Other!$G$4/454),blank)</f>
        <v/>
      </c>
      <c r="CP18" s="12" t="str">
        <f>IF(NOT(B18=blank),PRODUCT(IF(AE18/FHS&lt;1,1,AE18/FHS),G18,I18,CM18,truck_idle/60,Other!$G$4/454)+PRODUCT(G18,(AE18-IF(AE18/FHS&lt;1,1,AE18/FHS)*(truck_idle/60)),Truck_KW,gridPM,Other!$G$4/454,I18,CL18),blank)</f>
        <v/>
      </c>
      <c r="CQ18" s="12" t="str">
        <f>IF(NOT(B18=blank),VLOOKUP(B18+2,'Tables 4-5'!$F$8:$G$25,2),blank)</f>
        <v/>
      </c>
      <c r="CR18" s="12" t="str">
        <f>IF(NOT(B18=blank),VLOOKUP(B18+2,'Table 6'!$B$3:$D$20,3),blank)</f>
        <v/>
      </c>
      <c r="CS18" s="4" t="str">
        <f>IF(NOT(B18=blank),'Tables 4-5'!$B$8,blank)</f>
        <v/>
      </c>
      <c r="CT18" s="4" t="str">
        <f>IF(NOT(B18=blank),PRODUCT(G18,J18,(AE18-IF(AE18/FHS&lt;1,1,AE18/FHS)*(truck_idle/60)),(CQ18*CS18),(Other!$G$4/454))+PRODUCT(IF(AE18/FHS&lt;1,1,AE18/FHS),G18,J18,CR18,truck_idle/60,Other!$G$4/454),blank)</f>
        <v/>
      </c>
      <c r="CU18" s="12" t="str">
        <f>IF(NOT(B18=blank),PRODUCT(IF(AE18/FHS&lt;1,1,AE18/FHS),G18,J18,CR18,truck_idle/60,Other!$G$4/454)+PRODUCT(G18,(AE18-IF(AE18/FHS&lt;1,1,AE18/FHS)*(truck_idle/60)),Truck_KW,gridPM,Other!$G$4/454,J18,CQ18),blank)</f>
        <v/>
      </c>
      <c r="CV18" s="12" t="str">
        <f>IF(NOT(B18=blank),VLOOKUP(B18+3,'Tables 4-5'!$F$8:$G$25,2),blank)</f>
        <v/>
      </c>
      <c r="CW18" s="12" t="str">
        <f>IF(NOT(B18=blank),VLOOKUP(B18+3,'Table 6'!$B$3:$D$20,3),blank)</f>
        <v/>
      </c>
      <c r="CX18" s="4" t="str">
        <f>IF(NOT(B18=blank),'Tables 4-5'!$B$8,blank)</f>
        <v/>
      </c>
      <c r="CY18" s="4" t="str">
        <f>IF(NOT(B18=blank),PRODUCT(G18,K18,(AE18-IF(AE18/FHS&lt;1,1,AE18/FHS)*(truck_idle/60)),(CV18*CX18),(Other!$G$4/454))+PRODUCT(IF(AE18/FHS&lt;1,1,AE18/FHS),G18,K18,CW18,truck_idle/60,Other!$G$4/454),blank)</f>
        <v/>
      </c>
      <c r="CZ18" s="12" t="str">
        <f>IF(NOT(B18=blank),PRODUCT(IF(AE18/FHS&lt;1,1,AE18/FHS),G18,K18,CW18,truck_idle/60,Other!$G$4/454)+PRODUCT(G18,(AE18-IF(AE18/FHS&lt;1,1,AE18/FHS)*(truck_idle/60)),Truck_KW,gridPM,Other!$G$4/454,K18,CV18),blank)</f>
        <v/>
      </c>
      <c r="DA18" s="12" t="str">
        <f>IF(NOT(B18=blank),VLOOKUP(B18+4,'Tables 4-5'!$F$8:$G$25,2),blank)</f>
        <v/>
      </c>
      <c r="DB18" s="12" t="str">
        <f>IF(NOT(B18=blank),VLOOKUP(B18+4,'Table 6'!$B$3:$D$20,3),blank)</f>
        <v/>
      </c>
      <c r="DC18" s="4" t="str">
        <f>IF(NOT(B18=blank),'Tables 4-5'!$B$8,blank)</f>
        <v/>
      </c>
      <c r="DD18" s="4" t="str">
        <f>IF(NOT(B18=blank),PRODUCT(G18,L18,(AE18-IF(AE18/FHS&lt;1,1,AE18/FHS)*(truck_idle/60)),(DA18*DC18),(Other!$G$4/454))+PRODUCT(IF(AE18/FHS&lt;1,1,AE18/FHS),G18,L18,DB18,truck_idle/60,Other!$G$4/454),blank)</f>
        <v/>
      </c>
      <c r="DE18" s="12" t="str">
        <f>IF(NOT(B18=blank),PRODUCT(IF(AE18/FHS&lt;1,1,AE18/FHS),G18,L18,DB18,truck_idle/60,Other!$G$4/454)+PRODUCT(G18,(AE18-IF(AE18/FHS&lt;1,1,AE18/FHS)*(truck_idle/60)),Truck_KW,gridPM,Other!$G$4/454,L18,DA18),blank)</f>
        <v/>
      </c>
      <c r="DF18" s="12" t="str">
        <f>IF(NOT(B18=blank),VLOOKUP(B18+5,'Tables 4-5'!$F$8:$G$25,2),blank)</f>
        <v/>
      </c>
      <c r="DG18" s="12" t="str">
        <f>IF(NOT(B18=blank),VLOOKUP(B18+5,'Table 6'!$B$3:$D$20,3),blank)</f>
        <v/>
      </c>
      <c r="DH18" s="4" t="str">
        <f>IF(NOT(B18=blank),'Tables 4-5'!$B$8,blank)</f>
        <v/>
      </c>
      <c r="DI18" s="4" t="str">
        <f>IF(NOT(B18=blank),PRODUCT(G18,M18,(AE18-IF(AE18/FHS&lt;1,1,AE18/FHS)*(truck_idle/60)),(DF18*DH18),(Other!$G$4/454))+PRODUCT(IF(AE18/FHS&lt;1,1,AE18/FHS),G18,M18,DG18,truck_idle/60,Other!$G$4/454),blank)</f>
        <v/>
      </c>
      <c r="DJ18" s="12" t="str">
        <f>IF(NOT(B18=blank),PRODUCT(IF(AE18/FHS&lt;1,1,AE18/FHS),G18,M18,DG18,truck_idle/60,Other!$G$4/454)+PRODUCT(G18,(AE18-IF(AE18/FHS&lt;1,1,AE18/FHS)*(truck_idle/60)),Truck_KW,gridPM,Other!$G$4/454,M18,DF18),blank)</f>
        <v/>
      </c>
      <c r="DK18" s="12" t="str">
        <f>IF(NOT(B18=blank),VLOOKUP(B18+6,'Tables 4-5'!$F$8:$G$25,2),blank)</f>
        <v/>
      </c>
      <c r="DL18" s="12" t="str">
        <f>IF(NOT(B18=blank),VLOOKUP(B18+6,'Table 6'!$B$3:$D$20,3),blank)</f>
        <v/>
      </c>
      <c r="DM18" s="4" t="str">
        <f>IF(NOT(B18=blank),'Tables 4-5'!$B$8,blank)</f>
        <v/>
      </c>
      <c r="DN18" s="4" t="str">
        <f>IF(NOT(B18=blank),PRODUCT(G18,N18,(AE18-IF(AE18/FHS&lt;1,1,AE18/FHS)*(truck_idle/60)),(DK18*DM18),(Other!$G$4/454))+PRODUCT(IF(AE18/FHS&lt;1,1,AE18/FHS),G18,N18,DL18,truck_idle/60,Other!$G$4/454),blank)</f>
        <v/>
      </c>
      <c r="DO18" s="12" t="str">
        <f>IF(NOT(B18=blank),PRODUCT(IF(AE18/FHS&lt;1,1,AE18/FHS),G18,N18,DL18,truck_idle/60,Other!$G$4/454)+PRODUCT(G18,(AE18-IF(AE18/FHS&lt;1,1,AE18/FHS)*(truck_idle/60)),Truck_KW,gridPM,Other!$G$4/454,N18,DK18),blank)</f>
        <v/>
      </c>
      <c r="DP18" s="12" t="str">
        <f>IF(NOT(B18=blank),VLOOKUP(B18+7,'Tables 4-5'!$F$8:$G$25,2),blank)</f>
        <v/>
      </c>
      <c r="DQ18" s="12" t="str">
        <f>IF(NOT(B18=blank),VLOOKUP(B18+7,'Table 6'!$B$3:$D$20,3),blank)</f>
        <v/>
      </c>
      <c r="DR18" s="4" t="str">
        <f>IF(NOT(B18=blank),'Tables 4-5'!$B$8,blank)</f>
        <v/>
      </c>
      <c r="DS18" s="4" t="str">
        <f>IF(NOT(B18=blank),PRODUCT(G18,O18,(AE18-IF(AE18/FHS&lt;1,1,AE18/FHS)*(truck_idle/60)),(DP18*DR18),(Other!$G$4/454))+PRODUCT(IF(AE18/FHS&lt;1,1,AE18/FHS),G18,O18,DQ18,truck_idle/60,Other!$G$4/454),blank)</f>
        <v/>
      </c>
      <c r="DT18" s="12" t="str">
        <f>IF(NOT(B18=blank),PRODUCT(IF(AE18/FHS&lt;1,1,AE18/FHS),G18,O18,DQ18,truck_idle/60,Other!$G$4/454)+PRODUCT(G18,(AE18-IF(AE18/FHS&lt;1,1,AE18/FHS)*(truck_idle/60)),Truck_KW,gridPM,Other!$G$4/454,O18,DP18),blank)</f>
        <v/>
      </c>
      <c r="DU18" s="12" t="str">
        <f>IF(NOT(B18=blank),VLOOKUP(B18+8,'Tables 4-5'!$F$8:$G$25,2),blank)</f>
        <v/>
      </c>
      <c r="DV18" s="12" t="str">
        <f>IF(NOT(B18=blank),VLOOKUP(B18+8,'Table 6'!$B$3:$D$20,3),blank)</f>
        <v/>
      </c>
      <c r="DW18" s="4" t="str">
        <f>IF(NOT(B18=blank),'Tables 4-5'!$B$8,blank)</f>
        <v/>
      </c>
      <c r="DX18" s="4" t="str">
        <f>IF(NOT(B18=blank),PRODUCT(G18,P18,(AE18-IF(AE18/FHS&lt;1,1,AE18/FHS)*(truck_idle/60)),(DU18*DW18),(Other!$G$4/454))+PRODUCT(IF(AE18/FHS&lt;1,1,AE18/FHS),G18,P18,DV18,truck_idle/60,Other!$G$4/454),blank)</f>
        <v/>
      </c>
      <c r="DY18" s="12" t="str">
        <f>IF(NOT(B18=blank),PRODUCT(IF(AE18/FHS&lt;1,1,AE18/FHS),G18,P18,DV18,truck_idle/60,Other!$G$4/454)+PRODUCT(G18,(AE18-IF(AE18/FHS&lt;1,1,AE18/FHS)*(truck_idle/60)),Truck_KW,gridPM,Other!$G$4/454,P18,DU18),blank)</f>
        <v/>
      </c>
      <c r="DZ18" s="12" t="str">
        <f>IF(NOT(B18=blank),VLOOKUP(B18+9,'Tables 4-5'!$F$8:$G$25,2),blank)</f>
        <v/>
      </c>
      <c r="EA18" s="12" t="str">
        <f>IF(NOT(B18=blank),VLOOKUP(B18+9,#REF!,3),blank)</f>
        <v/>
      </c>
      <c r="EB18" s="12" t="str">
        <f>IF(NOT(B18=blank),VLOOKUP(B18+9,'Table 6'!$B$3:$D$20,3),blank)</f>
        <v/>
      </c>
      <c r="EC18" s="4" t="str">
        <f>IF(NOT(B18=blank),'Tables 4-5'!$B$8,blank)</f>
        <v/>
      </c>
      <c r="ED18" s="4" t="str">
        <f>IF(NOT(B18=blank),PRODUCT(G18,Q18,(AE18-IF(AE18/FHS&lt;1,1,AE18/FHS)*(truck_idle/60)),(DZ18*EC18),(Other!$G$4/454))+PRODUCT(IF(AE18/FHS&lt;1,1,AE18/FHS),G18,Q18,EB18,truck_idle/60,Other!$G$4/454),blank)</f>
        <v/>
      </c>
      <c r="EE18" s="12" t="str">
        <f>IF(NOT(B18=blank),PRODUCT(IF(AE18/FHS&lt;1,1,AE18/FHS),G18,Q18,EB18,truck_idle/60,Other!$G$4/454)+PRODUCT(G18,(AE18-IF(AE18/FHS&lt;1,1,AE18/FHS)*(truck_idle/60)),Truck_KW,gridPM,Other!$G$4/454,Q18,DZ18),blank)</f>
        <v/>
      </c>
      <c r="EG18" t="str">
        <f>IF(C18=truckstoptru,VLOOKUP(B18+0,'Tables 2-3 TRU'!$B$14:$D$31,2),blank)</f>
        <v/>
      </c>
      <c r="EH18" s="4" t="str">
        <f>IF(C18=truckstoptru,PRODUCT(G18,(AF18-IF(AF18/FHS&lt;1,1,AF18/FHS)*(truck_idle/60)),tru__hp,tru_Load_Factor,(Other!$G$4/454),EG18,R18)+PRODUCT(IF(AF18/FHS&lt;1,1,AF18/FHS),G18,truck_idle/60,tru__hp,tru_Load_Factor,(Other!$G$4/454),EG18,R18),blank)</f>
        <v/>
      </c>
      <c r="EI18" s="4" t="str">
        <f>IF(C18=truckstoptru,PRODUCT(IF(AF18/FHS&lt;1,1,AF18/FHS),G18,truck_idle/60,tru_Load_Factor,tru__hp,(Other!$G$4/454),EG18,R18)+PRODUCT(G18,(AF18-IF(AF18/FHS&lt;1,1,AF18/FHS)*(truck_idle/60)),TRU_KW,gridNox,Other!$G$4/454,R18),blank)</f>
        <v/>
      </c>
      <c r="EJ18" t="str">
        <f>IF(C18=truckstoptru,VLOOKUP(B18+1,'Tables 2-3 TRU'!$B$14:$D$31,2),blank)</f>
        <v/>
      </c>
      <c r="EK18" s="4" t="str">
        <f>IF(C18=truckstoptru,PRODUCT(G18,(AF18-IF(AF18/FHS&lt;1,1,AF18/FHS)*(truck_idle/60)),tru__hp,tru_Load_Factor,(Other!$G$4/454),EJ18,S18)+PRODUCT(IF(AF18/FHS&lt;1,1,AF18/FHS),G18,truck_idle/60,tru__hp,tru_Load_Factor,(Other!$G$4/454),EJ18,S18),blank)</f>
        <v/>
      </c>
      <c r="EL18" s="4" t="str">
        <f>IF(C18=truckstoptru,PRODUCT(IF(AF18/FHS&lt;1,1,AF18/FHS),G18,truck_idle/60,tru_Load_Factor,tru__hp,(Other!$G$4/454),EJ18,S18)+PRODUCT(G18,(AF18-IF(AF18/FHS&lt;1,1,AF18/FHS)*(truck_idle/60)),TRU_KW,gridNox,Other!$G$4/454,S18),blank)</f>
        <v/>
      </c>
      <c r="EM18" t="str">
        <f>IF(C18=truckstoptru,VLOOKUP(B18+2,'Tables 2-3 TRU'!$B$14:$D$31,2),blank)</f>
        <v/>
      </c>
      <c r="EN18" s="4" t="str">
        <f>IF(C18=truckstoptru,PRODUCT(G18,(AF18-IF(AF18/FHS&lt;1,1,AF18/FHS)*(truck_idle/60)),tru__hp,tru_Load_Factor,(Other!$G$4/454),EM18,T18)+PRODUCT(IF(AF18/FHS&lt;1,1,AF18/FHS),G18,truck_idle/60,tru__hp,tru_Load_Factor,(Other!$G$4/454),EM18,T18),blank)</f>
        <v/>
      </c>
      <c r="EO18" s="4" t="str">
        <f>IF(C18=truckstoptru,PRODUCT(IF(AF18/FHS&lt;1,1,AF18/FHS),G18,truck_idle/60,tru_Load_Factor,tru__hp,(Other!$G$4/454),EM18,T18)+PRODUCT(G18,(AF18-IF(AF18/FHS&lt;1,1,AF18/FHS)*(truck_idle/60)),TRU_KW,gridNox,Other!$G$4/454,T18),blank)</f>
        <v/>
      </c>
      <c r="EP18" t="str">
        <f>IF(C18=truckstoptru,VLOOKUP(B18+3,'Tables 2-3 TRU'!$B$14:$D$31,2),blank)</f>
        <v/>
      </c>
      <c r="EQ18" s="4" t="str">
        <f>IF(C18=truckstoptru,PRODUCT(G18,(AF18-IF(AF18/FHS&lt;1,1,AF18/FHS)*(truck_idle/60)),tru__hp,tru_Load_Factor,(Other!$G$4/454),EP18,U18)+PRODUCT(IF(AF18/FHS&lt;1,1,AF18/FHS),G18,truck_idle/60,tru__hp,tru_Load_Factor,(Other!$G$4/454),EP18,U18),blank)</f>
        <v/>
      </c>
      <c r="ER18" s="4" t="str">
        <f>IF(C18=truckstoptru,PRODUCT(IF(AF18/FHS&lt;1,1,AF18/FHS),G18,truck_idle/60,tru_Load_Factor,tru__hp,(Other!$G$4/454),EP18,U18)+PRODUCT(G18,(AF18-IF(AF18/FHS&lt;1,1,AF18/FHS)*(truck_idle/60)),TRU_KW,gridNox,Other!$G$4/454,U18),blank)</f>
        <v/>
      </c>
      <c r="ES18" t="str">
        <f>IF(C18=truckstoptru,VLOOKUP(B18+4,'Tables 2-3 TRU'!$B$14:$D$31,2),blank)</f>
        <v/>
      </c>
      <c r="ET18" s="4" t="str">
        <f>IF(C18=truckstoptru,PRODUCT(G18,(AF18-IF(AF18/FHS&lt;1,1,AF18/FHS)*(truck_idle/60)),tru__hp,tru_Load_Factor,(Other!$G$4/454),ES18,V18)+PRODUCT(IF(AF18/FHS&lt;1,1,AF18/FHS),G18,truck_idle/60,tru__hp,tru_Load_Factor,(Other!$G$4/454),ES18,V18),blank)</f>
        <v/>
      </c>
      <c r="EU18" s="4" t="str">
        <f>IF(C18=truckstoptru,PRODUCT(IF(AF18/FHS&lt;1,1,AE18/FHS),G18,truck_idle/60,tru_Load_Factor,tru__hp,(Other!$G$4/454),ES18,V18)+PRODUCT(G18,(AF18-IF(AF18/FHS&lt;1,1,AE18/FHS)*(truck_idle/60)),TRU_KW,gridNox,Other!$G$4/454,V18),blank)</f>
        <v/>
      </c>
      <c r="EV18" t="str">
        <f>IF(C18=truckstoptru,VLOOKUP(B18+5,'Tables 2-3 TRU'!$B$14:$D$31,2),blank)</f>
        <v/>
      </c>
      <c r="EW18" s="4" t="str">
        <f>IF(C18=truckstoptru,PRODUCT(G18,(AF18-IF(AF18/FHS&lt;1,1,AF18/FHS)*(truck_idle/60)),tru__hp,tru_Load_Factor,(Other!$G$4/454),EV18,W18)+PRODUCT(IF(AF18/FHS&lt;1,1,AF18/FHS),G18,truck_idle/60,tru__hp,tru_Load_Factor,(Other!$G$4/454),EV18,W18),blank)</f>
        <v/>
      </c>
      <c r="EX18" s="4" t="str">
        <f>IF(C18=truckstoptru,PRODUCT(IF(AF18/FHS&lt;1,1,AF18/FHS),G18,truck_idle/60,tru_Load_Factor,tru__hp,(Other!$G$4/454),EV18,W18)+PRODUCT(G18,(AF18-IF(AF18/FHS&lt;1,1,AF18/FHS)*(truck_idle/60)),TRU_KW,gridNox,Other!$G$4/454,W18),blank)</f>
        <v/>
      </c>
      <c r="EY18" t="str">
        <f>IF(C18=truckstoptru,VLOOKUP(B18+6,'Tables 2-3 TRU'!$B$14:$D$31,2),blank)</f>
        <v/>
      </c>
      <c r="EZ18" s="4" t="str">
        <f>IF(C18=truckstoptru,PRODUCT(G18,(AF18-IF(AF18/FHS&lt;1,1,AF18/FHS)*(truck_idle/60)),tru__hp,tru_Load_Factor,(Other!$G$4/454),EY18,X18)+PRODUCT(IF(AF18/FHS&lt;1,1,AF18/FHS),G18,truck_idle/60,tru__hp,tru_Load_Factor,(Other!$G$4/454),EY18,X18),blank)</f>
        <v/>
      </c>
      <c r="FA18" s="4" t="str">
        <f>IF(C18=truckstoptru,PRODUCT(IF(AF18/FHS&lt;1,1,AF18/FHS),G18,truck_idle/60,tru_Load_Factor,tru__hp,(Other!$G$4/454),EY18,X18)+PRODUCT(G18,(AF18-IF(AF18/FHS&lt;1,1,AF18/FHS)*(truck_idle/60)),TRU_KW,gridNox,Other!$G$4/454,X18),blank)</f>
        <v/>
      </c>
      <c r="FB18" t="str">
        <f>IF(C18=truckstoptru,VLOOKUP(B18+7,'Tables 2-3 TRU'!$B$14:$D$31,2),blank)</f>
        <v/>
      </c>
      <c r="FC18" s="4" t="str">
        <f>IF(C18=truckstoptru,PRODUCT(G18,(AF18-IF(AF18/FHS&lt;1,1,AF18/FHS)*(truck_idle/60)),tru__hp,tru_Load_Factor,(Other!$G$4/454),FB18,Y18)+PRODUCT(IF(AF18/FHS&lt;1,1,AF18/FHS),G18,truck_idle/60,tru__hp,tru_Load_Factor,(Other!$G$4/454),FB18,Y18),blank)</f>
        <v/>
      </c>
      <c r="FD18" s="4" t="str">
        <f>IF(C18=truckstoptru,PRODUCT(IF(AF18/FHS&lt;1,1,AF18/FHS),G18,truck_idle/60,tru_Load_Factor,tru__hp,(Other!$G$4/454),FB18,Y18)+PRODUCT(G18,(AF18-IF(AF18/FHS&lt;1,1,AF18/FHS)*(truck_idle/60)),TRU_KW,gridNox,Other!$G$4/454,Y18),blank)</f>
        <v/>
      </c>
      <c r="FE18" t="str">
        <f>IF(C18=truckstoptru,VLOOKUP(B18+8,'Tables 2-3 TRU'!$B$14:$D$31,2),blank)</f>
        <v/>
      </c>
      <c r="FF18" s="4" t="str">
        <f>IF(C18=truckstoptru,PRODUCT(G18,(AF18-IF(AF18/FHS&lt;1,1,AF18/FHS)*(truck_idle/60)),tru__hp,tru_Load_Factor,(Other!$G$4/454),FE18,Z18)+PRODUCT(IF(AF18/FHS&lt;1,1,AF18/FHS),G18,truck_idle/60,tru__hp,tru_Load_Factor,(Other!$G$4/454),FE18,Z18),blank)</f>
        <v/>
      </c>
      <c r="FG18" s="4" t="str">
        <f>IF(C18=truckstoptru,PRODUCT(IF(AF18/FHS&lt;1,1,AF18/FHS),G18,truck_idle/60,tru_Load_Factor,tru__hp,(Other!$G$4/454),FE18,Z18)+PRODUCT(G18,(AF18-IF(AF18/FHS&lt;1,1,AF18/FHS)*(truck_idle/60)),TRU_KW,gridNox,Other!$G$4/454,Z18),blank)</f>
        <v/>
      </c>
      <c r="FH18" t="str">
        <f>IF(C18=truckstoptru,VLOOKUP(B18+9,'Tables 2-3 TRU'!$B$14:$D$31,2),blank)</f>
        <v/>
      </c>
      <c r="FI18" s="4" t="str">
        <f>IF(C18=truckstoptru,PRODUCT(G18,(AF18-IF(AF18/FHS&lt;1,1,AF18/FHS)*(truck_idle/60)),tru__hp,tru_Load_Factor,(Other!$G$4/454),FH18,AA18)+PRODUCT(IF(AF18/FHS&lt;1,1,AF18/FHS),G18,truck_idle/60,tru__hp,tru_Load_Factor,(Other!$G$4/454),FH18,AA18),blank)</f>
        <v/>
      </c>
      <c r="FJ18" s="4" t="str">
        <f>IF(C18=truckstoptru,PRODUCT(IF(AF18/FHS&lt;1,1,AF18/FHS),G18,truck_idle/60,tru_Load_Factor,tru__hp,(Other!$G$4/454),FH18,AA18)+PRODUCT(G18,(AF18-IF(AF18/FHS&lt;1,1,AF18/FHS)*(truck_idle/60)),TRU_KW,gridNox,Other!$G$4/454,AA18),blank)</f>
        <v/>
      </c>
      <c r="FL18" t="str">
        <f>IF(C18=truckstoptru,VLOOKUP(B18+0,'Tables 2-3 TRU'!$B$14:$D$31,3),blank)</f>
        <v/>
      </c>
      <c r="FM18" s="4" t="str">
        <f>IF(C18=truckstoptru,PRODUCT(G18,(AF18-IF(AF18/FHS&lt;1,1,AF18/FHS)*(truck_idle/60)),tru__hp,tru_Load_Factor,(Other!$G$4/454),FL18,R18)+PRODUCT(IF(AF18/FHS&lt;1,1,AF18/FHS),G18,truck_idle/60,tru__hp,tru_Load_Factor,(Other!$G$4/454),FL18,R18),blank)</f>
        <v/>
      </c>
      <c r="FN18" s="4" t="str">
        <f>IF(C18=truckstoptru,PRODUCT(IF(AF18/FHS&lt;1,1,AF18/FHS),G18,truck_idle/60,tru_Load_Factor,tru__hp,(Other!$G$4/454),FL18,R18)+PRODUCT(G18,(AF18-IF(AF18/FHS&lt;1,1,AF18/FHS)*(truck_idle/60)),TRU_KW,gridPM,Other!$G$4/454,R18),blank)</f>
        <v/>
      </c>
      <c r="FO18" t="str">
        <f>IF(C18=truckstoptru,VLOOKUP(B18+1,'Tables 2-3 TRU'!$B$14:$D$31,3),blank)</f>
        <v/>
      </c>
      <c r="FP18" s="4" t="str">
        <f>IF(C18=truckstoptru,PRODUCT(G18,(AF18-IF(AF18/FHS&lt;1,1,AF18/FHS)*(truck_idle/60)),tru__hp,tru_Load_Factor,(Other!$G$4/454),FO18,S18)+PRODUCT(IF(AF18/FHS&lt;1,1,AF18/FHS),G18,truck_idle/60,tru__hp,tru_Load_Factor,(Other!$G$4/454),FO18,S18),blank)</f>
        <v/>
      </c>
      <c r="FQ18" s="4" t="str">
        <f>IF(C18=truckstoptru,PRODUCT(IF(AF18/FHS&lt;1,1,AF18/FHS),G18,truck_idle/60,tru_Load_Factor,tru__hp,(Other!$G$4/454),FO18,S18)+PRODUCT(G18,(AF18-IF(AF18/FHS&lt;1,1,AF18/FHS)*(truck_idle/60)),TRU_KW,gridPM,Other!$G$4/454,S18),blank)</f>
        <v/>
      </c>
      <c r="FR18" t="str">
        <f>IF(C18=truckstoptru,VLOOKUP(B18+2,'Tables 2-3 TRU'!$B$14:$D$31,3),blank)</f>
        <v/>
      </c>
      <c r="FS18" s="4" t="str">
        <f>IF(C18=truckstoptru,PRODUCT(G18,(AF18-IF(AF18/FHS&lt;1,1,AF18/FHS)*(truck_idle/60)),tru__hp,tru_Load_Factor,(Other!$G$4/454),FR18,T18)+PRODUCT(IF(AF18/FHS&lt;1,1,AF18/FHS),G18,truck_idle/60,tru__hp,tru_Load_Factor,(Other!$G$4/454),FR18,T18),blank)</f>
        <v/>
      </c>
      <c r="FT18" s="4" t="str">
        <f>IF(C18=truckstoptru,PRODUCT(IF(AF18/FHS&lt;1,1,AF18/FHS),G18,truck_idle/60,tru_Load_Factor,tru__hp,(Other!$G$4/454),FR18,T18)+PRODUCT(G18,(AF18-IF(AF18/FHS&lt;1,1,AF18/FHS)*(truck_idle/60)),TRU_KW,gridPM,Other!$G$4/454,T18),blank)</f>
        <v/>
      </c>
      <c r="FU18" t="str">
        <f>IF(C18=truckstoptru,VLOOKUP(B18+3,'Tables 2-3 TRU'!$B$14:$D$31,3),blank)</f>
        <v/>
      </c>
      <c r="FV18" s="4" t="str">
        <f>IF(C18=truckstoptru,PRODUCT(G18,(AF18-IF(AF18/FHS&lt;1,1,AF18/FHS)*(truck_idle/60)),tru__hp,tru_Load_Factor,(Other!$G$4/454),FU18,U18)+PRODUCT(IF(AF18/FHS&lt;1,1,AF18/FHS),G18,truck_idle/60,tru__hp,tru_Load_Factor,(Other!$G$4/454),FU18,U18),blank)</f>
        <v/>
      </c>
      <c r="FW18" s="4" t="str">
        <f>IF(C18=truckstoptru,PRODUCT(IF(AF18/FHS&lt;1,1,AF18/FHS),G18,truck_idle/60,tru_Load_Factor,tru__hp,(Other!$G$4/454),FU18,U18)+PRODUCT(G18,(AF18-IF(AF18/FHS&lt;1,1,AF18/FHS)*(truck_idle/60)),TRU_KW,gridPM,Other!$G$4/454,U18),blank)</f>
        <v/>
      </c>
      <c r="FX18" t="str">
        <f>IF(C18=truckstoptru,VLOOKUP(B18+4,'Tables 2-3 TRU'!$B$14:$D$31,3),blank)</f>
        <v/>
      </c>
      <c r="FY18" s="4" t="str">
        <f>IF(C18=truckstoptru,PRODUCT(G18,(AF18-IF(AF18/FHS&lt;1,1,AF18/FHS)*(truck_idle/60)),tru__hp,tru_Load_Factor,(Other!$G$4/454),FX18,V18)+PRODUCT(IF(AF18/FHS&lt;1,1,AF18/FHS),G18,truck_idle/60,tru__hp,tru_Load_Factor,(Other!$G$4/454),FX18,V18),blank)</f>
        <v/>
      </c>
      <c r="FZ18" s="4" t="str">
        <f>IF(C18=truckstoptru,PRODUCT(IF(AF18/FHS&lt;1,1,AF18/FHS),G18,truck_idle/60,tru_Load_Factor,tru__hp,(Other!$G$4/454),FX18,V18)+PRODUCT(G18,(AF18-IF(AF18/FHS&lt;1,1,AF18/FHS)*(truck_idle/60)),TRU_KW,gridPM,Other!$G$4/454,V18),blank)</f>
        <v/>
      </c>
      <c r="GA18" t="str">
        <f>IF(C18=truckstoptru,VLOOKUP(B18+5,'Tables 2-3 TRU'!$B$14:$D$31,3),blank)</f>
        <v/>
      </c>
      <c r="GB18" s="4" t="str">
        <f>IF(C18=truckstoptru,PRODUCT(G18,(AF18-IF(AF18/FHS&lt;1,1,AF18/FHS)*(truck_idle/60)),tru__hp,tru_Load_Factor,(Other!$G$4/454),GA18,W18)+PRODUCT(IF(AF18/FHS&lt;1,1,AF18/FHS),G18,truck_idle/60,tru__hp,tru_Load_Factor,(Other!$G$4/454),GA18,W18),blank)</f>
        <v/>
      </c>
      <c r="GC18" s="4" t="str">
        <f>IF(C18=truckstoptru,PRODUCT(IF(AF18/FHS&lt;1,1,AF18/FHS),G18,truck_idle/60,tru_Load_Factor,tru__hp,(Other!$G$4/454),GA18,W18)+PRODUCT(G18,(AF18-IF(AF18/FHS&lt;1,1,AF18/FHS)*(truck_idle/60)),TRU_KW,gridPM,Other!$G$4/454,W18),blank)</f>
        <v/>
      </c>
      <c r="GD18" t="str">
        <f>IF(C18=truckstoptru,VLOOKUP(B18+6,'Tables 2-3 TRU'!$B$14:$D$31,3),blank)</f>
        <v/>
      </c>
      <c r="GE18" s="4" t="str">
        <f>IF(C18=truckstoptru,PRODUCT(G18,(AF18-IF(AF18/FHS&lt;1,1,AF18/FHS)*(truck_idle/60)),tru__hp,tru_Load_Factor,(Other!$G$4/454),GD18,X18)+PRODUCT(IF(AF18/FHS&lt;1,1,AF18/FHS),G18,truck_idle/60,tru__hp,tru_Load_Factor,(Other!$G$4/454),GD18,X18),blank)</f>
        <v/>
      </c>
      <c r="GF18" s="4" t="str">
        <f>IF(C18=truckstoptru,PRODUCT(IF(AF18/FHS&lt;1,1,AF18/FHS),G18,truck_idle/60,tru_Load_Factor,tru__hp,(Other!$G$4/454),GD18,X18)+PRODUCT(G18,(AF18-IF(AF18/FHS&lt;1,1,AF18/FHS)*(truck_idle/60)),TRU_KW,gridPM,Other!$G$4/454,X18),blank)</f>
        <v/>
      </c>
      <c r="GG18" t="str">
        <f>IF(C18=truckstoptru,VLOOKUP(B18+7,'Tables 2-3 TRU'!$B$14:$D$31,3),blank)</f>
        <v/>
      </c>
      <c r="GH18" s="4" t="str">
        <f>IF(C18=truckstoptru,PRODUCT(G18,(AF18-IF(AF18/FHS&lt;1,1,AF18/FHS)*(truck_idle/60)),tru__hp,tru_Load_Factor,(Other!$G$4/454),GG18,Y18)+PRODUCT(IF(AF18/FHS&lt;1,1,AF18/FHS),G18,truck_idle/60,tru__hp,tru_Load_Factor,(Other!$G$4/454),GG18,Y18),blank)</f>
        <v/>
      </c>
      <c r="GI18" s="4" t="str">
        <f>IF(C18=truckstoptru,PRODUCT(IF(AF18/FHS&lt;1,1,AF18/FHS),G18,truck_idle/60,tru_Load_Factor,tru__hp,(Other!$G$4/454),GG18,Y18)+PRODUCT(G18,(AF18-IF(AF18/FHS&lt;1,1,AF18/FHS)*(truck_idle/60)),TRU_KW,gridPM,Other!$G$4/454,Y18),blank)</f>
        <v/>
      </c>
      <c r="GJ18" t="str">
        <f>IF(C18=truckstoptru,VLOOKUP(B18+8,'Tables 2-3 TRU'!$B$14:$D$31,3),blank)</f>
        <v/>
      </c>
      <c r="GK18" s="4" t="str">
        <f>IF(C18=truckstoptru,PRODUCT(G18,(AF18-IF(AF18/FHS&lt;1,1,AF18/FHS)*(truck_idle/60)),tru__hp,tru_Load_Factor,(Other!$G$4/454),GJ18,Z18)+PRODUCT(IF(AF18/FHS&lt;1,1,AF18/FHS),G18,truck_idle/60,tru__hp,tru_Load_Factor,(Other!$G$4/454),GJ18,Z18),blank)</f>
        <v/>
      </c>
      <c r="GL18" s="4" t="str">
        <f>IF(C18=truckstoptru,PRODUCT(IF(AF18/FHS&lt;1,1,AF18/FHS),G18,truck_idle/60,tru_Load_Factor,tru__hp,(Other!$G$4/454),GJ18,Z18)+PRODUCT(G18,(AF18-IF(AF18/FHS&lt;1,1,AF18/FHS)*(truck_idle/60)),TRU_KW,gridPM,Other!$G$4/454,Z18),blank)</f>
        <v/>
      </c>
      <c r="GM18" t="str">
        <f>IF(C18=truckstoptru,VLOOKUP(B18+9,'Tables 2-3 TRU'!$B$14:$D$31,3),blank)</f>
        <v/>
      </c>
      <c r="GN18" s="4" t="str">
        <f>IF(C18=truckstoptru,PRODUCT(G18,(AF18-IF(AF18/FHS&lt;1,1,AF18/FHS)*(truck_idle/60)),tru__hp,tru_Load_Factor,(Other!$G$4/454),GM18,AA18)+PRODUCT(IF(AF18/FHS&lt;1,1,AF18/FHS),G18,truck_idle/60,tru__hp,tru_Load_Factor,(Other!$G$4/454),GM18,AA18),blank)</f>
        <v/>
      </c>
      <c r="GO18" s="4" t="str">
        <f>IF(C18=truckstoptru,PRODUCT(IF(AF18/FHS&lt;1,1,AF18/FHS),G18,truck_idle/60,tru_Load_Factor,tru__hp,(Other!$G$4/454),GM18,AA18)+PRODUCT(G18,(AF18-IF(AF18/FHS&lt;1,1,AF18/FHS)*(truck_idle/60)),TRU_KW,gridPM,Other!$G$4/454,AA18),blank)</f>
        <v/>
      </c>
      <c r="GQ18" s="4">
        <f t="shared" si="2"/>
        <v>0</v>
      </c>
      <c r="GR18" s="4">
        <f t="shared" si="3"/>
        <v>0</v>
      </c>
      <c r="GS18" s="4">
        <f t="shared" si="4"/>
        <v>0</v>
      </c>
      <c r="GT18" s="4">
        <f t="shared" si="5"/>
        <v>0</v>
      </c>
      <c r="GU18" s="4">
        <f t="shared" si="11"/>
        <v>0</v>
      </c>
      <c r="GV18" s="4">
        <f t="shared" si="12"/>
        <v>0</v>
      </c>
      <c r="GW18" s="4"/>
      <c r="GX18" s="4">
        <f t="shared" si="6"/>
        <v>0</v>
      </c>
      <c r="GY18" s="4">
        <f t="shared" si="7"/>
        <v>0</v>
      </c>
      <c r="GZ18" s="4">
        <f t="shared" si="8"/>
        <v>0</v>
      </c>
      <c r="HA18" s="4">
        <f t="shared" si="9"/>
        <v>0</v>
      </c>
      <c r="HB18" s="4">
        <f t="shared" si="13"/>
        <v>0</v>
      </c>
      <c r="HC18" s="4">
        <f t="shared" si="14"/>
        <v>0</v>
      </c>
      <c r="HD18" s="4"/>
      <c r="HE18" s="4">
        <f t="shared" si="15"/>
        <v>0</v>
      </c>
      <c r="HF18" s="4">
        <f t="shared" si="16"/>
        <v>0</v>
      </c>
      <c r="HG18" s="19">
        <f t="shared" si="17"/>
        <v>0</v>
      </c>
      <c r="HH18" s="244">
        <f t="shared" si="10"/>
        <v>0</v>
      </c>
      <c r="HI18" s="55"/>
    </row>
    <row r="19" spans="1:217" x14ac:dyDescent="0.2">
      <c r="A19" t="str">
        <f>IF(OR('User Input Data'!C23=truckstop1,'User Input Data'!C23=truckstoptru),'User Input Data'!A23,blank)</f>
        <v/>
      </c>
      <c r="B19" t="str">
        <f>IF(OR('User Input Data'!C23=truckstop1,'User Input Data'!C23=truckstoptru),'User Input Data'!B23,blank)</f>
        <v/>
      </c>
      <c r="C19" s="49" t="str">
        <f>IF(OR('User Input Data'!C23=truckstop1,'User Input Data'!C23=truckstoptru),'User Input Data'!C23,blank)</f>
        <v/>
      </c>
      <c r="D19" s="49" t="str">
        <f>IF(AND(OR('User Input Data'!C23=truckstop1,'User Input Data'!C23=truckstoptru),'User Input Data'!D23&gt;1),'User Input Data'!D23,blank)</f>
        <v/>
      </c>
      <c r="E19" s="49" t="str">
        <f>IF(AND(OR('User Input Data'!C23=truckstop1,'User Input Data'!C23=truckstoptru),'User Input Data'!E23&gt;1),'User Input Data'!E23,blank)</f>
        <v/>
      </c>
      <c r="F19" s="49" t="str">
        <f>IF(AND(OR('User Input Data'!C23=truckstop1,'User Input Data'!C23=truckstoptru),'User Input Data'!F23&gt;1),'User Input Data'!F23,blank)</f>
        <v/>
      </c>
      <c r="G19" t="str">
        <f>IF(AND(OR('User Input Data'!C23=truckstop1,'User Input Data'!C23=truckstoptru),'User Input Data'!G23&gt;1),'User Input Data'!G23,blank)</f>
        <v/>
      </c>
      <c r="H19" s="79" t="str">
        <f>IF(OR('User Input Data'!C23=truckstop1,'User Input Data'!C23=truckstoptru),'User Input Data'!H23,blank)</f>
        <v/>
      </c>
      <c r="I19" s="79" t="str">
        <f>IF(OR('User Input Data'!C23=truckstop1,'User Input Data'!C23=truckstoptru),'User Input Data'!I23,blank)</f>
        <v/>
      </c>
      <c r="J19" s="79" t="str">
        <f>IF(OR('User Input Data'!C23=truckstop1,'User Input Data'!C23=truckstoptru),'User Input Data'!J23,blank)</f>
        <v/>
      </c>
      <c r="K19" s="79" t="str">
        <f>IF(OR('User Input Data'!C23=truckstop1,'User Input Data'!C23=truckstoptru),'User Input Data'!K23,blank)</f>
        <v/>
      </c>
      <c r="L19" s="79" t="str">
        <f>IF(OR('User Input Data'!C23=truckstop1,'User Input Data'!C23=truckstoptru),'User Input Data'!L23,blank)</f>
        <v/>
      </c>
      <c r="M19" s="79" t="str">
        <f>IF(OR('User Input Data'!C23=truckstop1,'User Input Data'!C23=truckstoptru),'User Input Data'!M23,blank)</f>
        <v/>
      </c>
      <c r="N19" s="79" t="str">
        <f>IF(OR('User Input Data'!C23=truckstop1,'User Input Data'!C23=truckstoptru),'User Input Data'!N23,blank)</f>
        <v/>
      </c>
      <c r="O19" s="79" t="str">
        <f>IF(OR('User Input Data'!C23=truckstop1,'User Input Data'!C23=truckstoptru),'User Input Data'!O23,blank)</f>
        <v/>
      </c>
      <c r="P19" s="79" t="str">
        <f>IF(OR('User Input Data'!C23=truckstop1,'User Input Data'!C23=truckstoptru),'User Input Data'!P23,blank)</f>
        <v/>
      </c>
      <c r="Q19" s="79" t="str">
        <f>IF(OR('User Input Data'!C23=truckstop1,'User Input Data'!C23=truckstoptru),'User Input Data'!Q23,blank)</f>
        <v/>
      </c>
      <c r="R19" s="79" t="str">
        <f>IF('User Input Data'!C23=truckstoptru,'User Input Data'!R23,blank)</f>
        <v/>
      </c>
      <c r="S19" s="79" t="str">
        <f>IF('User Input Data'!C23=truckstoptru,'User Input Data'!S23,blank)</f>
        <v/>
      </c>
      <c r="T19" s="79" t="str">
        <f>IF('User Input Data'!C23=truckstoptru,'User Input Data'!T23,blank)</f>
        <v/>
      </c>
      <c r="U19" s="79" t="str">
        <f>IF('User Input Data'!C23=truckstoptru,'User Input Data'!U23,blank)</f>
        <v/>
      </c>
      <c r="V19" s="79" t="str">
        <f>IF('User Input Data'!C23=truckstoptru,'User Input Data'!V23,blank)</f>
        <v/>
      </c>
      <c r="W19" s="79" t="str">
        <f>IF('User Input Data'!C23=truckstoptru,'User Input Data'!W23,blank)</f>
        <v/>
      </c>
      <c r="X19" s="79" t="str">
        <f>IF('User Input Data'!C23=truckstoptru,'User Input Data'!X23,blank)</f>
        <v/>
      </c>
      <c r="Y19" s="79" t="str">
        <f>IF('User Input Data'!C23=truckstoptru,'User Input Data'!Y23,blank)</f>
        <v/>
      </c>
      <c r="Z19" s="79" t="str">
        <f>IF('User Input Data'!C23=truckstoptru,'User Input Data'!Z23,blank)</f>
        <v/>
      </c>
      <c r="AA19" s="79" t="str">
        <f>IF('User Input Data'!C23=truckstoptru,'User Input Data'!AA23,blank)</f>
        <v/>
      </c>
      <c r="AB19" s="9" t="str">
        <f>IF(AND(OR('User Input Data'!C23=truckstop1,'User Input Data'!C23=truckstoptru),'User Input Data'!AC23&gt;1),'User Input Data'!AC23,blank)</f>
        <v/>
      </c>
      <c r="AC19" s="9" t="str">
        <f>IF(AND(OR('User Input Data'!C23=truckstop1,'User Input Data'!C23=truckstoptru),'User Input Data'!AD23&gt;0),'User Input Data'!AD23,blank)</f>
        <v/>
      </c>
      <c r="AE19" t="str">
        <f>IF(E19&gt;0,E19,Other!$G$5)</f>
        <v/>
      </c>
      <c r="AF19" t="str">
        <f t="shared" si="1"/>
        <v/>
      </c>
      <c r="AG19" s="12" t="str">
        <f>IF(NOT(B19=blank),VLOOKUP(B19+0,'Tables 4-5'!$F$8:$G$25,2),blank)</f>
        <v/>
      </c>
      <c r="AH19" s="461" t="str">
        <f>IF(NOT(B19=blank),VLOOKUP(B19+0,'Table 6'!$B$3:$D$20,2),blank)</f>
        <v/>
      </c>
      <c r="AI19" s="4" t="str">
        <f>IF(NOT(B19=blank),'Tables 4-5'!$A$8,blank)</f>
        <v/>
      </c>
      <c r="AJ19" s="4" t="str">
        <f>IF(NOT(B19=blank),PRODUCT(G19,H19,(AE19-IF(AE19/FHS&lt;1,1,AE19/FHS)*(truck_idle/60)),(AG19*AI19),(Other!$G$4/454))+PRODUCT(IF(AE19/FHS&lt;1,1,AE19/FHS),G19,H19,AH19,truck_idle/60,Other!$G$4/454),blank)</f>
        <v/>
      </c>
      <c r="AK19" s="4" t="str">
        <f>IF(NOT(B19=blank),PRODUCT(IF(AE19/FHS&lt;1,1,AE19/FHS),G19,H19,AH19,truck_idle/60,Other!$G$4/454)+PRODUCT(G19,(AE19-IF(AE19/FHS&lt;1,1,AE19/FHS)*(truck_idle/60)),Truck_KW,gridNox,Other!$G$4/454,H19,AG19),blank)</f>
        <v/>
      </c>
      <c r="AL19" s="12" t="str">
        <f>IF(NOT(B19=blank),VLOOKUP(B19+1,'Tables 4-5'!$F$8:$G$25,2),blank)</f>
        <v/>
      </c>
      <c r="AM19" s="461" t="str">
        <f>IF(NOT(B19=blank),VLOOKUP(B19+1,'Table 6'!$B$3:$D$20,2),blank)</f>
        <v/>
      </c>
      <c r="AN19" s="4" t="str">
        <f>IF(NOT(B19=blank),'Tables 4-5'!$A$8,blank)</f>
        <v/>
      </c>
      <c r="AO19" s="4" t="str">
        <f>IF(NOT(B19=blank),PRODUCT(G19,I19,(AE19-IF(AE19/FHS&lt;1,1,AE19/FHS)*(truck_idle/60)),(AL19*AN19),(Other!$G$4/454))+PRODUCT(IF(AE19/FHS&lt;1,1,AE19/FHS),G19,I19,AM19,truck_idle/60,Other!$G$4/454),blank)</f>
        <v/>
      </c>
      <c r="AP19" s="4" t="str">
        <f>IF(NOT(B19=blank),PRODUCT(IF(AE19/FHS&lt;1,1,AE19/FHS),G19,I19,AM19,truck_idle/60,Other!$G$4/454)+PRODUCT(G19,(AE19-IF(AE19/FHS&lt;1,1,AE19/FHS)*(truck_idle/60)),Truck_KW,gridNox,Other!$G$4/454,I19,AL19),blank)</f>
        <v/>
      </c>
      <c r="AQ19" s="12" t="str">
        <f>IF(NOT(B19=blank),VLOOKUP(B19+2,'Tables 4-5'!$F$8:$G$25,2),blank)</f>
        <v/>
      </c>
      <c r="AR19" s="461" t="str">
        <f>IF(NOT(B19=blank),VLOOKUP(B19+2,'Table 6'!$B$3:$D$20,2),blank)</f>
        <v/>
      </c>
      <c r="AS19" s="4" t="str">
        <f>IF(NOT(B19=blank),'Tables 4-5'!$A$8,blank)</f>
        <v/>
      </c>
      <c r="AT19" s="4" t="str">
        <f>IF(NOT(B19=blank),PRODUCT(G19,J19,(AE19-IF(AE19/FHS&lt;1,1,AE19/FHS)*(truck_idle/60)),(AQ19*AS19),(Other!$G$4/454))+PRODUCT(IF(AE19/FHS&lt;1,1,AE19/FHS),G19,J19,AR19,truck_idle/60,Other!$G$4/454),blank)</f>
        <v/>
      </c>
      <c r="AU19" s="4" t="str">
        <f>IF(NOT(B19=blank),PRODUCT(IF(AE19/FHS&lt;1,1,AE19/FHS),G19,J19,AR19,truck_idle/60,Other!$G$4/454)+PRODUCT(G19,(AE19-IF(AE19/FHS&lt;1,1,AE19/FHS)*(truck_idle/60)),Truck_KW,gridNox,Other!$G$4/454,J19,AQ19),blank)</f>
        <v/>
      </c>
      <c r="AV19" s="12" t="str">
        <f>IF(NOT(B19=blank),VLOOKUP(B19+3,'Tables 4-5'!$F$8:$G$25,2),blank)</f>
        <v/>
      </c>
      <c r="AW19" s="4" t="str">
        <f>IF(NOT(B19=blank),VLOOKUP(B19+3,#REF!,2),blank)</f>
        <v/>
      </c>
      <c r="AX19" s="461" t="str">
        <f>IF(NOT(B19=blank),VLOOKUP(B19+3,'Table 6'!$B$3:$D$20,2),blank)</f>
        <v/>
      </c>
      <c r="AY19" s="4" t="str">
        <f>IF(NOT(B19=blank),'Tables 4-5'!$A$8,blank)</f>
        <v/>
      </c>
      <c r="AZ19" s="4" t="str">
        <f>IF(NOT(B19=blank),PRODUCT(G19,K19,(AE19-IF(AE19/FHS&lt;1,1,AE19/FHS)*(truck_idle/60)),(AV19*AY19),(Other!$G$4/454))+PRODUCT(IF(AE19/FHS&lt;1,1,AE19/FHS),G19,K19,AX19,truck_idle/60,Other!$G$4/454),blank)</f>
        <v/>
      </c>
      <c r="BA19" s="4" t="str">
        <f>IF(NOT(B19=blank),PRODUCT(IF(AE19/FHS&lt;1,1,AE19/FHS),G19,K19,AX19,Other!$G$6/60,Other!$G$4/454)+PRODUCT(G19,(AE19-IF(AE19/FHS&lt;1,1,AE19/FHS)*(truck_idle/60)),Truck_KW,gridNox,Other!$G$4/454,K19,AV19),blank)</f>
        <v/>
      </c>
      <c r="BB19" s="12" t="str">
        <f>IF(NOT(B19=blank),VLOOKUP(B19+4,'Tables 4-5'!$F$8:$G$25,2),blank)</f>
        <v/>
      </c>
      <c r="BC19" s="461" t="str">
        <f>IF(NOT(B19=blank),VLOOKUP(B19+4,'Table 6'!$B$3:$D$20,2),blank)</f>
        <v/>
      </c>
      <c r="BD19" s="4" t="str">
        <f>IF(NOT(B19=blank),'Tables 4-5'!$A$8,blank)</f>
        <v/>
      </c>
      <c r="BE19" s="4" t="str">
        <f>IF(NOT(B19=blank),PRODUCT(G19,L19,(AE19-IF(AE19/FHS&lt;1,1,AE19/FHS)*(truck_idle/60)),(BB19*BD19),(Other!$G$4/454))+PRODUCT(IF(AE19/FHS&lt;1,1,AE19/FHS),G19,L19,BC19,truck_idle/60,Other!$G$4/454),blank)</f>
        <v/>
      </c>
      <c r="BF19" s="4" t="str">
        <f>IF(NOT(B19=blank),PRODUCT(IF(AE19/FHS&lt;1,1,AE19/FHS),G19,L19,BC19,Other!$G$6/60,Other!$G$4/454)+PRODUCT(G19,(AE19-IF(AE19/FHS&lt;1,1,AE19/FHS)*(truck_idle/60)),Truck_KW,gridNox,Other!$G$4/454,L19,BB19),blank)</f>
        <v/>
      </c>
      <c r="BG19" s="12" t="str">
        <f>IF(NOT(B19=blank),VLOOKUP(B19+5,'Tables 4-5'!$F$8:$G$25,2),blank)</f>
        <v/>
      </c>
      <c r="BH19" s="461" t="str">
        <f>IF(NOT(B19=blank),VLOOKUP(B19+5,'Table 6'!$B$3:$D$20,2),blank)</f>
        <v/>
      </c>
      <c r="BI19" s="4" t="str">
        <f>IF(NOT(B19=blank),'Tables 4-5'!$A$8,blank)</f>
        <v/>
      </c>
      <c r="BJ19" s="4" t="str">
        <f>IF(NOT(B19=blank),PRODUCT(G19,M19,(AE19-IF(AE19/FHS&lt;1,1,AE19/FHS)*(truck_idle/60)),(BG19*BI19),(Other!$G$4/454))+PRODUCT(IF(AE19/FHS&lt;1,1,AE19/FHS),G19,M19,BH19,truck_idle/60,Other!$G$4/454),blank)</f>
        <v/>
      </c>
      <c r="BK19" s="4" t="str">
        <f>IF(NOT(B19=blank),PRODUCT(IF(AE19/FHS&lt;1,1,AE19/FHS),G19,M19,BH19,truck_idle/60,Other!$G$4/454)+PRODUCT(G19,(AE19-IF(AE19/FHS&lt;1,1,AE19/FHS)*(truck_idle/60)),Truck_KW,gridNox,Other!$G$4/454,M19,BG19),blank)</f>
        <v/>
      </c>
      <c r="BL19" s="12" t="str">
        <f>IF(NOT(B19=blank),VLOOKUP(B19+6,'Tables 4-5'!$F$8:$G$25,2),blank)</f>
        <v/>
      </c>
      <c r="BM19" s="461" t="str">
        <f>IF(NOT(B19=blank),VLOOKUP(B19+6,'Table 6'!$B$3:$D$20,2),blank)</f>
        <v/>
      </c>
      <c r="BN19" s="4" t="str">
        <f>IF(NOT(B19=blank),'Tables 4-5'!$A$8,blank)</f>
        <v/>
      </c>
      <c r="BO19" s="4" t="str">
        <f>IF(NOT(B19=blank),PRODUCT(G19,N19,(AE19-IF(AE19/FHS&lt;1,1,AE19/FHS)*(truck_idle/60)),(BL19*BN19),(Other!$G$4/454))+PRODUCT(IF(AE19/FHS&lt;1,1,AE19/FHS),G19,N19,BM19,truck_idle/60,Other!$G$4/454),blank)</f>
        <v/>
      </c>
      <c r="BP19" s="4" t="str">
        <f>IF(NOT(B19=blank),PRODUCT(IF(AE19/FHS&lt;1,1,AE19/FHS),G19,N19,BM19,truck_idle/60,Other!$G$4/454)+PRODUCT(G19,(AE19-IF(AE19/FHS&lt;1,1,AE19/FHS)*(truck_idle/60)),Truck_KW,gridNox,Other!$G$4/454,N19,BL19),blank)</f>
        <v/>
      </c>
      <c r="BQ19" s="12" t="str">
        <f>IF(NOT(B19=blank),VLOOKUP(B19+7,'Tables 4-5'!$F$8:$G$25,2),blank)</f>
        <v/>
      </c>
      <c r="BR19" s="461" t="str">
        <f>IF(NOT(B19=blank),VLOOKUP(B19+7,'Table 6'!$B$3:$D$20,2),blank)</f>
        <v/>
      </c>
      <c r="BS19" s="4" t="str">
        <f>IF(NOT(B19=blank),'Tables 4-5'!$A$8,blank)</f>
        <v/>
      </c>
      <c r="BT19" s="4" t="str">
        <f>IF(NOT(B19=blank),PRODUCT(G19,O19,(AE19-IF(AE19/FHS&lt;1,1,AE19/FHS)*(truck_idle/60)),(BQ19*BS19),(Other!$G$4/454))+PRODUCT(IF(AE19/FHS&lt;1,1,AE19/FHS),G19,O19,BR19,truck_idle/60,Other!$G$4/454),blank)</f>
        <v/>
      </c>
      <c r="BU19" s="4" t="str">
        <f>IF(NOT(B19=blank),PRODUCT(IF(AE19/FHS&lt;1,1,AE19/FHS),G19,O19,BR19,truck_idle/60,Other!$G$4/454)+PRODUCT(G19,(AE19-IF(AE19/FHS&lt;1,1,AE19/FHS)*(truck_idle/60)),Truck_KW,gridNox,Other!$G$4/454,O19,BQ19),blank)</f>
        <v/>
      </c>
      <c r="BV19" s="12" t="str">
        <f>IF(NOT(B19=blank),VLOOKUP(B19+8,'Tables 4-5'!$F$8:$G$25,2),blank)</f>
        <v/>
      </c>
      <c r="BW19" s="461" t="str">
        <f>IF(NOT(B19=blank),VLOOKUP(B19+8,'Table 6'!$B$3:$D$20,2),blank)</f>
        <v/>
      </c>
      <c r="BX19" s="4" t="str">
        <f>IF(NOT(B19=blank),'Tables 4-5'!$A$8,blank)</f>
        <v/>
      </c>
      <c r="BY19" s="4" t="str">
        <f>IF(NOT(B19=blank),PRODUCT(G19,P19,(AE19-IF(AE19/FHS&lt;1,1,AE19/FHS)*(truck_idle/60)),(BV19*BX19),(Other!$G$4/454))+PRODUCT(IF(AE19/FHS&lt;1,1,AE19/FHS),G19,P19,BW19,truck_idle/60,Other!$G$4/454),blank)</f>
        <v/>
      </c>
      <c r="BZ19" s="4" t="str">
        <f>IF(NOT(B19=blank),PRODUCT(IF(AE19/FHS&lt;1,1,AE19/FHS),G19,P19,BW19,truck_idle/60,Other!$G$4/454)+PRODUCT(G19,(AE19-IF(AE19/FHS&lt;1,1,AE19/FHS)*(truck_idle/60)),Truck_KW,gridNox,Other!$G$4/454,P19,BV19),blank)</f>
        <v/>
      </c>
      <c r="CA19" s="12" t="str">
        <f>IF(NOT(B19=blank),VLOOKUP(B19+9,'Tables 4-5'!$F$8:$G$25,2),blank)</f>
        <v/>
      </c>
      <c r="CB19" s="461" t="str">
        <f>IF(NOT(B19=blank),VLOOKUP(B19+9,'Table 6'!$B$3:$D$20,2),blank)</f>
        <v/>
      </c>
      <c r="CC19" s="4" t="str">
        <f>IF(NOT(B19=blank),'Tables 4-5'!$A$8,blank)</f>
        <v/>
      </c>
      <c r="CD19" s="4" t="str">
        <f>IF(NOT(B19=blank),PRODUCT(G19,Q19,(AE19-IF(AE19/FHS&lt;1,1,AE19/FHS)*(truck_idle/60)),(CA19*CC19),(Other!$G$4/454))+PRODUCT(IF(AE19/FHS&lt;1,1,AE19/FHS),G19,Q19,CB19,truck_idle/60,Other!$G$4/454),blank)</f>
        <v/>
      </c>
      <c r="CE19" s="4" t="str">
        <f>IF(NOT(B19=blank),PRODUCT(IF(AE19/FHS&lt;1,1,AE19/FHS),G19,Q19,CB19,truck_idle/60,Other!$G$4/454)+PRODUCT(G19,(AE19-IF(AE19/FHS&lt;1,1,AE19/FHS)*(truck_idle/60)),Truck_KW,gridNox,Other!$G$4/454,Q19,CA19),blank)</f>
        <v/>
      </c>
      <c r="CG19" s="12" t="str">
        <f>IF(NOT(B19=blank),VLOOKUP(B19+0,'Tables 4-5'!$F$8:$G$25,2),blank)</f>
        <v/>
      </c>
      <c r="CH19" s="12" t="str">
        <f>IF(NOT(B19=blank),VLOOKUP(B19+0,'Table 6'!$B$3:$D$20,3),blank)</f>
        <v/>
      </c>
      <c r="CI19" s="4" t="str">
        <f>IF(NOT(B19=blank),'Tables 4-5'!$B$8,blank)</f>
        <v/>
      </c>
      <c r="CJ19" s="4" t="str">
        <f>IF(NOT(B19=blank),PRODUCT(G19,H19,(AE19-IF(AE19/FHS&lt;1,1,AE19/FHS)*(truck_idle/60)),(CG19*CI19),(Other!$G$4/454))+PRODUCT(IF(AE19/FHS&lt;1,1,AE19/FHS),G19,H19,CH19,truck_idle/60,Other!$G$4/454),blank)</f>
        <v/>
      </c>
      <c r="CK19" s="12" t="str">
        <f>IF(NOT(B19=blank),PRODUCT(IF(AE19/FHS&lt;1,1,AE19/FHS),G19,H19,CH19,truck_idle/60,Other!$G$4/454)+PRODUCT(G19,(AE19-IF(AE19/FHS&lt;1,1,AE19/FHS)*(truck_idle/60)),Truck_KW,gridPM,Other!$G$4/454,CG19,H19),blank)</f>
        <v/>
      </c>
      <c r="CL19" s="12" t="str">
        <f>IF(NOT(B19=blank),VLOOKUP(B19+1,'Tables 4-5'!$F$8:$G$25,2),blank)</f>
        <v/>
      </c>
      <c r="CM19" s="12" t="str">
        <f>IF(NOT(B19=blank),VLOOKUP(B19+1,'Table 6'!$B$3:$D$20,3),blank)</f>
        <v/>
      </c>
      <c r="CN19" s="4" t="str">
        <f>IF(NOT(B19=blank),'Tables 4-5'!$B$8,blank)</f>
        <v/>
      </c>
      <c r="CO19" s="4" t="str">
        <f>IF(NOT(B19=blank),PRODUCT(G19,I19,(AE19-IF(AE19/FHS&lt;1,1,AE19/FHS)*(truck_idle/60)),(CL19*CN19),(Other!$G$4/454))+PRODUCT(IF(AE19/FHS&lt;1,1,AE19/FHS),G19,I19,CM19,truck_idle/60,Other!$G$4/454),blank)</f>
        <v/>
      </c>
      <c r="CP19" s="12" t="str">
        <f>IF(NOT(B19=blank),PRODUCT(IF(AE19/FHS&lt;1,1,AE19/FHS),G19,I19,CM19,truck_idle/60,Other!$G$4/454)+PRODUCT(G19,(AE19-IF(AE19/FHS&lt;1,1,AE19/FHS)*(truck_idle/60)),Truck_KW,gridPM,Other!$G$4/454,I19,CL19),blank)</f>
        <v/>
      </c>
      <c r="CQ19" s="12" t="str">
        <f>IF(NOT(B19=blank),VLOOKUP(B19+2,'Tables 4-5'!$F$8:$G$25,2),blank)</f>
        <v/>
      </c>
      <c r="CR19" s="12" t="str">
        <f>IF(NOT(B19=blank),VLOOKUP(B19+2,'Table 6'!$B$3:$D$20,3),blank)</f>
        <v/>
      </c>
      <c r="CS19" s="4" t="str">
        <f>IF(NOT(B19=blank),'Tables 4-5'!$B$8,blank)</f>
        <v/>
      </c>
      <c r="CT19" s="4" t="str">
        <f>IF(NOT(B19=blank),PRODUCT(G19,J19,(AE19-IF(AE19/FHS&lt;1,1,AE19/FHS)*(truck_idle/60)),(CQ19*CS19),(Other!$G$4/454))+PRODUCT(IF(AE19/FHS&lt;1,1,AE19/FHS),G19,J19,CR19,truck_idle/60,Other!$G$4/454),blank)</f>
        <v/>
      </c>
      <c r="CU19" s="12" t="str">
        <f>IF(NOT(B19=blank),PRODUCT(IF(AE19/FHS&lt;1,1,AE19/FHS),G19,J19,CR19,truck_idle/60,Other!$G$4/454)+PRODUCT(G19,(AE19-IF(AE19/FHS&lt;1,1,AE19/FHS)*(truck_idle/60)),Truck_KW,gridPM,Other!$G$4/454,J19,CQ19),blank)</f>
        <v/>
      </c>
      <c r="CV19" s="12" t="str">
        <f>IF(NOT(B19=blank),VLOOKUP(B19+3,'Tables 4-5'!$F$8:$G$25,2),blank)</f>
        <v/>
      </c>
      <c r="CW19" s="12" t="str">
        <f>IF(NOT(B19=blank),VLOOKUP(B19+3,'Table 6'!$B$3:$D$20,3),blank)</f>
        <v/>
      </c>
      <c r="CX19" s="4" t="str">
        <f>IF(NOT(B19=blank),'Tables 4-5'!$B$8,blank)</f>
        <v/>
      </c>
      <c r="CY19" s="4" t="str">
        <f>IF(NOT(B19=blank),PRODUCT(G19,K19,(AE19-IF(AE19/FHS&lt;1,1,AE19/FHS)*(truck_idle/60)),(CV19*CX19),(Other!$G$4/454))+PRODUCT(IF(AE19/FHS&lt;1,1,AE19/FHS),G19,K19,CW19,truck_idle/60,Other!$G$4/454),blank)</f>
        <v/>
      </c>
      <c r="CZ19" s="12" t="str">
        <f>IF(NOT(B19=blank),PRODUCT(IF(AE19/FHS&lt;1,1,AE19/FHS),G19,K19,CW19,truck_idle/60,Other!$G$4/454)+PRODUCT(G19,(AE19-IF(AE19/FHS&lt;1,1,AE19/FHS)*(truck_idle/60)),Truck_KW,gridPM,Other!$G$4/454,K19,CV19),blank)</f>
        <v/>
      </c>
      <c r="DA19" s="12" t="str">
        <f>IF(NOT(B19=blank),VLOOKUP(B19+4,'Tables 4-5'!$F$8:$G$25,2),blank)</f>
        <v/>
      </c>
      <c r="DB19" s="12" t="str">
        <f>IF(NOT(B19=blank),VLOOKUP(B19+4,'Table 6'!$B$3:$D$20,3),blank)</f>
        <v/>
      </c>
      <c r="DC19" s="4" t="str">
        <f>IF(NOT(B19=blank),'Tables 4-5'!$B$8,blank)</f>
        <v/>
      </c>
      <c r="DD19" s="4" t="str">
        <f>IF(NOT(B19=blank),PRODUCT(G19,L19,(AE19-IF(AE19/FHS&lt;1,1,AE19/FHS)*(truck_idle/60)),(DA19*DC19),(Other!$G$4/454))+PRODUCT(IF(AE19/FHS&lt;1,1,AE19/FHS),G19,L19,DB19,truck_idle/60,Other!$G$4/454),blank)</f>
        <v/>
      </c>
      <c r="DE19" s="12" t="str">
        <f>IF(NOT(B19=blank),PRODUCT(IF(AE19/FHS&lt;1,1,AE19/FHS),G19,L19,DB19,truck_idle/60,Other!$G$4/454)+PRODUCT(G19,(AE19-IF(AE19/FHS&lt;1,1,AE19/FHS)*(truck_idle/60)),Truck_KW,gridPM,Other!$G$4/454,L19,DA19),blank)</f>
        <v/>
      </c>
      <c r="DF19" s="12" t="str">
        <f>IF(NOT(B19=blank),VLOOKUP(B19+5,'Tables 4-5'!$F$8:$G$25,2),blank)</f>
        <v/>
      </c>
      <c r="DG19" s="12" t="str">
        <f>IF(NOT(B19=blank),VLOOKUP(B19+5,'Table 6'!$B$3:$D$20,3),blank)</f>
        <v/>
      </c>
      <c r="DH19" s="4" t="str">
        <f>IF(NOT(B19=blank),'Tables 4-5'!$B$8,blank)</f>
        <v/>
      </c>
      <c r="DI19" s="4" t="str">
        <f>IF(NOT(B19=blank),PRODUCT(G19,M19,(AE19-IF(AE19/FHS&lt;1,1,AE19/FHS)*(truck_idle/60)),(DF19*DH19),(Other!$G$4/454))+PRODUCT(IF(AE19/FHS&lt;1,1,AE19/FHS),G19,M19,DG19,truck_idle/60,Other!$G$4/454),blank)</f>
        <v/>
      </c>
      <c r="DJ19" s="12" t="str">
        <f>IF(NOT(B19=blank),PRODUCT(IF(AE19/FHS&lt;1,1,AE19/FHS),G19,M19,DG19,truck_idle/60,Other!$G$4/454)+PRODUCT(G19,(AE19-IF(AE19/FHS&lt;1,1,AE19/FHS)*(truck_idle/60)),Truck_KW,gridPM,Other!$G$4/454,M19,DF19),blank)</f>
        <v/>
      </c>
      <c r="DK19" s="12" t="str">
        <f>IF(NOT(B19=blank),VLOOKUP(B19+6,'Tables 4-5'!$F$8:$G$25,2),blank)</f>
        <v/>
      </c>
      <c r="DL19" s="12" t="str">
        <f>IF(NOT(B19=blank),VLOOKUP(B19+6,'Table 6'!$B$3:$D$20,3),blank)</f>
        <v/>
      </c>
      <c r="DM19" s="4" t="str">
        <f>IF(NOT(B19=blank),'Tables 4-5'!$B$8,blank)</f>
        <v/>
      </c>
      <c r="DN19" s="4" t="str">
        <f>IF(NOT(B19=blank),PRODUCT(G19,N19,(AE19-IF(AE19/FHS&lt;1,1,AE19/FHS)*(truck_idle/60)),(DK19*DM19),(Other!$G$4/454))+PRODUCT(IF(AE19/FHS&lt;1,1,AE19/FHS),G19,N19,DL19,truck_idle/60,Other!$G$4/454),blank)</f>
        <v/>
      </c>
      <c r="DO19" s="12" t="str">
        <f>IF(NOT(B19=blank),PRODUCT(IF(AE19/FHS&lt;1,1,AE19/FHS),G19,N19,DL19,truck_idle/60,Other!$G$4/454)+PRODUCT(G19,(AE19-IF(AE19/FHS&lt;1,1,AE19/FHS)*(truck_idle/60)),Truck_KW,gridPM,Other!$G$4/454,N19,DK19),blank)</f>
        <v/>
      </c>
      <c r="DP19" s="12" t="str">
        <f>IF(NOT(B19=blank),VLOOKUP(B19+7,'Tables 4-5'!$F$8:$G$25,2),blank)</f>
        <v/>
      </c>
      <c r="DQ19" s="12" t="str">
        <f>IF(NOT(B19=blank),VLOOKUP(B19+7,'Table 6'!$B$3:$D$20,3),blank)</f>
        <v/>
      </c>
      <c r="DR19" s="4" t="str">
        <f>IF(NOT(B19=blank),'Tables 4-5'!$B$8,blank)</f>
        <v/>
      </c>
      <c r="DS19" s="4" t="str">
        <f>IF(NOT(B19=blank),PRODUCT(G19,O19,(AE19-IF(AE19/FHS&lt;1,1,AE19/FHS)*(truck_idle/60)),(DP19*DR19),(Other!$G$4/454))+PRODUCT(IF(AE19/FHS&lt;1,1,AE19/FHS),G19,O19,DQ19,truck_idle/60,Other!$G$4/454),blank)</f>
        <v/>
      </c>
      <c r="DT19" s="12" t="str">
        <f>IF(NOT(B19=blank),PRODUCT(IF(AE19/FHS&lt;1,1,AE19/FHS),G19,O19,DQ19,truck_idle/60,Other!$G$4/454)+PRODUCT(G19,(AE19-IF(AE19/FHS&lt;1,1,AE19/FHS)*(truck_idle/60)),Truck_KW,gridPM,Other!$G$4/454,O19,DP19),blank)</f>
        <v/>
      </c>
      <c r="DU19" s="12" t="str">
        <f>IF(NOT(B19=blank),VLOOKUP(B19+8,'Tables 4-5'!$F$8:$G$25,2),blank)</f>
        <v/>
      </c>
      <c r="DV19" s="12" t="str">
        <f>IF(NOT(B19=blank),VLOOKUP(B19+8,'Table 6'!$B$3:$D$20,3),blank)</f>
        <v/>
      </c>
      <c r="DW19" s="4" t="str">
        <f>IF(NOT(B19=blank),'Tables 4-5'!$B$8,blank)</f>
        <v/>
      </c>
      <c r="DX19" s="4" t="str">
        <f>IF(NOT(B19=blank),PRODUCT(G19,P19,(AE19-IF(AE19/FHS&lt;1,1,AE19/FHS)*(truck_idle/60)),(DU19*DW19),(Other!$G$4/454))+PRODUCT(IF(AE19/FHS&lt;1,1,AE19/FHS),G19,P19,DV19,truck_idle/60,Other!$G$4/454),blank)</f>
        <v/>
      </c>
      <c r="DY19" s="12" t="str">
        <f>IF(NOT(B19=blank),PRODUCT(IF(AE19/FHS&lt;1,1,AE19/FHS),G19,P19,DV19,truck_idle/60,Other!$G$4/454)+PRODUCT(G19,(AE19-IF(AE19/FHS&lt;1,1,AE19/FHS)*(truck_idle/60)),Truck_KW,gridPM,Other!$G$4/454,P19,DU19),blank)</f>
        <v/>
      </c>
      <c r="DZ19" s="12" t="str">
        <f>IF(NOT(B19=blank),VLOOKUP(B19+9,'Tables 4-5'!$F$8:$G$25,2),blank)</f>
        <v/>
      </c>
      <c r="EA19" s="12" t="str">
        <f>IF(NOT(B19=blank),VLOOKUP(B19+9,#REF!,3),blank)</f>
        <v/>
      </c>
      <c r="EB19" s="12" t="str">
        <f>IF(NOT(B19=blank),VLOOKUP(B19+9,'Table 6'!$B$3:$D$20,3),blank)</f>
        <v/>
      </c>
      <c r="EC19" s="4" t="str">
        <f>IF(NOT(B19=blank),'Tables 4-5'!$B$8,blank)</f>
        <v/>
      </c>
      <c r="ED19" s="4" t="str">
        <f>IF(NOT(B19=blank),PRODUCT(G19,Q19,(AE19-IF(AE19/FHS&lt;1,1,AE19/FHS)*(truck_idle/60)),(DZ19*EC19),(Other!$G$4/454))+PRODUCT(IF(AE19/FHS&lt;1,1,AE19/FHS),G19,Q19,EB19,truck_idle/60,Other!$G$4/454),blank)</f>
        <v/>
      </c>
      <c r="EE19" s="12" t="str">
        <f>IF(NOT(B19=blank),PRODUCT(IF(AE19/FHS&lt;1,1,AE19/FHS),G19,Q19,EB19,truck_idle/60,Other!$G$4/454)+PRODUCT(G19,(AE19-IF(AE19/FHS&lt;1,1,AE19/FHS)*(truck_idle/60)),Truck_KW,gridPM,Other!$G$4/454,Q19,DZ19),blank)</f>
        <v/>
      </c>
      <c r="EG19" t="str">
        <f>IF(C19=truckstoptru,VLOOKUP(B19+0,'Tables 2-3 TRU'!$B$14:$D$31,2),blank)</f>
        <v/>
      </c>
      <c r="EH19" s="4" t="str">
        <f>IF(C19=truckstoptru,PRODUCT(G19,(AF19-IF(AF19/FHS&lt;1,1,AF19/FHS)*(truck_idle/60)),tru__hp,tru_Load_Factor,(Other!$G$4/454),EG19,R19)+PRODUCT(IF(AF19/FHS&lt;1,1,AF19/FHS),G19,truck_idle/60,tru__hp,tru_Load_Factor,(Other!$G$4/454),EG19,R19),blank)</f>
        <v/>
      </c>
      <c r="EI19" s="4" t="str">
        <f>IF(C19=truckstoptru,PRODUCT(IF(AF19/FHS&lt;1,1,AF19/FHS),G19,truck_idle/60,tru_Load_Factor,tru__hp,(Other!$G$4/454),EG19,R19)+PRODUCT(G19,(AF19-IF(AF19/FHS&lt;1,1,AF19/FHS)*(truck_idle/60)),TRU_KW,gridNox,Other!$G$4/454,R19),blank)</f>
        <v/>
      </c>
      <c r="EJ19" t="str">
        <f>IF(C19=truckstoptru,VLOOKUP(B19+1,'Tables 2-3 TRU'!$B$14:$D$31,2),blank)</f>
        <v/>
      </c>
      <c r="EK19" s="4" t="str">
        <f>IF(C19=truckstoptru,PRODUCT(G19,(AF19-IF(AF19/FHS&lt;1,1,AF19/FHS)*(truck_idle/60)),tru__hp,tru_Load_Factor,(Other!$G$4/454),EJ19,S19)+PRODUCT(IF(AF19/FHS&lt;1,1,AF19/FHS),G19,truck_idle/60,tru__hp,tru_Load_Factor,(Other!$G$4/454),EJ19,S19),blank)</f>
        <v/>
      </c>
      <c r="EL19" s="4" t="str">
        <f>IF(C19=truckstoptru,PRODUCT(IF(AF19/FHS&lt;1,1,AF19/FHS),G19,truck_idle/60,tru_Load_Factor,tru__hp,(Other!$G$4/454),EJ19,S19)+PRODUCT(G19,(AF19-IF(AF19/FHS&lt;1,1,AF19/FHS)*(truck_idle/60)),TRU_KW,gridNox,Other!$G$4/454,S19),blank)</f>
        <v/>
      </c>
      <c r="EM19" t="str">
        <f>IF(C19=truckstoptru,VLOOKUP(B19+2,'Tables 2-3 TRU'!$B$14:$D$31,2),blank)</f>
        <v/>
      </c>
      <c r="EN19" s="4" t="str">
        <f>IF(C19=truckstoptru,PRODUCT(G19,(AF19-IF(AF19/FHS&lt;1,1,AF19/FHS)*(truck_idle/60)),tru__hp,tru_Load_Factor,(Other!$G$4/454),EM19,T19)+PRODUCT(IF(AF19/FHS&lt;1,1,AF19/FHS),G19,truck_idle/60,tru__hp,tru_Load_Factor,(Other!$G$4/454),EM19,T19),blank)</f>
        <v/>
      </c>
      <c r="EO19" s="4" t="str">
        <f>IF(C19=truckstoptru,PRODUCT(IF(AF19/FHS&lt;1,1,AF19/FHS),G19,truck_idle/60,tru_Load_Factor,tru__hp,(Other!$G$4/454),EM19,T19)+PRODUCT(G19,(AF19-IF(AF19/FHS&lt;1,1,AF19/FHS)*(truck_idle/60)),TRU_KW,gridNox,Other!$G$4/454,T19),blank)</f>
        <v/>
      </c>
      <c r="EP19" t="str">
        <f>IF(C19=truckstoptru,VLOOKUP(B19+3,'Tables 2-3 TRU'!$B$14:$D$31,2),blank)</f>
        <v/>
      </c>
      <c r="EQ19" s="4" t="str">
        <f>IF(C19=truckstoptru,PRODUCT(G19,(AF19-IF(AF19/FHS&lt;1,1,AF19/FHS)*(truck_idle/60)),tru__hp,tru_Load_Factor,(Other!$G$4/454),EP19,U19)+PRODUCT(IF(AF19/FHS&lt;1,1,AF19/FHS),G19,truck_idle/60,tru__hp,tru_Load_Factor,(Other!$G$4/454),EP19,U19),blank)</f>
        <v/>
      </c>
      <c r="ER19" s="4" t="str">
        <f>IF(C19=truckstoptru,PRODUCT(IF(AF19/FHS&lt;1,1,AF19/FHS),G19,truck_idle/60,tru_Load_Factor,tru__hp,(Other!$G$4/454),EP19,U19)+PRODUCT(G19,(AF19-IF(AF19/FHS&lt;1,1,AF19/FHS)*(truck_idle/60)),TRU_KW,gridNox,Other!$G$4/454,U19),blank)</f>
        <v/>
      </c>
      <c r="ES19" t="str">
        <f>IF(C19=truckstoptru,VLOOKUP(B19+4,'Tables 2-3 TRU'!$B$14:$D$31,2),blank)</f>
        <v/>
      </c>
      <c r="ET19" s="4" t="str">
        <f>IF(C19=truckstoptru,PRODUCT(G19,(AF19-IF(AF19/FHS&lt;1,1,AF19/FHS)*(truck_idle/60)),tru__hp,tru_Load_Factor,(Other!$G$4/454),ES19,V19)+PRODUCT(IF(AF19/FHS&lt;1,1,AF19/FHS),G19,truck_idle/60,tru__hp,tru_Load_Factor,(Other!$G$4/454),ES19,V19),blank)</f>
        <v/>
      </c>
      <c r="EU19" s="4" t="str">
        <f>IF(C19=truckstoptru,PRODUCT(IF(AF19/FHS&lt;1,1,AE19/FHS),G19,truck_idle/60,tru_Load_Factor,tru__hp,(Other!$G$4/454),ES19,V19)+PRODUCT(G19,(AF19-IF(AF19/FHS&lt;1,1,AE19/FHS)*(truck_idle/60)),TRU_KW,gridNox,Other!$G$4/454,V19),blank)</f>
        <v/>
      </c>
      <c r="EV19" t="str">
        <f>IF(C19=truckstoptru,VLOOKUP(B19+5,'Tables 2-3 TRU'!$B$14:$D$31,2),blank)</f>
        <v/>
      </c>
      <c r="EW19" s="4" t="str">
        <f>IF(C19=truckstoptru,PRODUCT(G19,(AF19-IF(AF19/FHS&lt;1,1,AF19/FHS)*(truck_idle/60)),tru__hp,tru_Load_Factor,(Other!$G$4/454),EV19,W19)+PRODUCT(IF(AF19/FHS&lt;1,1,AF19/FHS),G19,truck_idle/60,tru__hp,tru_Load_Factor,(Other!$G$4/454),EV19,W19),blank)</f>
        <v/>
      </c>
      <c r="EX19" s="4" t="str">
        <f>IF(C19=truckstoptru,PRODUCT(IF(AF19/FHS&lt;1,1,AF19/FHS),G19,truck_idle/60,tru_Load_Factor,tru__hp,(Other!$G$4/454),EV19,W19)+PRODUCT(G19,(AF19-IF(AF19/FHS&lt;1,1,AF19/FHS)*(truck_idle/60)),TRU_KW,gridNox,Other!$G$4/454,W19),blank)</f>
        <v/>
      </c>
      <c r="EY19" t="str">
        <f>IF(C19=truckstoptru,VLOOKUP(B19+6,'Tables 2-3 TRU'!$B$14:$D$31,2),blank)</f>
        <v/>
      </c>
      <c r="EZ19" s="4" t="str">
        <f>IF(C19=truckstoptru,PRODUCT(G19,(AF19-IF(AF19/FHS&lt;1,1,AF19/FHS)*(truck_idle/60)),tru__hp,tru_Load_Factor,(Other!$G$4/454),EY19,X19)+PRODUCT(IF(AF19/FHS&lt;1,1,AF19/FHS),G19,truck_idle/60,tru__hp,tru_Load_Factor,(Other!$G$4/454),EY19,X19),blank)</f>
        <v/>
      </c>
      <c r="FA19" s="4" t="str">
        <f>IF(C19=truckstoptru,PRODUCT(IF(AF19/FHS&lt;1,1,AF19/FHS),G19,truck_idle/60,tru_Load_Factor,tru__hp,(Other!$G$4/454),EY19,X19)+PRODUCT(G19,(AF19-IF(AF19/FHS&lt;1,1,AF19/FHS)*(truck_idle/60)),TRU_KW,gridNox,Other!$G$4/454,X19),blank)</f>
        <v/>
      </c>
      <c r="FB19" t="str">
        <f>IF(C19=truckstoptru,VLOOKUP(B19+7,'Tables 2-3 TRU'!$B$14:$D$31,2),blank)</f>
        <v/>
      </c>
      <c r="FC19" s="4" t="str">
        <f>IF(C19=truckstoptru,PRODUCT(G19,(AF19-IF(AF19/FHS&lt;1,1,AF19/FHS)*(truck_idle/60)),tru__hp,tru_Load_Factor,(Other!$G$4/454),FB19,Y19)+PRODUCT(IF(AF19/FHS&lt;1,1,AF19/FHS),G19,truck_idle/60,tru__hp,tru_Load_Factor,(Other!$G$4/454),FB19,Y19),blank)</f>
        <v/>
      </c>
      <c r="FD19" s="4" t="str">
        <f>IF(C19=truckstoptru,PRODUCT(IF(AF19/FHS&lt;1,1,AF19/FHS),G19,truck_idle/60,tru_Load_Factor,tru__hp,(Other!$G$4/454),FB19,Y19)+PRODUCT(G19,(AF19-IF(AF19/FHS&lt;1,1,AF19/FHS)*(truck_idle/60)),TRU_KW,gridNox,Other!$G$4/454,Y19),blank)</f>
        <v/>
      </c>
      <c r="FE19" t="str">
        <f>IF(C19=truckstoptru,VLOOKUP(B19+8,'Tables 2-3 TRU'!$B$14:$D$31,2),blank)</f>
        <v/>
      </c>
      <c r="FF19" s="4" t="str">
        <f>IF(C19=truckstoptru,PRODUCT(G19,(AF19-IF(AF19/FHS&lt;1,1,AF19/FHS)*(truck_idle/60)),tru__hp,tru_Load_Factor,(Other!$G$4/454),FE19,Z19)+PRODUCT(IF(AF19/FHS&lt;1,1,AF19/FHS),G19,truck_idle/60,tru__hp,tru_Load_Factor,(Other!$G$4/454),FE19,Z19),blank)</f>
        <v/>
      </c>
      <c r="FG19" s="4" t="str">
        <f>IF(C19=truckstoptru,PRODUCT(IF(AF19/FHS&lt;1,1,AF19/FHS),G19,truck_idle/60,tru_Load_Factor,tru__hp,(Other!$G$4/454),FE19,Z19)+PRODUCT(G19,(AF19-IF(AF19/FHS&lt;1,1,AF19/FHS)*(truck_idle/60)),TRU_KW,gridNox,Other!$G$4/454,Z19),blank)</f>
        <v/>
      </c>
      <c r="FH19" t="str">
        <f>IF(C19=truckstoptru,VLOOKUP(B19+9,'Tables 2-3 TRU'!$B$14:$D$31,2),blank)</f>
        <v/>
      </c>
      <c r="FI19" s="4" t="str">
        <f>IF(C19=truckstoptru,PRODUCT(G19,(AF19-IF(AF19/FHS&lt;1,1,AF19/FHS)*(truck_idle/60)),tru__hp,tru_Load_Factor,(Other!$G$4/454),FH19,AA19)+PRODUCT(IF(AF19/FHS&lt;1,1,AF19/FHS),G19,truck_idle/60,tru__hp,tru_Load_Factor,(Other!$G$4/454),FH19,AA19),blank)</f>
        <v/>
      </c>
      <c r="FJ19" s="4" t="str">
        <f>IF(C19=truckstoptru,PRODUCT(IF(AF19/FHS&lt;1,1,AF19/FHS),G19,truck_idle/60,tru_Load_Factor,tru__hp,(Other!$G$4/454),FH19,AA19)+PRODUCT(G19,(AF19-IF(AF19/FHS&lt;1,1,AF19/FHS)*(truck_idle/60)),TRU_KW,gridNox,Other!$G$4/454,AA19),blank)</f>
        <v/>
      </c>
      <c r="FL19" t="str">
        <f>IF(C19=truckstoptru,VLOOKUP(B19+0,'Tables 2-3 TRU'!$B$14:$D$31,3),blank)</f>
        <v/>
      </c>
      <c r="FM19" s="4" t="str">
        <f>IF(C19=truckstoptru,PRODUCT(G19,(AF19-IF(AF19/FHS&lt;1,1,AF19/FHS)*(truck_idle/60)),tru__hp,tru_Load_Factor,(Other!$G$4/454),FL19,R19)+PRODUCT(IF(AF19/FHS&lt;1,1,AF19/FHS),G19,truck_idle/60,tru__hp,tru_Load_Factor,(Other!$G$4/454),FL19,R19),blank)</f>
        <v/>
      </c>
      <c r="FN19" s="4" t="str">
        <f>IF(C19=truckstoptru,PRODUCT(IF(AF19/FHS&lt;1,1,AF19/FHS),G19,truck_idle/60,tru_Load_Factor,tru__hp,(Other!$G$4/454),FL19,R19)+PRODUCT(G19,(AF19-IF(AF19/FHS&lt;1,1,AF19/FHS)*(truck_idle/60)),TRU_KW,gridPM,Other!$G$4/454,R19),blank)</f>
        <v/>
      </c>
      <c r="FO19" t="str">
        <f>IF(C19=truckstoptru,VLOOKUP(B19+1,'Tables 2-3 TRU'!$B$14:$D$31,3),blank)</f>
        <v/>
      </c>
      <c r="FP19" s="4" t="str">
        <f>IF(C19=truckstoptru,PRODUCT(G19,(AF19-IF(AF19/FHS&lt;1,1,AF19/FHS)*(truck_idle/60)),tru__hp,tru_Load_Factor,(Other!$G$4/454),FO19,S19)+PRODUCT(IF(AF19/FHS&lt;1,1,AF19/FHS),G19,truck_idle/60,tru__hp,tru_Load_Factor,(Other!$G$4/454),FO19,S19),blank)</f>
        <v/>
      </c>
      <c r="FQ19" s="4" t="str">
        <f>IF(C19=truckstoptru,PRODUCT(IF(AF19/FHS&lt;1,1,AF19/FHS),G19,truck_idle/60,tru_Load_Factor,tru__hp,(Other!$G$4/454),FO19,S19)+PRODUCT(G19,(AF19-IF(AF19/FHS&lt;1,1,AF19/FHS)*(truck_idle/60)),TRU_KW,gridPM,Other!$G$4/454,S19),blank)</f>
        <v/>
      </c>
      <c r="FR19" t="str">
        <f>IF(C19=truckstoptru,VLOOKUP(B19+2,'Tables 2-3 TRU'!$B$14:$D$31,3),blank)</f>
        <v/>
      </c>
      <c r="FS19" s="4" t="str">
        <f>IF(C19=truckstoptru,PRODUCT(G19,(AF19-IF(AF19/FHS&lt;1,1,AF19/FHS)*(truck_idle/60)),tru__hp,tru_Load_Factor,(Other!$G$4/454),FR19,T19)+PRODUCT(IF(AF19/FHS&lt;1,1,AF19/FHS),G19,truck_idle/60,tru__hp,tru_Load_Factor,(Other!$G$4/454),FR19,T19),blank)</f>
        <v/>
      </c>
      <c r="FT19" s="4" t="str">
        <f>IF(C19=truckstoptru,PRODUCT(IF(AF19/FHS&lt;1,1,AF19/FHS),G19,truck_idle/60,tru_Load_Factor,tru__hp,(Other!$G$4/454),FR19,T19)+PRODUCT(G19,(AF19-IF(AF19/FHS&lt;1,1,AF19/FHS)*(truck_idle/60)),TRU_KW,gridPM,Other!$G$4/454,T19),blank)</f>
        <v/>
      </c>
      <c r="FU19" t="str">
        <f>IF(C19=truckstoptru,VLOOKUP(B19+3,'Tables 2-3 TRU'!$B$14:$D$31,3),blank)</f>
        <v/>
      </c>
      <c r="FV19" s="4" t="str">
        <f>IF(C19=truckstoptru,PRODUCT(G19,(AF19-IF(AF19/FHS&lt;1,1,AF19/FHS)*(truck_idle/60)),tru__hp,tru_Load_Factor,(Other!$G$4/454),FU19,U19)+PRODUCT(IF(AF19/FHS&lt;1,1,AF19/FHS),G19,truck_idle/60,tru__hp,tru_Load_Factor,(Other!$G$4/454),FU19,U19),blank)</f>
        <v/>
      </c>
      <c r="FW19" s="4" t="str">
        <f>IF(C19=truckstoptru,PRODUCT(IF(AF19/FHS&lt;1,1,AF19/FHS),G19,truck_idle/60,tru_Load_Factor,tru__hp,(Other!$G$4/454),FU19,U19)+PRODUCT(G19,(AF19-IF(AF19/FHS&lt;1,1,AF19/FHS)*(truck_idle/60)),TRU_KW,gridPM,Other!$G$4/454,U19),blank)</f>
        <v/>
      </c>
      <c r="FX19" t="str">
        <f>IF(C19=truckstoptru,VLOOKUP(B19+4,'Tables 2-3 TRU'!$B$14:$D$31,3),blank)</f>
        <v/>
      </c>
      <c r="FY19" s="4" t="str">
        <f>IF(C19=truckstoptru,PRODUCT(G19,(AF19-IF(AF19/FHS&lt;1,1,AF19/FHS)*(truck_idle/60)),tru__hp,tru_Load_Factor,(Other!$G$4/454),FX19,V19)+PRODUCT(IF(AF19/FHS&lt;1,1,AF19/FHS),G19,truck_idle/60,tru__hp,tru_Load_Factor,(Other!$G$4/454),FX19,V19),blank)</f>
        <v/>
      </c>
      <c r="FZ19" s="4" t="str">
        <f>IF(C19=truckstoptru,PRODUCT(IF(AF19/FHS&lt;1,1,AF19/FHS),G19,truck_idle/60,tru_Load_Factor,tru__hp,(Other!$G$4/454),FX19,V19)+PRODUCT(G19,(AF19-IF(AF19/FHS&lt;1,1,AF19/FHS)*(truck_idle/60)),TRU_KW,gridPM,Other!$G$4/454,V19),blank)</f>
        <v/>
      </c>
      <c r="GA19" t="str">
        <f>IF(C19=truckstoptru,VLOOKUP(B19+5,'Tables 2-3 TRU'!$B$14:$D$31,3),blank)</f>
        <v/>
      </c>
      <c r="GB19" s="4" t="str">
        <f>IF(C19=truckstoptru,PRODUCT(G19,(AF19-IF(AF19/FHS&lt;1,1,AF19/FHS)*(truck_idle/60)),tru__hp,tru_Load_Factor,(Other!$G$4/454),GA19,W19)+PRODUCT(IF(AF19/FHS&lt;1,1,AF19/FHS),G19,truck_idle/60,tru__hp,tru_Load_Factor,(Other!$G$4/454),GA19,W19),blank)</f>
        <v/>
      </c>
      <c r="GC19" s="4" t="str">
        <f>IF(C19=truckstoptru,PRODUCT(IF(AF19/FHS&lt;1,1,AF19/FHS),G19,truck_idle/60,tru_Load_Factor,tru__hp,(Other!$G$4/454),GA19,W19)+PRODUCT(G19,(AF19-IF(AF19/FHS&lt;1,1,AF19/FHS)*(truck_idle/60)),TRU_KW,gridPM,Other!$G$4/454,W19),blank)</f>
        <v/>
      </c>
      <c r="GD19" t="str">
        <f>IF(C19=truckstoptru,VLOOKUP(B19+6,'Tables 2-3 TRU'!$B$14:$D$31,3),blank)</f>
        <v/>
      </c>
      <c r="GE19" s="4" t="str">
        <f>IF(C19=truckstoptru,PRODUCT(G19,(AF19-IF(AF19/FHS&lt;1,1,AF19/FHS)*(truck_idle/60)),tru__hp,tru_Load_Factor,(Other!$G$4/454),GD19,X19)+PRODUCT(IF(AF19/FHS&lt;1,1,AF19/FHS),G19,truck_idle/60,tru__hp,tru_Load_Factor,(Other!$G$4/454),GD19,X19),blank)</f>
        <v/>
      </c>
      <c r="GF19" s="4" t="str">
        <f>IF(C19=truckstoptru,PRODUCT(IF(AF19/FHS&lt;1,1,AF19/FHS),G19,truck_idle/60,tru_Load_Factor,tru__hp,(Other!$G$4/454),GD19,X19)+PRODUCT(G19,(AF19-IF(AF19/FHS&lt;1,1,AF19/FHS)*(truck_idle/60)),TRU_KW,gridPM,Other!$G$4/454,X19),blank)</f>
        <v/>
      </c>
      <c r="GG19" t="str">
        <f>IF(C19=truckstoptru,VLOOKUP(B19+7,'Tables 2-3 TRU'!$B$14:$D$31,3),blank)</f>
        <v/>
      </c>
      <c r="GH19" s="4" t="str">
        <f>IF(C19=truckstoptru,PRODUCT(G19,(AF19-IF(AF19/FHS&lt;1,1,AF19/FHS)*(truck_idle/60)),tru__hp,tru_Load_Factor,(Other!$G$4/454),GG19,Y19)+PRODUCT(IF(AF19/FHS&lt;1,1,AF19/FHS),G19,truck_idle/60,tru__hp,tru_Load_Factor,(Other!$G$4/454),GG19,Y19),blank)</f>
        <v/>
      </c>
      <c r="GI19" s="4" t="str">
        <f>IF(C19=truckstoptru,PRODUCT(IF(AF19/FHS&lt;1,1,AF19/FHS),G19,truck_idle/60,tru_Load_Factor,tru__hp,(Other!$G$4/454),GG19,Y19)+PRODUCT(G19,(AF19-IF(AF19/FHS&lt;1,1,AF19/FHS)*(truck_idle/60)),TRU_KW,gridPM,Other!$G$4/454,Y19),blank)</f>
        <v/>
      </c>
      <c r="GJ19" t="str">
        <f>IF(C19=truckstoptru,VLOOKUP(B19+8,'Tables 2-3 TRU'!$B$14:$D$31,3),blank)</f>
        <v/>
      </c>
      <c r="GK19" s="4" t="str">
        <f>IF(C19=truckstoptru,PRODUCT(G19,(AF19-IF(AF19/FHS&lt;1,1,AF19/FHS)*(truck_idle/60)),tru__hp,tru_Load_Factor,(Other!$G$4/454),GJ19,Z19)+PRODUCT(IF(AF19/FHS&lt;1,1,AF19/FHS),G19,truck_idle/60,tru__hp,tru_Load_Factor,(Other!$G$4/454),GJ19,Z19),blank)</f>
        <v/>
      </c>
      <c r="GL19" s="4" t="str">
        <f>IF(C19=truckstoptru,PRODUCT(IF(AF19/FHS&lt;1,1,AF19/FHS),G19,truck_idle/60,tru_Load_Factor,tru__hp,(Other!$G$4/454),GJ19,Z19)+PRODUCT(G19,(AF19-IF(AF19/FHS&lt;1,1,AF19/FHS)*(truck_idle/60)),TRU_KW,gridPM,Other!$G$4/454,Z19),blank)</f>
        <v/>
      </c>
      <c r="GM19" t="str">
        <f>IF(C19=truckstoptru,VLOOKUP(B19+9,'Tables 2-3 TRU'!$B$14:$D$31,3),blank)</f>
        <v/>
      </c>
      <c r="GN19" s="4" t="str">
        <f>IF(C19=truckstoptru,PRODUCT(G19,(AF19-IF(AF19/FHS&lt;1,1,AF19/FHS)*(truck_idle/60)),tru__hp,tru_Load_Factor,(Other!$G$4/454),GM19,AA19)+PRODUCT(IF(AF19/FHS&lt;1,1,AF19/FHS),G19,truck_idle/60,tru__hp,tru_Load_Factor,(Other!$G$4/454),GM19,AA19),blank)</f>
        <v/>
      </c>
      <c r="GO19" s="4" t="str">
        <f>IF(C19=truckstoptru,PRODUCT(IF(AF19/FHS&lt;1,1,AF19/FHS),G19,truck_idle/60,tru_Load_Factor,tru__hp,(Other!$G$4/454),GM19,AA19)+PRODUCT(G19,(AF19-IF(AF19/FHS&lt;1,1,AF19/FHS)*(truck_idle/60)),TRU_KW,gridPM,Other!$G$4/454,AA19),blank)</f>
        <v/>
      </c>
      <c r="GQ19" s="4">
        <f t="shared" si="2"/>
        <v>0</v>
      </c>
      <c r="GR19" s="4">
        <f t="shared" si="3"/>
        <v>0</v>
      </c>
      <c r="GS19" s="4">
        <f t="shared" si="4"/>
        <v>0</v>
      </c>
      <c r="GT19" s="4">
        <f t="shared" si="5"/>
        <v>0</v>
      </c>
      <c r="GU19" s="4">
        <f t="shared" si="11"/>
        <v>0</v>
      </c>
      <c r="GV19" s="4">
        <f t="shared" si="12"/>
        <v>0</v>
      </c>
      <c r="GW19" s="4"/>
      <c r="GX19" s="4">
        <f t="shared" si="6"/>
        <v>0</v>
      </c>
      <c r="GY19" s="4">
        <f t="shared" si="7"/>
        <v>0</v>
      </c>
      <c r="GZ19" s="4">
        <f t="shared" si="8"/>
        <v>0</v>
      </c>
      <c r="HA19" s="4">
        <f t="shared" si="9"/>
        <v>0</v>
      </c>
      <c r="HB19" s="4">
        <f t="shared" si="13"/>
        <v>0</v>
      </c>
      <c r="HC19" s="4">
        <f t="shared" si="14"/>
        <v>0</v>
      </c>
      <c r="HD19" s="4"/>
      <c r="HE19" s="4">
        <f t="shared" si="15"/>
        <v>0</v>
      </c>
      <c r="HF19" s="4">
        <f t="shared" si="16"/>
        <v>0</v>
      </c>
      <c r="HG19" s="19">
        <f t="shared" si="17"/>
        <v>0</v>
      </c>
      <c r="HH19" s="244">
        <f t="shared" si="10"/>
        <v>0</v>
      </c>
      <c r="HI19" s="55"/>
    </row>
    <row r="20" spans="1:217" x14ac:dyDescent="0.2">
      <c r="A20" t="str">
        <f>IF(OR('User Input Data'!C24=truckstop1,'User Input Data'!C24=truckstoptru),'User Input Data'!A24,blank)</f>
        <v/>
      </c>
      <c r="B20" t="str">
        <f>IF(OR('User Input Data'!C24=truckstop1,'User Input Data'!C24=truckstoptru),'User Input Data'!B24,blank)</f>
        <v/>
      </c>
      <c r="C20" s="49" t="str">
        <f>IF(OR('User Input Data'!C24=truckstop1,'User Input Data'!C24=truckstoptru),'User Input Data'!C24,blank)</f>
        <v/>
      </c>
      <c r="D20" s="49" t="str">
        <f>IF(AND(OR('User Input Data'!C24=truckstop1,'User Input Data'!C24=truckstoptru),'User Input Data'!D24&gt;1),'User Input Data'!D24,blank)</f>
        <v/>
      </c>
      <c r="E20" s="49" t="str">
        <f>IF(AND(OR('User Input Data'!C24=truckstop1,'User Input Data'!C24=truckstoptru),'User Input Data'!E24&gt;1),'User Input Data'!E24,blank)</f>
        <v/>
      </c>
      <c r="F20" s="49" t="str">
        <f>IF(AND(OR('User Input Data'!C24=truckstop1,'User Input Data'!C24=truckstoptru),'User Input Data'!F24&gt;1),'User Input Data'!F24,blank)</f>
        <v/>
      </c>
      <c r="G20" t="str">
        <f>IF(AND(OR('User Input Data'!C24=truckstop1,'User Input Data'!C24=truckstoptru),'User Input Data'!G24&gt;1),'User Input Data'!G24,blank)</f>
        <v/>
      </c>
      <c r="H20" s="79" t="str">
        <f>IF(OR('User Input Data'!C24=truckstop1,'User Input Data'!C24=truckstoptru),'User Input Data'!H24,blank)</f>
        <v/>
      </c>
      <c r="I20" s="79" t="str">
        <f>IF(OR('User Input Data'!C24=truckstop1,'User Input Data'!C24=truckstoptru),'User Input Data'!I24,blank)</f>
        <v/>
      </c>
      <c r="J20" s="79" t="str">
        <f>IF(OR('User Input Data'!C24=truckstop1,'User Input Data'!C24=truckstoptru),'User Input Data'!J24,blank)</f>
        <v/>
      </c>
      <c r="K20" s="79" t="str">
        <f>IF(OR('User Input Data'!C24=truckstop1,'User Input Data'!C24=truckstoptru),'User Input Data'!K24,blank)</f>
        <v/>
      </c>
      <c r="L20" s="79" t="str">
        <f>IF(OR('User Input Data'!C24=truckstop1,'User Input Data'!C24=truckstoptru),'User Input Data'!L24,blank)</f>
        <v/>
      </c>
      <c r="M20" s="79" t="str">
        <f>IF(OR('User Input Data'!C24=truckstop1,'User Input Data'!C24=truckstoptru),'User Input Data'!M24,blank)</f>
        <v/>
      </c>
      <c r="N20" s="79" t="str">
        <f>IF(OR('User Input Data'!C24=truckstop1,'User Input Data'!C24=truckstoptru),'User Input Data'!N24,blank)</f>
        <v/>
      </c>
      <c r="O20" s="79" t="str">
        <f>IF(OR('User Input Data'!C24=truckstop1,'User Input Data'!C24=truckstoptru),'User Input Data'!O24,blank)</f>
        <v/>
      </c>
      <c r="P20" s="79" t="str">
        <f>IF(OR('User Input Data'!C24=truckstop1,'User Input Data'!C24=truckstoptru),'User Input Data'!P24,blank)</f>
        <v/>
      </c>
      <c r="Q20" s="79" t="str">
        <f>IF(OR('User Input Data'!C24=truckstop1,'User Input Data'!C24=truckstoptru),'User Input Data'!Q24,blank)</f>
        <v/>
      </c>
      <c r="R20" s="79" t="str">
        <f>IF('User Input Data'!C24=truckstoptru,'User Input Data'!R24,blank)</f>
        <v/>
      </c>
      <c r="S20" s="79" t="str">
        <f>IF('User Input Data'!C24=truckstoptru,'User Input Data'!S24,blank)</f>
        <v/>
      </c>
      <c r="T20" s="79" t="str">
        <f>IF('User Input Data'!C24=truckstoptru,'User Input Data'!T24,blank)</f>
        <v/>
      </c>
      <c r="U20" s="79" t="str">
        <f>IF('User Input Data'!C24=truckstoptru,'User Input Data'!U24,blank)</f>
        <v/>
      </c>
      <c r="V20" s="79" t="str">
        <f>IF('User Input Data'!C24=truckstoptru,'User Input Data'!V24,blank)</f>
        <v/>
      </c>
      <c r="W20" s="79" t="str">
        <f>IF('User Input Data'!C24=truckstoptru,'User Input Data'!W24,blank)</f>
        <v/>
      </c>
      <c r="X20" s="79" t="str">
        <f>IF('User Input Data'!C24=truckstoptru,'User Input Data'!X24,blank)</f>
        <v/>
      </c>
      <c r="Y20" s="79" t="str">
        <f>IF('User Input Data'!C24=truckstoptru,'User Input Data'!Y24,blank)</f>
        <v/>
      </c>
      <c r="Z20" s="79" t="str">
        <f>IF('User Input Data'!C24=truckstoptru,'User Input Data'!Z24,blank)</f>
        <v/>
      </c>
      <c r="AA20" s="79" t="str">
        <f>IF('User Input Data'!C24=truckstoptru,'User Input Data'!AA24,blank)</f>
        <v/>
      </c>
      <c r="AB20" s="9" t="str">
        <f>IF(AND(OR('User Input Data'!C24=truckstop1,'User Input Data'!C24=truckstoptru),'User Input Data'!AC24&gt;1),'User Input Data'!AC24,blank)</f>
        <v/>
      </c>
      <c r="AC20" s="9" t="str">
        <f>IF(AND(OR('User Input Data'!C24=truckstop1,'User Input Data'!C24=truckstoptru),'User Input Data'!AD24&gt;0),'User Input Data'!AD24,blank)</f>
        <v/>
      </c>
      <c r="AE20" t="str">
        <f>IF(E20&gt;0,E20,Other!$G$5)</f>
        <v/>
      </c>
      <c r="AF20" t="str">
        <f t="shared" si="1"/>
        <v/>
      </c>
      <c r="AG20" s="12" t="str">
        <f>IF(NOT(B20=blank),VLOOKUP(B20+0,'Tables 4-5'!$F$8:$G$25,2),blank)</f>
        <v/>
      </c>
      <c r="AH20" s="461" t="str">
        <f>IF(NOT(B20=blank),VLOOKUP(B20+0,'Table 6'!$B$3:$D$20,2),blank)</f>
        <v/>
      </c>
      <c r="AI20" s="4" t="str">
        <f>IF(NOT(B20=blank),'Tables 4-5'!$A$8,blank)</f>
        <v/>
      </c>
      <c r="AJ20" s="4" t="str">
        <f>IF(NOT(B20=blank),PRODUCT(G20,H20,(AE20-IF(AE20/FHS&lt;1,1,AE20/FHS)*(truck_idle/60)),(AG20*AI20),(Other!$G$4/454))+PRODUCT(IF(AE20/FHS&lt;1,1,AE20/FHS),G20,H20,AH20,truck_idle/60,Other!$G$4/454),blank)</f>
        <v/>
      </c>
      <c r="AK20" s="4" t="str">
        <f>IF(NOT(B20=blank),PRODUCT(IF(AE20/FHS&lt;1,1,AE20/FHS),G20,H20,AH20,truck_idle/60,Other!$G$4/454)+PRODUCT(G20,(AE20-IF(AE20/FHS&lt;1,1,AE20/FHS)*(truck_idle/60)),Truck_KW,gridNox,Other!$G$4/454,H20,AG20),blank)</f>
        <v/>
      </c>
      <c r="AL20" s="12" t="str">
        <f>IF(NOT(B20=blank),VLOOKUP(B20+1,'Tables 4-5'!$F$8:$G$25,2),blank)</f>
        <v/>
      </c>
      <c r="AM20" s="461" t="str">
        <f>IF(NOT(B20=blank),VLOOKUP(B20+1,'Table 6'!$B$3:$D$20,2),blank)</f>
        <v/>
      </c>
      <c r="AN20" s="4" t="str">
        <f>IF(NOT(B20=blank),'Tables 4-5'!$A$8,blank)</f>
        <v/>
      </c>
      <c r="AO20" s="4" t="str">
        <f>IF(NOT(B20=blank),PRODUCT(G20,I20,(AE20-IF(AE20/FHS&lt;1,1,AE20/FHS)*(truck_idle/60)),(AL20*AN20),(Other!$G$4/454))+PRODUCT(IF(AE20/FHS&lt;1,1,AE20/FHS),G20,I20,AM20,truck_idle/60,Other!$G$4/454),blank)</f>
        <v/>
      </c>
      <c r="AP20" s="4" t="str">
        <f>IF(NOT(B20=blank),PRODUCT(IF(AE20/FHS&lt;1,1,AE20/FHS),G20,I20,AM20,truck_idle/60,Other!$G$4/454)+PRODUCT(G20,(AE20-IF(AE20/FHS&lt;1,1,AE20/FHS)*(truck_idle/60)),Truck_KW,gridNox,Other!$G$4/454,I20,AL20),blank)</f>
        <v/>
      </c>
      <c r="AQ20" s="12" t="str">
        <f>IF(NOT(B20=blank),VLOOKUP(B20+2,'Tables 4-5'!$F$8:$G$25,2),blank)</f>
        <v/>
      </c>
      <c r="AR20" s="461" t="str">
        <f>IF(NOT(B20=blank),VLOOKUP(B20+2,'Table 6'!$B$3:$D$20,2),blank)</f>
        <v/>
      </c>
      <c r="AS20" s="4" t="str">
        <f>IF(NOT(B20=blank),'Tables 4-5'!$A$8,blank)</f>
        <v/>
      </c>
      <c r="AT20" s="4" t="str">
        <f>IF(NOT(B20=blank),PRODUCT(G20,J20,(AE20-IF(AE20/FHS&lt;1,1,AE20/FHS)*(truck_idle/60)),(AQ20*AS20),(Other!$G$4/454))+PRODUCT(IF(AE20/FHS&lt;1,1,AE20/FHS),G20,J20,AR20,truck_idle/60,Other!$G$4/454),blank)</f>
        <v/>
      </c>
      <c r="AU20" s="4" t="str">
        <f>IF(NOT(B20=blank),PRODUCT(IF(AE20/FHS&lt;1,1,AE20/FHS),G20,J20,AR20,truck_idle/60,Other!$G$4/454)+PRODUCT(G20,(AE20-IF(AE20/FHS&lt;1,1,AE20/FHS)*(truck_idle/60)),Truck_KW,gridNox,Other!$G$4/454,J20,AQ20),blank)</f>
        <v/>
      </c>
      <c r="AV20" s="12" t="str">
        <f>IF(NOT(B20=blank),VLOOKUP(B20+3,'Tables 4-5'!$F$8:$G$25,2),blank)</f>
        <v/>
      </c>
      <c r="AW20" s="4" t="str">
        <f>IF(NOT(B20=blank),VLOOKUP(B20+3,#REF!,2),blank)</f>
        <v/>
      </c>
      <c r="AX20" s="461" t="str">
        <f>IF(NOT(B20=blank),VLOOKUP(B20+3,'Table 6'!$B$3:$D$20,2),blank)</f>
        <v/>
      </c>
      <c r="AY20" s="4" t="str">
        <f>IF(NOT(B20=blank),'Tables 4-5'!$A$8,blank)</f>
        <v/>
      </c>
      <c r="AZ20" s="4" t="str">
        <f>IF(NOT(B20=blank),PRODUCT(G20,K20,(AE20-IF(AE20/FHS&lt;1,1,AE20/FHS)*(truck_idle/60)),(AV20*AY20),(Other!$G$4/454))+PRODUCT(IF(AE20/FHS&lt;1,1,AE20/FHS),G20,K20,AX20,truck_idle/60,Other!$G$4/454),blank)</f>
        <v/>
      </c>
      <c r="BA20" s="4" t="str">
        <f>IF(NOT(B20=blank),PRODUCT(IF(AE20/FHS&lt;1,1,AE20/FHS),G20,K20,AX20,Other!$G$6/60,Other!$G$4/454)+PRODUCT(G20,(AE20-IF(AE20/FHS&lt;1,1,AE20/FHS)*(truck_idle/60)),Truck_KW,gridNox,Other!$G$4/454,K20,AV20),blank)</f>
        <v/>
      </c>
      <c r="BB20" s="12" t="str">
        <f>IF(NOT(B20=blank),VLOOKUP(B20+4,'Tables 4-5'!$F$8:$G$25,2),blank)</f>
        <v/>
      </c>
      <c r="BC20" s="461" t="str">
        <f>IF(NOT(B20=blank),VLOOKUP(B20+4,'Table 6'!$B$3:$D$20,2),blank)</f>
        <v/>
      </c>
      <c r="BD20" s="4" t="str">
        <f>IF(NOT(B20=blank),'Tables 4-5'!$A$8,blank)</f>
        <v/>
      </c>
      <c r="BE20" s="4" t="str">
        <f>IF(NOT(B20=blank),PRODUCT(G20,L20,(AE20-IF(AE20/FHS&lt;1,1,AE20/FHS)*(truck_idle/60)),(BB20*BD20),(Other!$G$4/454))+PRODUCT(IF(AE20/FHS&lt;1,1,AE20/FHS),G20,L20,BC20,truck_idle/60,Other!$G$4/454),blank)</f>
        <v/>
      </c>
      <c r="BF20" s="4" t="str">
        <f>IF(NOT(B20=blank),PRODUCT(IF(AE20/FHS&lt;1,1,AE20/FHS),G20,L20,BC20,Other!$G$6/60,Other!$G$4/454)+PRODUCT(G20,(AE20-IF(AE20/FHS&lt;1,1,AE20/FHS)*(truck_idle/60)),Truck_KW,gridNox,Other!$G$4/454,L20,BB20),blank)</f>
        <v/>
      </c>
      <c r="BG20" s="12" t="str">
        <f>IF(NOT(B20=blank),VLOOKUP(B20+5,'Tables 4-5'!$F$8:$G$25,2),blank)</f>
        <v/>
      </c>
      <c r="BH20" s="461" t="str">
        <f>IF(NOT(B20=blank),VLOOKUP(B20+5,'Table 6'!$B$3:$D$20,2),blank)</f>
        <v/>
      </c>
      <c r="BI20" s="4" t="str">
        <f>IF(NOT(B20=blank),'Tables 4-5'!$A$8,blank)</f>
        <v/>
      </c>
      <c r="BJ20" s="4" t="str">
        <f>IF(NOT(B20=blank),PRODUCT(G20,M20,(AE20-IF(AE20/FHS&lt;1,1,AE20/FHS)*(truck_idle/60)),(BG20*BI20),(Other!$G$4/454))+PRODUCT(IF(AE20/FHS&lt;1,1,AE20/FHS),G20,M20,BH20,truck_idle/60,Other!$G$4/454),blank)</f>
        <v/>
      </c>
      <c r="BK20" s="4" t="str">
        <f>IF(NOT(B20=blank),PRODUCT(IF(AE20/FHS&lt;1,1,AE20/FHS),G20,M20,BH20,truck_idle/60,Other!$G$4/454)+PRODUCT(G20,(AE20-IF(AE20/FHS&lt;1,1,AE20/FHS)*(truck_idle/60)),Truck_KW,gridNox,Other!$G$4/454,M20,BG20),blank)</f>
        <v/>
      </c>
      <c r="BL20" s="12" t="str">
        <f>IF(NOT(B20=blank),VLOOKUP(B20+6,'Tables 4-5'!$F$8:$G$25,2),blank)</f>
        <v/>
      </c>
      <c r="BM20" s="461" t="str">
        <f>IF(NOT(B20=blank),VLOOKUP(B20+6,'Table 6'!$B$3:$D$20,2),blank)</f>
        <v/>
      </c>
      <c r="BN20" s="4" t="str">
        <f>IF(NOT(B20=blank),'Tables 4-5'!$A$8,blank)</f>
        <v/>
      </c>
      <c r="BO20" s="4" t="str">
        <f>IF(NOT(B20=blank),PRODUCT(G20,N20,(AE20-IF(AE20/FHS&lt;1,1,AE20/FHS)*(truck_idle/60)),(BL20*BN20),(Other!$G$4/454))+PRODUCT(IF(AE20/FHS&lt;1,1,AE20/FHS),G20,N20,BM20,truck_idle/60,Other!$G$4/454),blank)</f>
        <v/>
      </c>
      <c r="BP20" s="4" t="str">
        <f>IF(NOT(B20=blank),PRODUCT(IF(AE20/FHS&lt;1,1,AE20/FHS),G20,N20,BM20,truck_idle/60,Other!$G$4/454)+PRODUCT(G20,(AE20-IF(AE20/FHS&lt;1,1,AE20/FHS)*(truck_idle/60)),Truck_KW,gridNox,Other!$G$4/454,N20,BL20),blank)</f>
        <v/>
      </c>
      <c r="BQ20" s="12" t="str">
        <f>IF(NOT(B20=blank),VLOOKUP(B20+7,'Tables 4-5'!$F$8:$G$25,2),blank)</f>
        <v/>
      </c>
      <c r="BR20" s="461" t="str">
        <f>IF(NOT(B20=blank),VLOOKUP(B20+7,'Table 6'!$B$3:$D$20,2),blank)</f>
        <v/>
      </c>
      <c r="BS20" s="4" t="str">
        <f>IF(NOT(B20=blank),'Tables 4-5'!$A$8,blank)</f>
        <v/>
      </c>
      <c r="BT20" s="4" t="str">
        <f>IF(NOT(B20=blank),PRODUCT(G20,O20,(AE20-IF(AE20/FHS&lt;1,1,AE20/FHS)*(truck_idle/60)),(BQ20*BS20),(Other!$G$4/454))+PRODUCT(IF(AE20/FHS&lt;1,1,AE20/FHS),G20,O20,BR20,truck_idle/60,Other!$G$4/454),blank)</f>
        <v/>
      </c>
      <c r="BU20" s="4" t="str">
        <f>IF(NOT(B20=blank),PRODUCT(IF(AE20/FHS&lt;1,1,AE20/FHS),G20,O20,BR20,truck_idle/60,Other!$G$4/454)+PRODUCT(G20,(AE20-IF(AE20/FHS&lt;1,1,AE20/FHS)*(truck_idle/60)),Truck_KW,gridNox,Other!$G$4/454,O20,BQ20),blank)</f>
        <v/>
      </c>
      <c r="BV20" s="12" t="str">
        <f>IF(NOT(B20=blank),VLOOKUP(B20+8,'Tables 4-5'!$F$8:$G$25,2),blank)</f>
        <v/>
      </c>
      <c r="BW20" s="461" t="str">
        <f>IF(NOT(B20=blank),VLOOKUP(B20+8,'Table 6'!$B$3:$D$20,2),blank)</f>
        <v/>
      </c>
      <c r="BX20" s="4" t="str">
        <f>IF(NOT(B20=blank),'Tables 4-5'!$A$8,blank)</f>
        <v/>
      </c>
      <c r="BY20" s="4" t="str">
        <f>IF(NOT(B20=blank),PRODUCT(G20,P20,(AE20-IF(AE20/FHS&lt;1,1,AE20/FHS)*(truck_idle/60)),(BV20*BX20),(Other!$G$4/454))+PRODUCT(IF(AE20/FHS&lt;1,1,AE20/FHS),G20,P20,BW20,truck_idle/60,Other!$G$4/454),blank)</f>
        <v/>
      </c>
      <c r="BZ20" s="4" t="str">
        <f>IF(NOT(B20=blank),PRODUCT(IF(AE20/FHS&lt;1,1,AE20/FHS),G20,P20,BW20,truck_idle/60,Other!$G$4/454)+PRODUCT(G20,(AE20-IF(AE20/FHS&lt;1,1,AE20/FHS)*(truck_idle/60)),Truck_KW,gridNox,Other!$G$4/454,P20,BV20),blank)</f>
        <v/>
      </c>
      <c r="CA20" s="12" t="str">
        <f>IF(NOT(B20=blank),VLOOKUP(B20+9,'Tables 4-5'!$F$8:$G$25,2),blank)</f>
        <v/>
      </c>
      <c r="CB20" s="461" t="str">
        <f>IF(NOT(B20=blank),VLOOKUP(B20+9,'Table 6'!$B$3:$D$20,2),blank)</f>
        <v/>
      </c>
      <c r="CC20" s="4" t="str">
        <f>IF(NOT(B20=blank),'Tables 4-5'!$A$8,blank)</f>
        <v/>
      </c>
      <c r="CD20" s="4" t="str">
        <f>IF(NOT(B20=blank),PRODUCT(G20,Q20,(AE20-IF(AE20/FHS&lt;1,1,AE20/FHS)*(truck_idle/60)),(CA20*CC20),(Other!$G$4/454))+PRODUCT(IF(AE20/FHS&lt;1,1,AE20/FHS),G20,Q20,CB20,truck_idle/60,Other!$G$4/454),blank)</f>
        <v/>
      </c>
      <c r="CE20" s="4" t="str">
        <f>IF(NOT(B20=blank),PRODUCT(IF(AE20/FHS&lt;1,1,AE20/FHS),G20,Q20,CB20,truck_idle/60,Other!$G$4/454)+PRODUCT(G20,(AE20-IF(AE20/FHS&lt;1,1,AE20/FHS)*(truck_idle/60)),Truck_KW,gridNox,Other!$G$4/454,Q20,CA20),blank)</f>
        <v/>
      </c>
      <c r="CG20" s="12" t="str">
        <f>IF(NOT(B20=blank),VLOOKUP(B20+0,'Tables 4-5'!$F$8:$G$25,2),blank)</f>
        <v/>
      </c>
      <c r="CH20" s="12" t="str">
        <f>IF(NOT(B20=blank),VLOOKUP(B20+0,'Table 6'!$B$3:$D$20,3),blank)</f>
        <v/>
      </c>
      <c r="CI20" s="4" t="str">
        <f>IF(NOT(B20=blank),'Tables 4-5'!$B$8,blank)</f>
        <v/>
      </c>
      <c r="CJ20" s="4" t="str">
        <f>IF(NOT(B20=blank),PRODUCT(G20,H20,(AE20-IF(AE20/FHS&lt;1,1,AE20/FHS)*(truck_idle/60)),(CG20*CI20),(Other!$G$4/454))+PRODUCT(IF(AE20/FHS&lt;1,1,AE20/FHS),G20,H20,CH20,truck_idle/60,Other!$G$4/454),blank)</f>
        <v/>
      </c>
      <c r="CK20" s="12" t="str">
        <f>IF(NOT(B20=blank),PRODUCT(IF(AE20/FHS&lt;1,1,AE20/FHS),G20,H20,CH20,truck_idle/60,Other!$G$4/454)+PRODUCT(G20,(AE20-IF(AE20/FHS&lt;1,1,AE20/FHS)*(truck_idle/60)),Truck_KW,gridPM,Other!$G$4/454,CG20,H20),blank)</f>
        <v/>
      </c>
      <c r="CL20" s="12" t="str">
        <f>IF(NOT(B20=blank),VLOOKUP(B20+1,'Tables 4-5'!$F$8:$G$25,2),blank)</f>
        <v/>
      </c>
      <c r="CM20" s="12" t="str">
        <f>IF(NOT(B20=blank),VLOOKUP(B20+1,'Table 6'!$B$3:$D$20,3),blank)</f>
        <v/>
      </c>
      <c r="CN20" s="4" t="str">
        <f>IF(NOT(B20=blank),'Tables 4-5'!$B$8,blank)</f>
        <v/>
      </c>
      <c r="CO20" s="4" t="str">
        <f>IF(NOT(B20=blank),PRODUCT(G20,I20,(AE20-IF(AE20/FHS&lt;1,1,AE20/FHS)*(truck_idle/60)),(CL20*CN20),(Other!$G$4/454))+PRODUCT(IF(AE20/FHS&lt;1,1,AE20/FHS),G20,I20,CM20,truck_idle/60,Other!$G$4/454),blank)</f>
        <v/>
      </c>
      <c r="CP20" s="12" t="str">
        <f>IF(NOT(B20=blank),PRODUCT(IF(AE20/FHS&lt;1,1,AE20/FHS),G20,I20,CM20,truck_idle/60,Other!$G$4/454)+PRODUCT(G20,(AE20-IF(AE20/FHS&lt;1,1,AE20/FHS)*(truck_idle/60)),Truck_KW,gridPM,Other!$G$4/454,I20,CL20),blank)</f>
        <v/>
      </c>
      <c r="CQ20" s="12" t="str">
        <f>IF(NOT(B20=blank),VLOOKUP(B20+2,'Tables 4-5'!$F$8:$G$25,2),blank)</f>
        <v/>
      </c>
      <c r="CR20" s="12" t="str">
        <f>IF(NOT(B20=blank),VLOOKUP(B20+2,'Table 6'!$B$3:$D$20,3),blank)</f>
        <v/>
      </c>
      <c r="CS20" s="4" t="str">
        <f>IF(NOT(B20=blank),'Tables 4-5'!$B$8,blank)</f>
        <v/>
      </c>
      <c r="CT20" s="4" t="str">
        <f>IF(NOT(B20=blank),PRODUCT(G20,J20,(AE20-IF(AE20/FHS&lt;1,1,AE20/FHS)*(truck_idle/60)),(CQ20*CS20),(Other!$G$4/454))+PRODUCT(IF(AE20/FHS&lt;1,1,AE20/FHS),G20,J20,CR20,truck_idle/60,Other!$G$4/454),blank)</f>
        <v/>
      </c>
      <c r="CU20" s="12" t="str">
        <f>IF(NOT(B20=blank),PRODUCT(IF(AE20/FHS&lt;1,1,AE20/FHS),G20,J20,CR20,truck_idle/60,Other!$G$4/454)+PRODUCT(G20,(AE20-IF(AE20/FHS&lt;1,1,AE20/FHS)*(truck_idle/60)),Truck_KW,gridPM,Other!$G$4/454,J20,CQ20),blank)</f>
        <v/>
      </c>
      <c r="CV20" s="12" t="str">
        <f>IF(NOT(B20=blank),VLOOKUP(B20+3,'Tables 4-5'!$F$8:$G$25,2),blank)</f>
        <v/>
      </c>
      <c r="CW20" s="12" t="str">
        <f>IF(NOT(B20=blank),VLOOKUP(B20+3,'Table 6'!$B$3:$D$20,3),blank)</f>
        <v/>
      </c>
      <c r="CX20" s="4" t="str">
        <f>IF(NOT(B20=blank),'Tables 4-5'!$B$8,blank)</f>
        <v/>
      </c>
      <c r="CY20" s="4" t="str">
        <f>IF(NOT(B20=blank),PRODUCT(G20,K20,(AE20-IF(AE20/FHS&lt;1,1,AE20/FHS)*(truck_idle/60)),(CV20*CX20),(Other!$G$4/454))+PRODUCT(IF(AE20/FHS&lt;1,1,AE20/FHS),G20,K20,CW20,truck_idle/60,Other!$G$4/454),blank)</f>
        <v/>
      </c>
      <c r="CZ20" s="12" t="str">
        <f>IF(NOT(B20=blank),PRODUCT(IF(AE20/FHS&lt;1,1,AE20/FHS),G20,K20,CW20,truck_idle/60,Other!$G$4/454)+PRODUCT(G20,(AE20-IF(AE20/FHS&lt;1,1,AE20/FHS)*(truck_idle/60)),Truck_KW,gridPM,Other!$G$4/454,K20,CV20),blank)</f>
        <v/>
      </c>
      <c r="DA20" s="12" t="str">
        <f>IF(NOT(B20=blank),VLOOKUP(B20+4,'Tables 4-5'!$F$8:$G$25,2),blank)</f>
        <v/>
      </c>
      <c r="DB20" s="12" t="str">
        <f>IF(NOT(B20=blank),VLOOKUP(B20+4,'Table 6'!$B$3:$D$20,3),blank)</f>
        <v/>
      </c>
      <c r="DC20" s="4" t="str">
        <f>IF(NOT(B20=blank),'Tables 4-5'!$B$8,blank)</f>
        <v/>
      </c>
      <c r="DD20" s="4" t="str">
        <f>IF(NOT(B20=blank),PRODUCT(G20,L20,(AE20-IF(AE20/FHS&lt;1,1,AE20/FHS)*(truck_idle/60)),(DA20*DC20),(Other!$G$4/454))+PRODUCT(IF(AE20/FHS&lt;1,1,AE20/FHS),G20,L20,DB20,truck_idle/60,Other!$G$4/454),blank)</f>
        <v/>
      </c>
      <c r="DE20" s="12" t="str">
        <f>IF(NOT(B20=blank),PRODUCT(IF(AE20/FHS&lt;1,1,AE20/FHS),G20,L20,DB20,truck_idle/60,Other!$G$4/454)+PRODUCT(G20,(AE20-IF(AE20/FHS&lt;1,1,AE20/FHS)*(truck_idle/60)),Truck_KW,gridPM,Other!$G$4/454,L20,DA20),blank)</f>
        <v/>
      </c>
      <c r="DF20" s="12" t="str">
        <f>IF(NOT(B20=blank),VLOOKUP(B20+5,'Tables 4-5'!$F$8:$G$25,2),blank)</f>
        <v/>
      </c>
      <c r="DG20" s="12" t="str">
        <f>IF(NOT(B20=blank),VLOOKUP(B20+5,'Table 6'!$B$3:$D$20,3),blank)</f>
        <v/>
      </c>
      <c r="DH20" s="4" t="str">
        <f>IF(NOT(B20=blank),'Tables 4-5'!$B$8,blank)</f>
        <v/>
      </c>
      <c r="DI20" s="4" t="str">
        <f>IF(NOT(B20=blank),PRODUCT(G20,M20,(AE20-IF(AE20/FHS&lt;1,1,AE20/FHS)*(truck_idle/60)),(DF20*DH20),(Other!$G$4/454))+PRODUCT(IF(AE20/FHS&lt;1,1,AE20/FHS),G20,M20,DG20,truck_idle/60,Other!$G$4/454),blank)</f>
        <v/>
      </c>
      <c r="DJ20" s="12" t="str">
        <f>IF(NOT(B20=blank),PRODUCT(IF(AE20/FHS&lt;1,1,AE20/FHS),G20,M20,DG20,truck_idle/60,Other!$G$4/454)+PRODUCT(G20,(AE20-IF(AE20/FHS&lt;1,1,AE20/FHS)*(truck_idle/60)),Truck_KW,gridPM,Other!$G$4/454,M20,DF20),blank)</f>
        <v/>
      </c>
      <c r="DK20" s="12" t="str">
        <f>IF(NOT(B20=blank),VLOOKUP(B20+6,'Tables 4-5'!$F$8:$G$25,2),blank)</f>
        <v/>
      </c>
      <c r="DL20" s="12" t="str">
        <f>IF(NOT(B20=blank),VLOOKUP(B20+6,'Table 6'!$B$3:$D$20,3),blank)</f>
        <v/>
      </c>
      <c r="DM20" s="4" t="str">
        <f>IF(NOT(B20=blank),'Tables 4-5'!$B$8,blank)</f>
        <v/>
      </c>
      <c r="DN20" s="4" t="str">
        <f>IF(NOT(B20=blank),PRODUCT(G20,N20,(AE20-IF(AE20/FHS&lt;1,1,AE20/FHS)*(truck_idle/60)),(DK20*DM20),(Other!$G$4/454))+PRODUCT(IF(AE20/FHS&lt;1,1,AE20/FHS),G20,N20,DL20,truck_idle/60,Other!$G$4/454),blank)</f>
        <v/>
      </c>
      <c r="DO20" s="12" t="str">
        <f>IF(NOT(B20=blank),PRODUCT(IF(AE20/FHS&lt;1,1,AE20/FHS),G20,N20,DL20,truck_idle/60,Other!$G$4/454)+PRODUCT(G20,(AE20-IF(AE20/FHS&lt;1,1,AE20/FHS)*(truck_idle/60)),Truck_KW,gridPM,Other!$G$4/454,N20,DK20),blank)</f>
        <v/>
      </c>
      <c r="DP20" s="12" t="str">
        <f>IF(NOT(B20=blank),VLOOKUP(B20+7,'Tables 4-5'!$F$8:$G$25,2),blank)</f>
        <v/>
      </c>
      <c r="DQ20" s="12" t="str">
        <f>IF(NOT(B20=blank),VLOOKUP(B20+7,'Table 6'!$B$3:$D$20,3),blank)</f>
        <v/>
      </c>
      <c r="DR20" s="4" t="str">
        <f>IF(NOT(B20=blank),'Tables 4-5'!$B$8,blank)</f>
        <v/>
      </c>
      <c r="DS20" s="4" t="str">
        <f>IF(NOT(B20=blank),PRODUCT(G20,O20,(AE20-IF(AE20/FHS&lt;1,1,AE20/FHS)*(truck_idle/60)),(DP20*DR20),(Other!$G$4/454))+PRODUCT(IF(AE20/FHS&lt;1,1,AE20/FHS),G20,O20,DQ20,truck_idle/60,Other!$G$4/454),blank)</f>
        <v/>
      </c>
      <c r="DT20" s="12" t="str">
        <f>IF(NOT(B20=blank),PRODUCT(IF(AE20/FHS&lt;1,1,AE20/FHS),G20,O20,DQ20,truck_idle/60,Other!$G$4/454)+PRODUCT(G20,(AE20-IF(AE20/FHS&lt;1,1,AE20/FHS)*(truck_idle/60)),Truck_KW,gridPM,Other!$G$4/454,O20,DP20),blank)</f>
        <v/>
      </c>
      <c r="DU20" s="12" t="str">
        <f>IF(NOT(B20=blank),VLOOKUP(B20+8,'Tables 4-5'!$F$8:$G$25,2),blank)</f>
        <v/>
      </c>
      <c r="DV20" s="12" t="str">
        <f>IF(NOT(B20=blank),VLOOKUP(B20+8,'Table 6'!$B$3:$D$20,3),blank)</f>
        <v/>
      </c>
      <c r="DW20" s="4" t="str">
        <f>IF(NOT(B20=blank),'Tables 4-5'!$B$8,blank)</f>
        <v/>
      </c>
      <c r="DX20" s="4" t="str">
        <f>IF(NOT(B20=blank),PRODUCT(G20,P20,(AE20-IF(AE20/FHS&lt;1,1,AE20/FHS)*(truck_idle/60)),(DU20*DW20),(Other!$G$4/454))+PRODUCT(IF(AE20/FHS&lt;1,1,AE20/FHS),G20,P20,DV20,truck_idle/60,Other!$G$4/454),blank)</f>
        <v/>
      </c>
      <c r="DY20" s="12" t="str">
        <f>IF(NOT(B20=blank),PRODUCT(IF(AE20/FHS&lt;1,1,AE20/FHS),G20,P20,DV20,truck_idle/60,Other!$G$4/454)+PRODUCT(G20,(AE20-IF(AE20/FHS&lt;1,1,AE20/FHS)*(truck_idle/60)),Truck_KW,gridPM,Other!$G$4/454,P20,DU20),blank)</f>
        <v/>
      </c>
      <c r="DZ20" s="12" t="str">
        <f>IF(NOT(B20=blank),VLOOKUP(B20+9,'Tables 4-5'!$F$8:$G$25,2),blank)</f>
        <v/>
      </c>
      <c r="EA20" s="12" t="str">
        <f>IF(NOT(B20=blank),VLOOKUP(B20+9,#REF!,3),blank)</f>
        <v/>
      </c>
      <c r="EB20" s="12" t="str">
        <f>IF(NOT(B20=blank),VLOOKUP(B20+9,'Table 6'!$B$3:$D$20,3),blank)</f>
        <v/>
      </c>
      <c r="EC20" s="4" t="str">
        <f>IF(NOT(B20=blank),'Tables 4-5'!$B$8,blank)</f>
        <v/>
      </c>
      <c r="ED20" s="4" t="str">
        <f>IF(NOT(B20=blank),PRODUCT(G20,Q20,(AE20-IF(AE20/FHS&lt;1,1,AE20/FHS)*(truck_idle/60)),(DZ20*EC20),(Other!$G$4/454))+PRODUCT(IF(AE20/FHS&lt;1,1,AE20/FHS),G20,Q20,EB20,truck_idle/60,Other!$G$4/454),blank)</f>
        <v/>
      </c>
      <c r="EE20" s="12" t="str">
        <f>IF(NOT(B20=blank),PRODUCT(IF(AE20/FHS&lt;1,1,AE20/FHS),G20,Q20,EB20,truck_idle/60,Other!$G$4/454)+PRODUCT(G20,(AE20-IF(AE20/FHS&lt;1,1,AE20/FHS)*(truck_idle/60)),Truck_KW,gridPM,Other!$G$4/454,Q20,DZ20),blank)</f>
        <v/>
      </c>
      <c r="EG20" t="str">
        <f>IF(C20=truckstoptru,VLOOKUP(B20+0,'Tables 2-3 TRU'!$B$14:$D$31,2),blank)</f>
        <v/>
      </c>
      <c r="EH20" s="4" t="str">
        <f>IF(C20=truckstoptru,PRODUCT(G20,(AF20-IF(AF20/FHS&lt;1,1,AF20/FHS)*(truck_idle/60)),tru__hp,tru_Load_Factor,(Other!$G$4/454),EG20,R20)+PRODUCT(IF(AF20/FHS&lt;1,1,AF20/FHS),G20,truck_idle/60,tru__hp,tru_Load_Factor,(Other!$G$4/454),EG20,R20),blank)</f>
        <v/>
      </c>
      <c r="EI20" s="4" t="str">
        <f>IF(C20=truckstoptru,PRODUCT(IF(AF20/FHS&lt;1,1,AF20/FHS),G20,truck_idle/60,tru_Load_Factor,tru__hp,(Other!$G$4/454),EG20,R20)+PRODUCT(G20,(AF20-IF(AF20/FHS&lt;1,1,AF20/FHS)*(truck_idle/60)),TRU_KW,gridNox,Other!$G$4/454,R20),blank)</f>
        <v/>
      </c>
      <c r="EJ20" t="str">
        <f>IF(C20=truckstoptru,VLOOKUP(B20+1,'Tables 2-3 TRU'!$B$14:$D$31,2),blank)</f>
        <v/>
      </c>
      <c r="EK20" s="4" t="str">
        <f>IF(C20=truckstoptru,PRODUCT(G20,(AF20-IF(AF20/FHS&lt;1,1,AF20/FHS)*(truck_idle/60)),tru__hp,tru_Load_Factor,(Other!$G$4/454),EJ20,S20)+PRODUCT(IF(AF20/FHS&lt;1,1,AF20/FHS),G20,truck_idle/60,tru__hp,tru_Load_Factor,(Other!$G$4/454),EJ20,S20),blank)</f>
        <v/>
      </c>
      <c r="EL20" s="4" t="str">
        <f>IF(C20=truckstoptru,PRODUCT(IF(AF20/FHS&lt;1,1,AF20/FHS),G20,truck_idle/60,tru_Load_Factor,tru__hp,(Other!$G$4/454),EJ20,S20)+PRODUCT(G20,(AF20-IF(AF20/FHS&lt;1,1,AF20/FHS)*(truck_idle/60)),TRU_KW,gridNox,Other!$G$4/454,S20),blank)</f>
        <v/>
      </c>
      <c r="EM20" t="str">
        <f>IF(C20=truckstoptru,VLOOKUP(B20+2,'Tables 2-3 TRU'!$B$14:$D$31,2),blank)</f>
        <v/>
      </c>
      <c r="EN20" s="4" t="str">
        <f>IF(C20=truckstoptru,PRODUCT(G20,(AF20-IF(AF20/FHS&lt;1,1,AF20/FHS)*(truck_idle/60)),tru__hp,tru_Load_Factor,(Other!$G$4/454),EM20,T20)+PRODUCT(IF(AF20/FHS&lt;1,1,AF20/FHS),G20,truck_idle/60,tru__hp,tru_Load_Factor,(Other!$G$4/454),EM20,T20),blank)</f>
        <v/>
      </c>
      <c r="EO20" s="4" t="str">
        <f>IF(C20=truckstoptru,PRODUCT(IF(AF20/FHS&lt;1,1,AF20/FHS),G20,truck_idle/60,tru_Load_Factor,tru__hp,(Other!$G$4/454),EM20,T20)+PRODUCT(G20,(AF20-IF(AF20/FHS&lt;1,1,AF20/FHS)*(truck_idle/60)),TRU_KW,gridNox,Other!$G$4/454,T20),blank)</f>
        <v/>
      </c>
      <c r="EP20" t="str">
        <f>IF(C20=truckstoptru,VLOOKUP(B20+3,'Tables 2-3 TRU'!$B$14:$D$31,2),blank)</f>
        <v/>
      </c>
      <c r="EQ20" s="4" t="str">
        <f>IF(C20=truckstoptru,PRODUCT(G20,(AF20-IF(AF20/FHS&lt;1,1,AF20/FHS)*(truck_idle/60)),tru__hp,tru_Load_Factor,(Other!$G$4/454),EP20,U20)+PRODUCT(IF(AF20/FHS&lt;1,1,AF20/FHS),G20,truck_idle/60,tru__hp,tru_Load_Factor,(Other!$G$4/454),EP20,U20),blank)</f>
        <v/>
      </c>
      <c r="ER20" s="4" t="str">
        <f>IF(C20=truckstoptru,PRODUCT(IF(AF20/FHS&lt;1,1,AF20/FHS),G20,truck_idle/60,tru_Load_Factor,tru__hp,(Other!$G$4/454),EP20,U20)+PRODUCT(G20,(AF20-IF(AF20/FHS&lt;1,1,AF20/FHS)*(truck_idle/60)),TRU_KW,gridNox,Other!$G$4/454,U20),blank)</f>
        <v/>
      </c>
      <c r="ES20" t="str">
        <f>IF(C20=truckstoptru,VLOOKUP(B20+4,'Tables 2-3 TRU'!$B$14:$D$31,2),blank)</f>
        <v/>
      </c>
      <c r="ET20" s="4" t="str">
        <f>IF(C20=truckstoptru,PRODUCT(G20,(AF20-IF(AF20/FHS&lt;1,1,AF20/FHS)*(truck_idle/60)),tru__hp,tru_Load_Factor,(Other!$G$4/454),ES20,V20)+PRODUCT(IF(AF20/FHS&lt;1,1,AF20/FHS),G20,truck_idle/60,tru__hp,tru_Load_Factor,(Other!$G$4/454),ES20,V20),blank)</f>
        <v/>
      </c>
      <c r="EU20" s="4" t="str">
        <f>IF(C20=truckstoptru,PRODUCT(IF(AF20/FHS&lt;1,1,AE20/FHS),G20,truck_idle/60,tru_Load_Factor,tru__hp,(Other!$G$4/454),ES20,V20)+PRODUCT(G20,(AF20-IF(AF20/FHS&lt;1,1,AE20/FHS)*(truck_idle/60)),TRU_KW,gridNox,Other!$G$4/454,V20),blank)</f>
        <v/>
      </c>
      <c r="EV20" t="str">
        <f>IF(C20=truckstoptru,VLOOKUP(B20+5,'Tables 2-3 TRU'!$B$14:$D$31,2),blank)</f>
        <v/>
      </c>
      <c r="EW20" s="4" t="str">
        <f>IF(C20=truckstoptru,PRODUCT(G20,(AF20-IF(AF20/FHS&lt;1,1,AF20/FHS)*(truck_idle/60)),tru__hp,tru_Load_Factor,(Other!$G$4/454),EV20,W20)+PRODUCT(IF(AF20/FHS&lt;1,1,AF20/FHS),G20,truck_idle/60,tru__hp,tru_Load_Factor,(Other!$G$4/454),EV20,W20),blank)</f>
        <v/>
      </c>
      <c r="EX20" s="4" t="str">
        <f>IF(C20=truckstoptru,PRODUCT(IF(AF20/FHS&lt;1,1,AF20/FHS),G20,truck_idle/60,tru_Load_Factor,tru__hp,(Other!$G$4/454),EV20,W20)+PRODUCT(G20,(AF20-IF(AF20/FHS&lt;1,1,AF20/FHS)*(truck_idle/60)),TRU_KW,gridNox,Other!$G$4/454,W20),blank)</f>
        <v/>
      </c>
      <c r="EY20" t="str">
        <f>IF(C20=truckstoptru,VLOOKUP(B20+6,'Tables 2-3 TRU'!$B$14:$D$31,2),blank)</f>
        <v/>
      </c>
      <c r="EZ20" s="4" t="str">
        <f>IF(C20=truckstoptru,PRODUCT(G20,(AF20-IF(AF20/FHS&lt;1,1,AF20/FHS)*(truck_idle/60)),tru__hp,tru_Load_Factor,(Other!$G$4/454),EY20,X20)+PRODUCT(IF(AF20/FHS&lt;1,1,AF20/FHS),G20,truck_idle/60,tru__hp,tru_Load_Factor,(Other!$G$4/454),EY20,X20),blank)</f>
        <v/>
      </c>
      <c r="FA20" s="4" t="str">
        <f>IF(C20=truckstoptru,PRODUCT(IF(AF20/FHS&lt;1,1,AF20/FHS),G20,truck_idle/60,tru_Load_Factor,tru__hp,(Other!$G$4/454),EY20,X20)+PRODUCT(G20,(AF20-IF(AF20/FHS&lt;1,1,AF20/FHS)*(truck_idle/60)),TRU_KW,gridNox,Other!$G$4/454,X20),blank)</f>
        <v/>
      </c>
      <c r="FB20" t="str">
        <f>IF(C20=truckstoptru,VLOOKUP(B20+7,'Tables 2-3 TRU'!$B$14:$D$31,2),blank)</f>
        <v/>
      </c>
      <c r="FC20" s="4" t="str">
        <f>IF(C20=truckstoptru,PRODUCT(G20,(AF20-IF(AF20/FHS&lt;1,1,AF20/FHS)*(truck_idle/60)),tru__hp,tru_Load_Factor,(Other!$G$4/454),FB20,Y20)+PRODUCT(IF(AF20/FHS&lt;1,1,AF20/FHS),G20,truck_idle/60,tru__hp,tru_Load_Factor,(Other!$G$4/454),FB20,Y20),blank)</f>
        <v/>
      </c>
      <c r="FD20" s="4" t="str">
        <f>IF(C20=truckstoptru,PRODUCT(IF(AF20/FHS&lt;1,1,AF20/FHS),G20,truck_idle/60,tru_Load_Factor,tru__hp,(Other!$G$4/454),FB20,Y20)+PRODUCT(G20,(AF20-IF(AF20/FHS&lt;1,1,AF20/FHS)*(truck_idle/60)),TRU_KW,gridNox,Other!$G$4/454,Y20),blank)</f>
        <v/>
      </c>
      <c r="FE20" t="str">
        <f>IF(C20=truckstoptru,VLOOKUP(B20+8,'Tables 2-3 TRU'!$B$14:$D$31,2),blank)</f>
        <v/>
      </c>
      <c r="FF20" s="4" t="str">
        <f>IF(C20=truckstoptru,PRODUCT(G20,(AF20-IF(AF20/FHS&lt;1,1,AF20/FHS)*(truck_idle/60)),tru__hp,tru_Load_Factor,(Other!$G$4/454),FE20,Z20)+PRODUCT(IF(AF20/FHS&lt;1,1,AF20/FHS),G20,truck_idle/60,tru__hp,tru_Load_Factor,(Other!$G$4/454),FE20,Z20),blank)</f>
        <v/>
      </c>
      <c r="FG20" s="4" t="str">
        <f>IF(C20=truckstoptru,PRODUCT(IF(AF20/FHS&lt;1,1,AF20/FHS),G20,truck_idle/60,tru_Load_Factor,tru__hp,(Other!$G$4/454),FE20,Z20)+PRODUCT(G20,(AF20-IF(AF20/FHS&lt;1,1,AF20/FHS)*(truck_idle/60)),TRU_KW,gridNox,Other!$G$4/454,Z20),blank)</f>
        <v/>
      </c>
      <c r="FH20" t="str">
        <f>IF(C20=truckstoptru,VLOOKUP(B20+9,'Tables 2-3 TRU'!$B$14:$D$31,2),blank)</f>
        <v/>
      </c>
      <c r="FI20" s="4" t="str">
        <f>IF(C20=truckstoptru,PRODUCT(G20,(AF20-IF(AF20/FHS&lt;1,1,AF20/FHS)*(truck_idle/60)),tru__hp,tru_Load_Factor,(Other!$G$4/454),FH20,AA20)+PRODUCT(IF(AF20/FHS&lt;1,1,AF20/FHS),G20,truck_idle/60,tru__hp,tru_Load_Factor,(Other!$G$4/454),FH20,AA20),blank)</f>
        <v/>
      </c>
      <c r="FJ20" s="4" t="str">
        <f>IF(C20=truckstoptru,PRODUCT(IF(AF20/FHS&lt;1,1,AF20/FHS),G20,truck_idle/60,tru_Load_Factor,tru__hp,(Other!$G$4/454),FH20,AA20)+PRODUCT(G20,(AF20-IF(AF20/FHS&lt;1,1,AF20/FHS)*(truck_idle/60)),TRU_KW,gridNox,Other!$G$4/454,AA20),blank)</f>
        <v/>
      </c>
      <c r="FL20" t="str">
        <f>IF(C20=truckstoptru,VLOOKUP(B20+0,'Tables 2-3 TRU'!$B$14:$D$31,3),blank)</f>
        <v/>
      </c>
      <c r="FM20" s="4" t="str">
        <f>IF(C20=truckstoptru,PRODUCT(G20,(AF20-IF(AF20/FHS&lt;1,1,AF20/FHS)*(truck_idle/60)),tru__hp,tru_Load_Factor,(Other!$G$4/454),FL20,R20)+PRODUCT(IF(AF20/FHS&lt;1,1,AF20/FHS),G20,truck_idle/60,tru__hp,tru_Load_Factor,(Other!$G$4/454),FL20,R20),blank)</f>
        <v/>
      </c>
      <c r="FN20" s="4" t="str">
        <f>IF(C20=truckstoptru,PRODUCT(IF(AF20/FHS&lt;1,1,AF20/FHS),G20,truck_idle/60,tru_Load_Factor,tru__hp,(Other!$G$4/454),FL20,R20)+PRODUCT(G20,(AF20-IF(AF20/FHS&lt;1,1,AF20/FHS)*(truck_idle/60)),TRU_KW,gridPM,Other!$G$4/454,R20),blank)</f>
        <v/>
      </c>
      <c r="FO20" t="str">
        <f>IF(C20=truckstoptru,VLOOKUP(B20+1,'Tables 2-3 TRU'!$B$14:$D$31,3),blank)</f>
        <v/>
      </c>
      <c r="FP20" s="4" t="str">
        <f>IF(C20=truckstoptru,PRODUCT(G20,(AF20-IF(AF20/FHS&lt;1,1,AF20/FHS)*(truck_idle/60)),tru__hp,tru_Load_Factor,(Other!$G$4/454),FO20,S20)+PRODUCT(IF(AF20/FHS&lt;1,1,AF20/FHS),G20,truck_idle/60,tru__hp,tru_Load_Factor,(Other!$G$4/454),FO20,S20),blank)</f>
        <v/>
      </c>
      <c r="FQ20" s="4" t="str">
        <f>IF(C20=truckstoptru,PRODUCT(IF(AF20/FHS&lt;1,1,AF20/FHS),G20,truck_idle/60,tru_Load_Factor,tru__hp,(Other!$G$4/454),FO20,S20)+PRODUCT(G20,(AF20-IF(AF20/FHS&lt;1,1,AF20/FHS)*(truck_idle/60)),TRU_KW,gridPM,Other!$G$4/454,S20),blank)</f>
        <v/>
      </c>
      <c r="FR20" t="str">
        <f>IF(C20=truckstoptru,VLOOKUP(B20+2,'Tables 2-3 TRU'!$B$14:$D$31,3),blank)</f>
        <v/>
      </c>
      <c r="FS20" s="4" t="str">
        <f>IF(C20=truckstoptru,PRODUCT(G20,(AF20-IF(AF20/FHS&lt;1,1,AF20/FHS)*(truck_idle/60)),tru__hp,tru_Load_Factor,(Other!$G$4/454),FR20,T20)+PRODUCT(IF(AF20/FHS&lt;1,1,AF20/FHS),G20,truck_idle/60,tru__hp,tru_Load_Factor,(Other!$G$4/454),FR20,T20),blank)</f>
        <v/>
      </c>
      <c r="FT20" s="4" t="str">
        <f>IF(C20=truckstoptru,PRODUCT(IF(AF20/FHS&lt;1,1,AF20/FHS),G20,truck_idle/60,tru_Load_Factor,tru__hp,(Other!$G$4/454),FR20,T20)+PRODUCT(G20,(AF20-IF(AF20/FHS&lt;1,1,AF20/FHS)*(truck_idle/60)),TRU_KW,gridPM,Other!$G$4/454,T20),blank)</f>
        <v/>
      </c>
      <c r="FU20" t="str">
        <f>IF(C20=truckstoptru,VLOOKUP(B20+3,'Tables 2-3 TRU'!$B$14:$D$31,3),blank)</f>
        <v/>
      </c>
      <c r="FV20" s="4" t="str">
        <f>IF(C20=truckstoptru,PRODUCT(G20,(AF20-IF(AF20/FHS&lt;1,1,AF20/FHS)*(truck_idle/60)),tru__hp,tru_Load_Factor,(Other!$G$4/454),FU20,U20)+PRODUCT(IF(AF20/FHS&lt;1,1,AF20/FHS),G20,truck_idle/60,tru__hp,tru_Load_Factor,(Other!$G$4/454),FU20,U20),blank)</f>
        <v/>
      </c>
      <c r="FW20" s="4" t="str">
        <f>IF(C20=truckstoptru,PRODUCT(IF(AF20/FHS&lt;1,1,AF20/FHS),G20,truck_idle/60,tru_Load_Factor,tru__hp,(Other!$G$4/454),FU20,U20)+PRODUCT(G20,(AF20-IF(AF20/FHS&lt;1,1,AF20/FHS)*(truck_idle/60)),TRU_KW,gridPM,Other!$G$4/454,U20),blank)</f>
        <v/>
      </c>
      <c r="FX20" t="str">
        <f>IF(C20=truckstoptru,VLOOKUP(B20+4,'Tables 2-3 TRU'!$B$14:$D$31,3),blank)</f>
        <v/>
      </c>
      <c r="FY20" s="4" t="str">
        <f>IF(C20=truckstoptru,PRODUCT(G20,(AF20-IF(AF20/FHS&lt;1,1,AF20/FHS)*(truck_idle/60)),tru__hp,tru_Load_Factor,(Other!$G$4/454),FX20,V20)+PRODUCT(IF(AF20/FHS&lt;1,1,AF20/FHS),G20,truck_idle/60,tru__hp,tru_Load_Factor,(Other!$G$4/454),FX20,V20),blank)</f>
        <v/>
      </c>
      <c r="FZ20" s="4" t="str">
        <f>IF(C20=truckstoptru,PRODUCT(IF(AF20/FHS&lt;1,1,AF20/FHS),G20,truck_idle/60,tru_Load_Factor,tru__hp,(Other!$G$4/454),FX20,V20)+PRODUCT(G20,(AF20-IF(AF20/FHS&lt;1,1,AF20/FHS)*(truck_idle/60)),TRU_KW,gridPM,Other!$G$4/454,V20),blank)</f>
        <v/>
      </c>
      <c r="GA20" t="str">
        <f>IF(C20=truckstoptru,VLOOKUP(B20+5,'Tables 2-3 TRU'!$B$14:$D$31,3),blank)</f>
        <v/>
      </c>
      <c r="GB20" s="4" t="str">
        <f>IF(C20=truckstoptru,PRODUCT(G20,(AF20-IF(AF20/FHS&lt;1,1,AF20/FHS)*(truck_idle/60)),tru__hp,tru_Load_Factor,(Other!$G$4/454),GA20,W20)+PRODUCT(IF(AF20/FHS&lt;1,1,AF20/FHS),G20,truck_idle/60,tru__hp,tru_Load_Factor,(Other!$G$4/454),GA20,W20),blank)</f>
        <v/>
      </c>
      <c r="GC20" s="4" t="str">
        <f>IF(C20=truckstoptru,PRODUCT(IF(AF20/FHS&lt;1,1,AF20/FHS),G20,truck_idle/60,tru_Load_Factor,tru__hp,(Other!$G$4/454),GA20,W20)+PRODUCT(G20,(AF20-IF(AF20/FHS&lt;1,1,AF20/FHS)*(truck_idle/60)),TRU_KW,gridPM,Other!$G$4/454,W20),blank)</f>
        <v/>
      </c>
      <c r="GD20" t="str">
        <f>IF(C20=truckstoptru,VLOOKUP(B20+6,'Tables 2-3 TRU'!$B$14:$D$31,3),blank)</f>
        <v/>
      </c>
      <c r="GE20" s="4" t="str">
        <f>IF(C20=truckstoptru,PRODUCT(G20,(AF20-IF(AF20/FHS&lt;1,1,AF20/FHS)*(truck_idle/60)),tru__hp,tru_Load_Factor,(Other!$G$4/454),GD20,X20)+PRODUCT(IF(AF20/FHS&lt;1,1,AF20/FHS),G20,truck_idle/60,tru__hp,tru_Load_Factor,(Other!$G$4/454),GD20,X20),blank)</f>
        <v/>
      </c>
      <c r="GF20" s="4" t="str">
        <f>IF(C20=truckstoptru,PRODUCT(IF(AF20/FHS&lt;1,1,AF20/FHS),G20,truck_idle/60,tru_Load_Factor,tru__hp,(Other!$G$4/454),GD20,X20)+PRODUCT(G20,(AF20-IF(AF20/FHS&lt;1,1,AF20/FHS)*(truck_idle/60)),TRU_KW,gridPM,Other!$G$4/454,X20),blank)</f>
        <v/>
      </c>
      <c r="GG20" t="str">
        <f>IF(C20=truckstoptru,VLOOKUP(B20+7,'Tables 2-3 TRU'!$B$14:$D$31,3),blank)</f>
        <v/>
      </c>
      <c r="GH20" s="4" t="str">
        <f>IF(C20=truckstoptru,PRODUCT(G20,(AF20-IF(AF20/FHS&lt;1,1,AF20/FHS)*(truck_idle/60)),tru__hp,tru_Load_Factor,(Other!$G$4/454),GG20,Y20)+PRODUCT(IF(AF20/FHS&lt;1,1,AF20/FHS),G20,truck_idle/60,tru__hp,tru_Load_Factor,(Other!$G$4/454),GG20,Y20),blank)</f>
        <v/>
      </c>
      <c r="GI20" s="4" t="str">
        <f>IF(C20=truckstoptru,PRODUCT(IF(AF20/FHS&lt;1,1,AF20/FHS),G20,truck_idle/60,tru_Load_Factor,tru__hp,(Other!$G$4/454),GG20,Y20)+PRODUCT(G20,(AF20-IF(AF20/FHS&lt;1,1,AF20/FHS)*(truck_idle/60)),TRU_KW,gridPM,Other!$G$4/454,Y20),blank)</f>
        <v/>
      </c>
      <c r="GJ20" t="str">
        <f>IF(C20=truckstoptru,VLOOKUP(B20+8,'Tables 2-3 TRU'!$B$14:$D$31,3),blank)</f>
        <v/>
      </c>
      <c r="GK20" s="4" t="str">
        <f>IF(C20=truckstoptru,PRODUCT(G20,(AF20-IF(AF20/FHS&lt;1,1,AF20/FHS)*(truck_idle/60)),tru__hp,tru_Load_Factor,(Other!$G$4/454),GJ20,Z20)+PRODUCT(IF(AF20/FHS&lt;1,1,AF20/FHS),G20,truck_idle/60,tru__hp,tru_Load_Factor,(Other!$G$4/454),GJ20,Z20),blank)</f>
        <v/>
      </c>
      <c r="GL20" s="4" t="str">
        <f>IF(C20=truckstoptru,PRODUCT(IF(AF20/FHS&lt;1,1,AF20/FHS),G20,truck_idle/60,tru_Load_Factor,tru__hp,(Other!$G$4/454),GJ20,Z20)+PRODUCT(G20,(AF20-IF(AF20/FHS&lt;1,1,AF20/FHS)*(truck_idle/60)),TRU_KW,gridPM,Other!$G$4/454,Z20),blank)</f>
        <v/>
      </c>
      <c r="GM20" t="str">
        <f>IF(C20=truckstoptru,VLOOKUP(B20+9,'Tables 2-3 TRU'!$B$14:$D$31,3),blank)</f>
        <v/>
      </c>
      <c r="GN20" s="4" t="str">
        <f>IF(C20=truckstoptru,PRODUCT(G20,(AF20-IF(AF20/FHS&lt;1,1,AF20/FHS)*(truck_idle/60)),tru__hp,tru_Load_Factor,(Other!$G$4/454),GM20,AA20)+PRODUCT(IF(AF20/FHS&lt;1,1,AF20/FHS),G20,truck_idle/60,tru__hp,tru_Load_Factor,(Other!$G$4/454),GM20,AA20),blank)</f>
        <v/>
      </c>
      <c r="GO20" s="4" t="str">
        <f>IF(C20=truckstoptru,PRODUCT(IF(AF20/FHS&lt;1,1,AF20/FHS),G20,truck_idle/60,tru_Load_Factor,tru__hp,(Other!$G$4/454),GM20,AA20)+PRODUCT(G20,(AF20-IF(AF20/FHS&lt;1,1,AF20/FHS)*(truck_idle/60)),TRU_KW,gridPM,Other!$G$4/454,AA20),blank)</f>
        <v/>
      </c>
      <c r="GQ20" s="4">
        <f t="shared" si="2"/>
        <v>0</v>
      </c>
      <c r="GR20" s="4">
        <f t="shared" si="3"/>
        <v>0</v>
      </c>
      <c r="GS20" s="4">
        <f t="shared" si="4"/>
        <v>0</v>
      </c>
      <c r="GT20" s="4">
        <f t="shared" si="5"/>
        <v>0</v>
      </c>
      <c r="GU20" s="4">
        <f t="shared" si="11"/>
        <v>0</v>
      </c>
      <c r="GV20" s="4">
        <f t="shared" si="12"/>
        <v>0</v>
      </c>
      <c r="GW20" s="4"/>
      <c r="GX20" s="4">
        <f t="shared" si="6"/>
        <v>0</v>
      </c>
      <c r="GY20" s="4">
        <f t="shared" si="7"/>
        <v>0</v>
      </c>
      <c r="GZ20" s="4">
        <f t="shared" si="8"/>
        <v>0</v>
      </c>
      <c r="HA20" s="4">
        <f t="shared" si="9"/>
        <v>0</v>
      </c>
      <c r="HB20" s="4">
        <f t="shared" si="13"/>
        <v>0</v>
      </c>
      <c r="HC20" s="4">
        <f t="shared" si="14"/>
        <v>0</v>
      </c>
      <c r="HD20" s="4"/>
      <c r="HE20" s="4">
        <f t="shared" si="15"/>
        <v>0</v>
      </c>
      <c r="HF20" s="4">
        <f t="shared" si="16"/>
        <v>0</v>
      </c>
      <c r="HG20" s="19">
        <f t="shared" si="17"/>
        <v>0</v>
      </c>
      <c r="HH20" s="244">
        <f t="shared" si="10"/>
        <v>0</v>
      </c>
      <c r="HI20" s="55"/>
    </row>
    <row r="21" spans="1:217" x14ac:dyDescent="0.2">
      <c r="A21" t="str">
        <f>IF(OR('User Input Data'!C25=truckstop1,'User Input Data'!C25=truckstoptru),'User Input Data'!A25,blank)</f>
        <v/>
      </c>
      <c r="B21" t="str">
        <f>IF(OR('User Input Data'!C25=truckstop1,'User Input Data'!C25=truckstoptru),'User Input Data'!B25,blank)</f>
        <v/>
      </c>
      <c r="C21" s="49" t="str">
        <f>IF(OR('User Input Data'!C25=truckstop1,'User Input Data'!C25=truckstoptru),'User Input Data'!C25,blank)</f>
        <v/>
      </c>
      <c r="D21" s="49" t="str">
        <f>IF(AND(OR('User Input Data'!C25=truckstop1,'User Input Data'!C25=truckstoptru),'User Input Data'!D25&gt;1),'User Input Data'!D25,blank)</f>
        <v/>
      </c>
      <c r="E21" s="49" t="str">
        <f>IF(AND(OR('User Input Data'!C25=truckstop1,'User Input Data'!C25=truckstoptru),'User Input Data'!E25&gt;1),'User Input Data'!E25,blank)</f>
        <v/>
      </c>
      <c r="F21" s="49" t="str">
        <f>IF(AND(OR('User Input Data'!C25=truckstop1,'User Input Data'!C25=truckstoptru),'User Input Data'!F25&gt;1),'User Input Data'!F25,blank)</f>
        <v/>
      </c>
      <c r="G21" t="str">
        <f>IF(AND(OR('User Input Data'!C25=truckstop1,'User Input Data'!C25=truckstoptru),'User Input Data'!G25&gt;1),'User Input Data'!G25,blank)</f>
        <v/>
      </c>
      <c r="H21" s="79" t="str">
        <f>IF(OR('User Input Data'!C25=truckstop1,'User Input Data'!C25=truckstoptru),'User Input Data'!H25,blank)</f>
        <v/>
      </c>
      <c r="I21" s="79" t="str">
        <f>IF(OR('User Input Data'!C25=truckstop1,'User Input Data'!C25=truckstoptru),'User Input Data'!I25,blank)</f>
        <v/>
      </c>
      <c r="J21" s="79" t="str">
        <f>IF(OR('User Input Data'!C25=truckstop1,'User Input Data'!C25=truckstoptru),'User Input Data'!J25,blank)</f>
        <v/>
      </c>
      <c r="K21" s="79" t="str">
        <f>IF(OR('User Input Data'!C25=truckstop1,'User Input Data'!C25=truckstoptru),'User Input Data'!K25,blank)</f>
        <v/>
      </c>
      <c r="L21" s="79" t="str">
        <f>IF(OR('User Input Data'!C25=truckstop1,'User Input Data'!C25=truckstoptru),'User Input Data'!L25,blank)</f>
        <v/>
      </c>
      <c r="M21" s="79" t="str">
        <f>IF(OR('User Input Data'!C25=truckstop1,'User Input Data'!C25=truckstoptru),'User Input Data'!M25,blank)</f>
        <v/>
      </c>
      <c r="N21" s="79" t="str">
        <f>IF(OR('User Input Data'!C25=truckstop1,'User Input Data'!C25=truckstoptru),'User Input Data'!N25,blank)</f>
        <v/>
      </c>
      <c r="O21" s="79" t="str">
        <f>IF(OR('User Input Data'!C25=truckstop1,'User Input Data'!C25=truckstoptru),'User Input Data'!O25,blank)</f>
        <v/>
      </c>
      <c r="P21" s="79" t="str">
        <f>IF(OR('User Input Data'!C25=truckstop1,'User Input Data'!C25=truckstoptru),'User Input Data'!P25,blank)</f>
        <v/>
      </c>
      <c r="Q21" s="79" t="str">
        <f>IF(OR('User Input Data'!C25=truckstop1,'User Input Data'!C25=truckstoptru),'User Input Data'!Q25,blank)</f>
        <v/>
      </c>
      <c r="R21" s="79" t="str">
        <f>IF('User Input Data'!C25=truckstoptru,'User Input Data'!R25,blank)</f>
        <v/>
      </c>
      <c r="S21" s="79" t="str">
        <f>IF('User Input Data'!C25=truckstoptru,'User Input Data'!S25,blank)</f>
        <v/>
      </c>
      <c r="T21" s="79" t="str">
        <f>IF('User Input Data'!C25=truckstoptru,'User Input Data'!T25,blank)</f>
        <v/>
      </c>
      <c r="U21" s="79" t="str">
        <f>IF('User Input Data'!C25=truckstoptru,'User Input Data'!U25,blank)</f>
        <v/>
      </c>
      <c r="V21" s="79" t="str">
        <f>IF('User Input Data'!C25=truckstoptru,'User Input Data'!V25,blank)</f>
        <v/>
      </c>
      <c r="W21" s="79" t="str">
        <f>IF('User Input Data'!C25=truckstoptru,'User Input Data'!W25,blank)</f>
        <v/>
      </c>
      <c r="X21" s="79" t="str">
        <f>IF('User Input Data'!C25=truckstoptru,'User Input Data'!X25,blank)</f>
        <v/>
      </c>
      <c r="Y21" s="79" t="str">
        <f>IF('User Input Data'!C25=truckstoptru,'User Input Data'!Y25,blank)</f>
        <v/>
      </c>
      <c r="Z21" s="79" t="str">
        <f>IF('User Input Data'!C25=truckstoptru,'User Input Data'!Z25,blank)</f>
        <v/>
      </c>
      <c r="AA21" s="79" t="str">
        <f>IF('User Input Data'!C25=truckstoptru,'User Input Data'!AA25,blank)</f>
        <v/>
      </c>
      <c r="AB21" s="9" t="str">
        <f>IF(AND(OR('User Input Data'!C25=truckstop1,'User Input Data'!C25=truckstoptru),'User Input Data'!AC25&gt;1),'User Input Data'!AC25,blank)</f>
        <v/>
      </c>
      <c r="AC21" s="9" t="str">
        <f>IF(AND(OR('User Input Data'!C25=truckstop1,'User Input Data'!C25=truckstoptru),'User Input Data'!AD25&gt;0),'User Input Data'!AD25,blank)</f>
        <v/>
      </c>
      <c r="AE21" t="str">
        <f>IF(E21&gt;0,E21,Other!$G$5)</f>
        <v/>
      </c>
      <c r="AF21" t="str">
        <f t="shared" si="1"/>
        <v/>
      </c>
      <c r="AG21" s="12" t="str">
        <f>IF(NOT(B21=blank),VLOOKUP(B21+0,'Tables 4-5'!$F$8:$G$25,2),blank)</f>
        <v/>
      </c>
      <c r="AH21" s="461" t="str">
        <f>IF(NOT(B21=blank),VLOOKUP(B21+0,'Table 6'!$B$3:$D$20,2),blank)</f>
        <v/>
      </c>
      <c r="AI21" s="4" t="str">
        <f>IF(NOT(B21=blank),'Tables 4-5'!$A$8,blank)</f>
        <v/>
      </c>
      <c r="AJ21" s="4" t="str">
        <f>IF(NOT(B21=blank),PRODUCT(G21,H21,(AE21-IF(AE21/FHS&lt;1,1,AE21/FHS)*(truck_idle/60)),(AG21*AI21),(Other!$G$4/454))+PRODUCT(IF(AE21/FHS&lt;1,1,AE21/FHS),G21,H21,AH21,truck_idle/60,Other!$G$4/454),blank)</f>
        <v/>
      </c>
      <c r="AK21" s="4" t="str">
        <f>IF(NOT(B21=blank),PRODUCT(IF(AE21/FHS&lt;1,1,AE21/FHS),G21,H21,AH21,truck_idle/60,Other!$G$4/454)+PRODUCT(G21,(AE21-IF(AE21/FHS&lt;1,1,AE21/FHS)*(truck_idle/60)),Truck_KW,gridNox,Other!$G$4/454,H21,AG21),blank)</f>
        <v/>
      </c>
      <c r="AL21" s="12" t="str">
        <f>IF(NOT(B21=blank),VLOOKUP(B21+1,'Tables 4-5'!$F$8:$G$25,2),blank)</f>
        <v/>
      </c>
      <c r="AM21" s="461" t="str">
        <f>IF(NOT(B21=blank),VLOOKUP(B21+1,'Table 6'!$B$3:$D$20,2),blank)</f>
        <v/>
      </c>
      <c r="AN21" s="4" t="str">
        <f>IF(NOT(B21=blank),'Tables 4-5'!$A$8,blank)</f>
        <v/>
      </c>
      <c r="AO21" s="4" t="str">
        <f>IF(NOT(B21=blank),PRODUCT(G21,I21,(AE21-IF(AE21/FHS&lt;1,1,AE21/FHS)*(truck_idle/60)),(AL21*AN21),(Other!$G$4/454))+PRODUCT(IF(AE21/FHS&lt;1,1,AE21/FHS),G21,I21,AM21,truck_idle/60,Other!$G$4/454),blank)</f>
        <v/>
      </c>
      <c r="AP21" s="4" t="str">
        <f>IF(NOT(B21=blank),PRODUCT(IF(AE21/FHS&lt;1,1,AE21/FHS),G21,I21,AM21,truck_idle/60,Other!$G$4/454)+PRODUCT(G21,(AE21-IF(AE21/FHS&lt;1,1,AE21/FHS)*(truck_idle/60)),Truck_KW,gridNox,Other!$G$4/454,I21,AL21),blank)</f>
        <v/>
      </c>
      <c r="AQ21" s="12" t="str">
        <f>IF(NOT(B21=blank),VLOOKUP(B21+2,'Tables 4-5'!$F$8:$G$25,2),blank)</f>
        <v/>
      </c>
      <c r="AR21" s="461" t="str">
        <f>IF(NOT(B21=blank),VLOOKUP(B21+2,'Table 6'!$B$3:$D$20,2),blank)</f>
        <v/>
      </c>
      <c r="AS21" s="4" t="str">
        <f>IF(NOT(B21=blank),'Tables 4-5'!$A$8,blank)</f>
        <v/>
      </c>
      <c r="AT21" s="4" t="str">
        <f>IF(NOT(B21=blank),PRODUCT(G21,J21,(AE21-IF(AE21/FHS&lt;1,1,AE21/FHS)*(truck_idle/60)),(AQ21*AS21),(Other!$G$4/454))+PRODUCT(IF(AE21/FHS&lt;1,1,AE21/FHS),G21,J21,AR21,truck_idle/60,Other!$G$4/454),blank)</f>
        <v/>
      </c>
      <c r="AU21" s="4" t="str">
        <f>IF(NOT(B21=blank),PRODUCT(IF(AE21/FHS&lt;1,1,AE21/FHS),G21,J21,AR21,truck_idle/60,Other!$G$4/454)+PRODUCT(G21,(AE21-IF(AE21/FHS&lt;1,1,AE21/FHS)*(truck_idle/60)),Truck_KW,gridNox,Other!$G$4/454,J21,AQ21),blank)</f>
        <v/>
      </c>
      <c r="AV21" s="12" t="str">
        <f>IF(NOT(B21=blank),VLOOKUP(B21+3,'Tables 4-5'!$F$8:$G$25,2),blank)</f>
        <v/>
      </c>
      <c r="AW21" s="4" t="str">
        <f>IF(NOT(B21=blank),VLOOKUP(B21+3,#REF!,2),blank)</f>
        <v/>
      </c>
      <c r="AX21" s="461" t="str">
        <f>IF(NOT(B21=blank),VLOOKUP(B21+3,'Table 6'!$B$3:$D$20,2),blank)</f>
        <v/>
      </c>
      <c r="AY21" s="4" t="str">
        <f>IF(NOT(B21=blank),'Tables 4-5'!$A$8,blank)</f>
        <v/>
      </c>
      <c r="AZ21" s="4" t="str">
        <f>IF(NOT(B21=blank),PRODUCT(G21,K21,(AE21-IF(AE21/FHS&lt;1,1,AE21/FHS)*(truck_idle/60)),(AV21*AY21),(Other!$G$4/454))+PRODUCT(IF(AE21/FHS&lt;1,1,AE21/FHS),G21,K21,AX21,truck_idle/60,Other!$G$4/454),blank)</f>
        <v/>
      </c>
      <c r="BA21" s="4" t="str">
        <f>IF(NOT(B21=blank),PRODUCT(IF(AE21/FHS&lt;1,1,AE21/FHS),G21,K21,AX21,Other!$G$6/60,Other!$G$4/454)+PRODUCT(G21,(AE21-IF(AE21/FHS&lt;1,1,AE21/FHS)*(truck_idle/60)),Truck_KW,gridNox,Other!$G$4/454,K21,AV21),blank)</f>
        <v/>
      </c>
      <c r="BB21" s="12" t="str">
        <f>IF(NOT(B21=blank),VLOOKUP(B21+4,'Tables 4-5'!$F$8:$G$25,2),blank)</f>
        <v/>
      </c>
      <c r="BC21" s="461" t="str">
        <f>IF(NOT(B21=blank),VLOOKUP(B21+4,'Table 6'!$B$3:$D$20,2),blank)</f>
        <v/>
      </c>
      <c r="BD21" s="4" t="str">
        <f>IF(NOT(B21=blank),'Tables 4-5'!$A$8,blank)</f>
        <v/>
      </c>
      <c r="BE21" s="4" t="str">
        <f>IF(NOT(B21=blank),PRODUCT(G21,L21,(AE21-IF(AE21/FHS&lt;1,1,AE21/FHS)*(truck_idle/60)),(BB21*BD21),(Other!$G$4/454))+PRODUCT(IF(AE21/FHS&lt;1,1,AE21/FHS),G21,L21,BC21,truck_idle/60,Other!$G$4/454),blank)</f>
        <v/>
      </c>
      <c r="BF21" s="4" t="str">
        <f>IF(NOT(B21=blank),PRODUCT(IF(AE21/FHS&lt;1,1,AE21/FHS),G21,L21,BC21,Other!$G$6/60,Other!$G$4/454)+PRODUCT(G21,(AE21-IF(AE21/FHS&lt;1,1,AE21/FHS)*(truck_idle/60)),Truck_KW,gridNox,Other!$G$4/454,L21,BB21),blank)</f>
        <v/>
      </c>
      <c r="BG21" s="12" t="str">
        <f>IF(NOT(B21=blank),VLOOKUP(B21+5,'Tables 4-5'!$F$8:$G$25,2),blank)</f>
        <v/>
      </c>
      <c r="BH21" s="461" t="str">
        <f>IF(NOT(B21=blank),VLOOKUP(B21+5,'Table 6'!$B$3:$D$20,2),blank)</f>
        <v/>
      </c>
      <c r="BI21" s="4" t="str">
        <f>IF(NOT(B21=blank),'Tables 4-5'!$A$8,blank)</f>
        <v/>
      </c>
      <c r="BJ21" s="4" t="str">
        <f>IF(NOT(B21=blank),PRODUCT(G21,M21,(AE21-IF(AE21/FHS&lt;1,1,AE21/FHS)*(truck_idle/60)),(BG21*BI21),(Other!$G$4/454))+PRODUCT(IF(AE21/FHS&lt;1,1,AE21/FHS),G21,M21,BH21,truck_idle/60,Other!$G$4/454),blank)</f>
        <v/>
      </c>
      <c r="BK21" s="4" t="str">
        <f>IF(NOT(B21=blank),PRODUCT(IF(AE21/FHS&lt;1,1,AE21/FHS),G21,M21,BH21,truck_idle/60,Other!$G$4/454)+PRODUCT(G21,(AE21-IF(AE21/FHS&lt;1,1,AE21/FHS)*(truck_idle/60)),Truck_KW,gridNox,Other!$G$4/454,M21,BG21),blank)</f>
        <v/>
      </c>
      <c r="BL21" s="12" t="str">
        <f>IF(NOT(B21=blank),VLOOKUP(B21+6,'Tables 4-5'!$F$8:$G$25,2),blank)</f>
        <v/>
      </c>
      <c r="BM21" s="461" t="str">
        <f>IF(NOT(B21=blank),VLOOKUP(B21+6,'Table 6'!$B$3:$D$20,2),blank)</f>
        <v/>
      </c>
      <c r="BN21" s="4" t="str">
        <f>IF(NOT(B21=blank),'Tables 4-5'!$A$8,blank)</f>
        <v/>
      </c>
      <c r="BO21" s="4" t="str">
        <f>IF(NOT(B21=blank),PRODUCT(G21,N21,(AE21-IF(AE21/FHS&lt;1,1,AE21/FHS)*(truck_idle/60)),(BL21*BN21),(Other!$G$4/454))+PRODUCT(IF(AE21/FHS&lt;1,1,AE21/FHS),G21,N21,BM21,truck_idle/60,Other!$G$4/454),blank)</f>
        <v/>
      </c>
      <c r="BP21" s="4" t="str">
        <f>IF(NOT(B21=blank),PRODUCT(IF(AE21/FHS&lt;1,1,AE21/FHS),G21,N21,BM21,truck_idle/60,Other!$G$4/454)+PRODUCT(G21,(AE21-IF(AE21/FHS&lt;1,1,AE21/FHS)*(truck_idle/60)),Truck_KW,gridNox,Other!$G$4/454,N21,BL21),blank)</f>
        <v/>
      </c>
      <c r="BQ21" s="12" t="str">
        <f>IF(NOT(B21=blank),VLOOKUP(B21+7,'Tables 4-5'!$F$8:$G$25,2),blank)</f>
        <v/>
      </c>
      <c r="BR21" s="461" t="str">
        <f>IF(NOT(B21=blank),VLOOKUP(B21+7,'Table 6'!$B$3:$D$20,2),blank)</f>
        <v/>
      </c>
      <c r="BS21" s="4" t="str">
        <f>IF(NOT(B21=blank),'Tables 4-5'!$A$8,blank)</f>
        <v/>
      </c>
      <c r="BT21" s="4" t="str">
        <f>IF(NOT(B21=blank),PRODUCT(G21,O21,(AE21-IF(AE21/FHS&lt;1,1,AE21/FHS)*(truck_idle/60)),(BQ21*BS21),(Other!$G$4/454))+PRODUCT(IF(AE21/FHS&lt;1,1,AE21/FHS),G21,O21,BR21,truck_idle/60,Other!$G$4/454),blank)</f>
        <v/>
      </c>
      <c r="BU21" s="4" t="str">
        <f>IF(NOT(B21=blank),PRODUCT(IF(AE21/FHS&lt;1,1,AE21/FHS),G21,O21,BR21,truck_idle/60,Other!$G$4/454)+PRODUCT(G21,(AE21-IF(AE21/FHS&lt;1,1,AE21/FHS)*(truck_idle/60)),Truck_KW,gridNox,Other!$G$4/454,O21,BQ21),blank)</f>
        <v/>
      </c>
      <c r="BV21" s="12" t="str">
        <f>IF(NOT(B21=blank),VLOOKUP(B21+8,'Tables 4-5'!$F$8:$G$25,2),blank)</f>
        <v/>
      </c>
      <c r="BW21" s="461" t="str">
        <f>IF(NOT(B21=blank),VLOOKUP(B21+8,'Table 6'!$B$3:$D$20,2),blank)</f>
        <v/>
      </c>
      <c r="BX21" s="4" t="str">
        <f>IF(NOT(B21=blank),'Tables 4-5'!$A$8,blank)</f>
        <v/>
      </c>
      <c r="BY21" s="4" t="str">
        <f>IF(NOT(B21=blank),PRODUCT(G21,P21,(AE21-IF(AE21/FHS&lt;1,1,AE21/FHS)*(truck_idle/60)),(BV21*BX21),(Other!$G$4/454))+PRODUCT(IF(AE21/FHS&lt;1,1,AE21/FHS),G21,P21,BW21,truck_idle/60,Other!$G$4/454),blank)</f>
        <v/>
      </c>
      <c r="BZ21" s="4" t="str">
        <f>IF(NOT(B21=blank),PRODUCT(IF(AE21/FHS&lt;1,1,AE21/FHS),G21,P21,BW21,truck_idle/60,Other!$G$4/454)+PRODUCT(G21,(AE21-IF(AE21/FHS&lt;1,1,AE21/FHS)*(truck_idle/60)),Truck_KW,gridNox,Other!$G$4/454,P21,BV21),blank)</f>
        <v/>
      </c>
      <c r="CA21" s="12" t="str">
        <f>IF(NOT(B21=blank),VLOOKUP(B21+9,'Tables 4-5'!$F$8:$G$25,2),blank)</f>
        <v/>
      </c>
      <c r="CB21" s="461" t="str">
        <f>IF(NOT(B21=blank),VLOOKUP(B21+9,'Table 6'!$B$3:$D$20,2),blank)</f>
        <v/>
      </c>
      <c r="CC21" s="4" t="str">
        <f>IF(NOT(B21=blank),'Tables 4-5'!$A$8,blank)</f>
        <v/>
      </c>
      <c r="CD21" s="4" t="str">
        <f>IF(NOT(B21=blank),PRODUCT(G21,Q21,(AE21-IF(AE21/FHS&lt;1,1,AE21/FHS)*(truck_idle/60)),(CA21*CC21),(Other!$G$4/454))+PRODUCT(IF(AE21/FHS&lt;1,1,AE21/FHS),G21,Q21,CB21,truck_idle/60,Other!$G$4/454),blank)</f>
        <v/>
      </c>
      <c r="CE21" s="4" t="str">
        <f>IF(NOT(B21=blank),PRODUCT(IF(AE21/FHS&lt;1,1,AE21/FHS),G21,Q21,CB21,truck_idle/60,Other!$G$4/454)+PRODUCT(G21,(AE21-IF(AE21/FHS&lt;1,1,AE21/FHS)*(truck_idle/60)),Truck_KW,gridNox,Other!$G$4/454,Q21,CA21),blank)</f>
        <v/>
      </c>
      <c r="CG21" s="12" t="str">
        <f>IF(NOT(B21=blank),VLOOKUP(B21+0,'Tables 4-5'!$F$8:$G$25,2),blank)</f>
        <v/>
      </c>
      <c r="CH21" s="12" t="str">
        <f>IF(NOT(B21=blank),VLOOKUP(B21+0,'Table 6'!$B$3:$D$20,3),blank)</f>
        <v/>
      </c>
      <c r="CI21" s="4" t="str">
        <f>IF(NOT(B21=blank),'Tables 4-5'!$B$8,blank)</f>
        <v/>
      </c>
      <c r="CJ21" s="4" t="str">
        <f>IF(NOT(B21=blank),PRODUCT(G21,H21,(AE21-IF(AE21/FHS&lt;1,1,AE21/FHS)*(truck_idle/60)),(CG21*CI21),(Other!$G$4/454))+PRODUCT(IF(AE21/FHS&lt;1,1,AE21/FHS),G21,H21,CH21,truck_idle/60,Other!$G$4/454),blank)</f>
        <v/>
      </c>
      <c r="CK21" s="12" t="str">
        <f>IF(NOT(B21=blank),PRODUCT(IF(AE21/FHS&lt;1,1,AE21/FHS),G21,H21,CH21,truck_idle/60,Other!$G$4/454)+PRODUCT(G21,(AE21-IF(AE21/FHS&lt;1,1,AE21/FHS)*(truck_idle/60)),Truck_KW,gridPM,Other!$G$4/454,CG21,H21),blank)</f>
        <v/>
      </c>
      <c r="CL21" s="12" t="str">
        <f>IF(NOT(B21=blank),VLOOKUP(B21+1,'Tables 4-5'!$F$8:$G$25,2),blank)</f>
        <v/>
      </c>
      <c r="CM21" s="12" t="str">
        <f>IF(NOT(B21=blank),VLOOKUP(B21+1,'Table 6'!$B$3:$D$20,3),blank)</f>
        <v/>
      </c>
      <c r="CN21" s="4" t="str">
        <f>IF(NOT(B21=blank),'Tables 4-5'!$B$8,blank)</f>
        <v/>
      </c>
      <c r="CO21" s="4" t="str">
        <f>IF(NOT(B21=blank),PRODUCT(G21,I21,(AE21-IF(AE21/FHS&lt;1,1,AE21/FHS)*(truck_idle/60)),(CL21*CN21),(Other!$G$4/454))+PRODUCT(IF(AE21/FHS&lt;1,1,AE21/FHS),G21,I21,CM21,truck_idle/60,Other!$G$4/454),blank)</f>
        <v/>
      </c>
      <c r="CP21" s="12" t="str">
        <f>IF(NOT(B21=blank),PRODUCT(IF(AE21/FHS&lt;1,1,AE21/FHS),G21,I21,CM21,truck_idle/60,Other!$G$4/454)+PRODUCT(G21,(AE21-IF(AE21/FHS&lt;1,1,AE21/FHS)*(truck_idle/60)),Truck_KW,gridPM,Other!$G$4/454,I21,CL21),blank)</f>
        <v/>
      </c>
      <c r="CQ21" s="12" t="str">
        <f>IF(NOT(B21=blank),VLOOKUP(B21+2,'Tables 4-5'!$F$8:$G$25,2),blank)</f>
        <v/>
      </c>
      <c r="CR21" s="12" t="str">
        <f>IF(NOT(B21=blank),VLOOKUP(B21+2,'Table 6'!$B$3:$D$20,3),blank)</f>
        <v/>
      </c>
      <c r="CS21" s="4" t="str">
        <f>IF(NOT(B21=blank),'Tables 4-5'!$B$8,blank)</f>
        <v/>
      </c>
      <c r="CT21" s="4" t="str">
        <f>IF(NOT(B21=blank),PRODUCT(G21,J21,(AE21-IF(AE21/FHS&lt;1,1,AE21/FHS)*(truck_idle/60)),(CQ21*CS21),(Other!$G$4/454))+PRODUCT(IF(AE21/FHS&lt;1,1,AE21/FHS),G21,J21,CR21,truck_idle/60,Other!$G$4/454),blank)</f>
        <v/>
      </c>
      <c r="CU21" s="12" t="str">
        <f>IF(NOT(B21=blank),PRODUCT(IF(AE21/FHS&lt;1,1,AE21/FHS),G21,J21,CR21,truck_idle/60,Other!$G$4/454)+PRODUCT(G21,(AE21-IF(AE21/FHS&lt;1,1,AE21/FHS)*(truck_idle/60)),Truck_KW,gridPM,Other!$G$4/454,J21,CQ21),blank)</f>
        <v/>
      </c>
      <c r="CV21" s="12" t="str">
        <f>IF(NOT(B21=blank),VLOOKUP(B21+3,'Tables 4-5'!$F$8:$G$25,2),blank)</f>
        <v/>
      </c>
      <c r="CW21" s="12" t="str">
        <f>IF(NOT(B21=blank),VLOOKUP(B21+3,'Table 6'!$B$3:$D$20,3),blank)</f>
        <v/>
      </c>
      <c r="CX21" s="4" t="str">
        <f>IF(NOT(B21=blank),'Tables 4-5'!$B$8,blank)</f>
        <v/>
      </c>
      <c r="CY21" s="4" t="str">
        <f>IF(NOT(B21=blank),PRODUCT(G21,K21,(AE21-IF(AE21/FHS&lt;1,1,AE21/FHS)*(truck_idle/60)),(CV21*CX21),(Other!$G$4/454))+PRODUCT(IF(AE21/FHS&lt;1,1,AE21/FHS),G21,K21,CW21,truck_idle/60,Other!$G$4/454),blank)</f>
        <v/>
      </c>
      <c r="CZ21" s="12" t="str">
        <f>IF(NOT(B21=blank),PRODUCT(IF(AE21/FHS&lt;1,1,AE21/FHS),G21,K21,CW21,truck_idle/60,Other!$G$4/454)+PRODUCT(G21,(AE21-IF(AE21/FHS&lt;1,1,AE21/FHS)*(truck_idle/60)),Truck_KW,gridPM,Other!$G$4/454,K21,CV21),blank)</f>
        <v/>
      </c>
      <c r="DA21" s="12" t="str">
        <f>IF(NOT(B21=blank),VLOOKUP(B21+4,'Tables 4-5'!$F$8:$G$25,2),blank)</f>
        <v/>
      </c>
      <c r="DB21" s="12" t="str">
        <f>IF(NOT(B21=blank),VLOOKUP(B21+4,'Table 6'!$B$3:$D$20,3),blank)</f>
        <v/>
      </c>
      <c r="DC21" s="4" t="str">
        <f>IF(NOT(B21=blank),'Tables 4-5'!$B$8,blank)</f>
        <v/>
      </c>
      <c r="DD21" s="4" t="str">
        <f>IF(NOT(B21=blank),PRODUCT(G21,L21,(AE21-IF(AE21/FHS&lt;1,1,AE21/FHS)*(truck_idle/60)),(DA21*DC21),(Other!$G$4/454))+PRODUCT(IF(AE21/FHS&lt;1,1,AE21/FHS),G21,L21,DB21,truck_idle/60,Other!$G$4/454),blank)</f>
        <v/>
      </c>
      <c r="DE21" s="12" t="str">
        <f>IF(NOT(B21=blank),PRODUCT(IF(AE21/FHS&lt;1,1,AE21/FHS),G21,L21,DB21,truck_idle/60,Other!$G$4/454)+PRODUCT(G21,(AE21-IF(AE21/FHS&lt;1,1,AE21/FHS)*(truck_idle/60)),Truck_KW,gridPM,Other!$G$4/454,L21,DA21),blank)</f>
        <v/>
      </c>
      <c r="DF21" s="12" t="str">
        <f>IF(NOT(B21=blank),VLOOKUP(B21+5,'Tables 4-5'!$F$8:$G$25,2),blank)</f>
        <v/>
      </c>
      <c r="DG21" s="12" t="str">
        <f>IF(NOT(B21=blank),VLOOKUP(B21+5,'Table 6'!$B$3:$D$20,3),blank)</f>
        <v/>
      </c>
      <c r="DH21" s="4" t="str">
        <f>IF(NOT(B21=blank),'Tables 4-5'!$B$8,blank)</f>
        <v/>
      </c>
      <c r="DI21" s="4" t="str">
        <f>IF(NOT(B21=blank),PRODUCT(G21,M21,(AE21-IF(AE21/FHS&lt;1,1,AE21/FHS)*(truck_idle/60)),(DF21*DH21),(Other!$G$4/454))+PRODUCT(IF(AE21/FHS&lt;1,1,AE21/FHS),G21,M21,DG21,truck_idle/60,Other!$G$4/454),blank)</f>
        <v/>
      </c>
      <c r="DJ21" s="12" t="str">
        <f>IF(NOT(B21=blank),PRODUCT(IF(AE21/FHS&lt;1,1,AE21/FHS),G21,M21,DG21,truck_idle/60,Other!$G$4/454)+PRODUCT(G21,(AE21-IF(AE21/FHS&lt;1,1,AE21/FHS)*(truck_idle/60)),Truck_KW,gridPM,Other!$G$4/454,M21,DF21),blank)</f>
        <v/>
      </c>
      <c r="DK21" s="12" t="str">
        <f>IF(NOT(B21=blank),VLOOKUP(B21+6,'Tables 4-5'!$F$8:$G$25,2),blank)</f>
        <v/>
      </c>
      <c r="DL21" s="12" t="str">
        <f>IF(NOT(B21=blank),VLOOKUP(B21+6,'Table 6'!$B$3:$D$20,3),blank)</f>
        <v/>
      </c>
      <c r="DM21" s="4" t="str">
        <f>IF(NOT(B21=blank),'Tables 4-5'!$B$8,blank)</f>
        <v/>
      </c>
      <c r="DN21" s="4" t="str">
        <f>IF(NOT(B21=blank),PRODUCT(G21,N21,(AE21-IF(AE21/FHS&lt;1,1,AE21/FHS)*(truck_idle/60)),(DK21*DM21),(Other!$G$4/454))+PRODUCT(IF(AE21/FHS&lt;1,1,AE21/FHS),G21,N21,DL21,truck_idle/60,Other!$G$4/454),blank)</f>
        <v/>
      </c>
      <c r="DO21" s="12" t="str">
        <f>IF(NOT(B21=blank),PRODUCT(IF(AE21/FHS&lt;1,1,AE21/FHS),G21,N21,DL21,truck_idle/60,Other!$G$4/454)+PRODUCT(G21,(AE21-IF(AE21/FHS&lt;1,1,AE21/FHS)*(truck_idle/60)),Truck_KW,gridPM,Other!$G$4/454,N21,DK21),blank)</f>
        <v/>
      </c>
      <c r="DP21" s="12" t="str">
        <f>IF(NOT(B21=blank),VLOOKUP(B21+7,'Tables 4-5'!$F$8:$G$25,2),blank)</f>
        <v/>
      </c>
      <c r="DQ21" s="12" t="str">
        <f>IF(NOT(B21=blank),VLOOKUP(B21+7,'Table 6'!$B$3:$D$20,3),blank)</f>
        <v/>
      </c>
      <c r="DR21" s="4" t="str">
        <f>IF(NOT(B21=blank),'Tables 4-5'!$B$8,blank)</f>
        <v/>
      </c>
      <c r="DS21" s="4" t="str">
        <f>IF(NOT(B21=blank),PRODUCT(G21,O21,(AE21-IF(AE21/FHS&lt;1,1,AE21/FHS)*(truck_idle/60)),(DP21*DR21),(Other!$G$4/454))+PRODUCT(IF(AE21/FHS&lt;1,1,AE21/FHS),G21,O21,DQ21,truck_idle/60,Other!$G$4/454),blank)</f>
        <v/>
      </c>
      <c r="DT21" s="12" t="str">
        <f>IF(NOT(B21=blank),PRODUCT(IF(AE21/FHS&lt;1,1,AE21/FHS),G21,O21,DQ21,truck_idle/60,Other!$G$4/454)+PRODUCT(G21,(AE21-IF(AE21/FHS&lt;1,1,AE21/FHS)*(truck_idle/60)),Truck_KW,gridPM,Other!$G$4/454,O21,DP21),blank)</f>
        <v/>
      </c>
      <c r="DU21" s="12" t="str">
        <f>IF(NOT(B21=blank),VLOOKUP(B21+8,'Tables 4-5'!$F$8:$G$25,2),blank)</f>
        <v/>
      </c>
      <c r="DV21" s="12" t="str">
        <f>IF(NOT(B21=blank),VLOOKUP(B21+8,'Table 6'!$B$3:$D$20,3),blank)</f>
        <v/>
      </c>
      <c r="DW21" s="4" t="str">
        <f>IF(NOT(B21=blank),'Tables 4-5'!$B$8,blank)</f>
        <v/>
      </c>
      <c r="DX21" s="4" t="str">
        <f>IF(NOT(B21=blank),PRODUCT(G21,P21,(AE21-IF(AE21/FHS&lt;1,1,AE21/FHS)*(truck_idle/60)),(DU21*DW21),(Other!$G$4/454))+PRODUCT(IF(AE21/FHS&lt;1,1,AE21/FHS),G21,P21,DV21,truck_idle/60,Other!$G$4/454),blank)</f>
        <v/>
      </c>
      <c r="DY21" s="12" t="str">
        <f>IF(NOT(B21=blank),PRODUCT(IF(AE21/FHS&lt;1,1,AE21/FHS),G21,P21,DV21,truck_idle/60,Other!$G$4/454)+PRODUCT(G21,(AE21-IF(AE21/FHS&lt;1,1,AE21/FHS)*(truck_idle/60)),Truck_KW,gridPM,Other!$G$4/454,P21,DU21),blank)</f>
        <v/>
      </c>
      <c r="DZ21" s="12" t="str">
        <f>IF(NOT(B21=blank),VLOOKUP(B21+9,'Tables 4-5'!$F$8:$G$25,2),blank)</f>
        <v/>
      </c>
      <c r="EA21" s="12" t="str">
        <f>IF(NOT(B21=blank),VLOOKUP(B21+9,#REF!,3),blank)</f>
        <v/>
      </c>
      <c r="EB21" s="12" t="str">
        <f>IF(NOT(B21=blank),VLOOKUP(B21+9,'Table 6'!$B$3:$D$20,3),blank)</f>
        <v/>
      </c>
      <c r="EC21" s="4" t="str">
        <f>IF(NOT(B21=blank),'Tables 4-5'!$B$8,blank)</f>
        <v/>
      </c>
      <c r="ED21" s="4" t="str">
        <f>IF(NOT(B21=blank),PRODUCT(G21,Q21,(AE21-IF(AE21/FHS&lt;1,1,AE21/FHS)*(truck_idle/60)),(DZ21*EC21),(Other!$G$4/454))+PRODUCT(IF(AE21/FHS&lt;1,1,AE21/FHS),G21,Q21,EB21,truck_idle/60,Other!$G$4/454),blank)</f>
        <v/>
      </c>
      <c r="EE21" s="12" t="str">
        <f>IF(NOT(B21=blank),PRODUCT(IF(AE21/FHS&lt;1,1,AE21/FHS),G21,Q21,EB21,truck_idle/60,Other!$G$4/454)+PRODUCT(G21,(AE21-IF(AE21/FHS&lt;1,1,AE21/FHS)*(truck_idle/60)),Truck_KW,gridPM,Other!$G$4/454,Q21,DZ21),blank)</f>
        <v/>
      </c>
      <c r="EG21" t="str">
        <f>IF(C21=truckstoptru,VLOOKUP(B21+0,'Tables 2-3 TRU'!$B$14:$D$31,2),blank)</f>
        <v/>
      </c>
      <c r="EH21" s="4" t="str">
        <f>IF(C21=truckstoptru,PRODUCT(G21,(AF21-IF(AF21/FHS&lt;1,1,AF21/FHS)*(truck_idle/60)),tru__hp,tru_Load_Factor,(Other!$G$4/454),EG21,R21)+PRODUCT(IF(AF21/FHS&lt;1,1,AF21/FHS),G21,truck_idle/60,tru__hp,tru_Load_Factor,(Other!$G$4/454),EG21,R21),blank)</f>
        <v/>
      </c>
      <c r="EI21" s="4" t="str">
        <f>IF(C21=truckstoptru,PRODUCT(IF(AF21/FHS&lt;1,1,AF21/FHS),G21,truck_idle/60,tru_Load_Factor,tru__hp,(Other!$G$4/454),EG21,R21)+PRODUCT(G21,(AF21-IF(AF21/FHS&lt;1,1,AF21/FHS)*(truck_idle/60)),TRU_KW,gridNox,Other!$G$4/454,R21),blank)</f>
        <v/>
      </c>
      <c r="EJ21" t="str">
        <f>IF(C21=truckstoptru,VLOOKUP(B21+1,'Tables 2-3 TRU'!$B$14:$D$31,2),blank)</f>
        <v/>
      </c>
      <c r="EK21" s="4" t="str">
        <f>IF(C21=truckstoptru,PRODUCT(G21,(AF21-IF(AF21/FHS&lt;1,1,AF21/FHS)*(truck_idle/60)),tru__hp,tru_Load_Factor,(Other!$G$4/454),EJ21,S21)+PRODUCT(IF(AF21/FHS&lt;1,1,AF21/FHS),G21,truck_idle/60,tru__hp,tru_Load_Factor,(Other!$G$4/454),EJ21,S21),blank)</f>
        <v/>
      </c>
      <c r="EL21" s="4" t="str">
        <f>IF(C21=truckstoptru,PRODUCT(IF(AF21/FHS&lt;1,1,AF21/FHS),G21,truck_idle/60,tru_Load_Factor,tru__hp,(Other!$G$4/454),EJ21,S21)+PRODUCT(G21,(AF21-IF(AF21/FHS&lt;1,1,AF21/FHS)*(truck_idle/60)),TRU_KW,gridNox,Other!$G$4/454,S21),blank)</f>
        <v/>
      </c>
      <c r="EM21" t="str">
        <f>IF(C21=truckstoptru,VLOOKUP(B21+2,'Tables 2-3 TRU'!$B$14:$D$31,2),blank)</f>
        <v/>
      </c>
      <c r="EN21" s="4" t="str">
        <f>IF(C21=truckstoptru,PRODUCT(G21,(AF21-IF(AF21/FHS&lt;1,1,AF21/FHS)*(truck_idle/60)),tru__hp,tru_Load_Factor,(Other!$G$4/454),EM21,T21)+PRODUCT(IF(AF21/FHS&lt;1,1,AF21/FHS),G21,truck_idle/60,tru__hp,tru_Load_Factor,(Other!$G$4/454),EM21,T21),blank)</f>
        <v/>
      </c>
      <c r="EO21" s="4" t="str">
        <f>IF(C21=truckstoptru,PRODUCT(IF(AF21/FHS&lt;1,1,AF21/FHS),G21,truck_idle/60,tru_Load_Factor,tru__hp,(Other!$G$4/454),EM21,T21)+PRODUCT(G21,(AF21-IF(AF21/FHS&lt;1,1,AF21/FHS)*(truck_idle/60)),TRU_KW,gridNox,Other!$G$4/454,T21),blank)</f>
        <v/>
      </c>
      <c r="EP21" t="str">
        <f>IF(C21=truckstoptru,VLOOKUP(B21+3,'Tables 2-3 TRU'!$B$14:$D$31,2),blank)</f>
        <v/>
      </c>
      <c r="EQ21" s="4" t="str">
        <f>IF(C21=truckstoptru,PRODUCT(G21,(AF21-IF(AF21/FHS&lt;1,1,AF21/FHS)*(truck_idle/60)),tru__hp,tru_Load_Factor,(Other!$G$4/454),EP21,U21)+PRODUCT(IF(AF21/FHS&lt;1,1,AF21/FHS),G21,truck_idle/60,tru__hp,tru_Load_Factor,(Other!$G$4/454),EP21,U21),blank)</f>
        <v/>
      </c>
      <c r="ER21" s="4" t="str">
        <f>IF(C21=truckstoptru,PRODUCT(IF(AF21/FHS&lt;1,1,AF21/FHS),G21,truck_idle/60,tru_Load_Factor,tru__hp,(Other!$G$4/454),EP21,U21)+PRODUCT(G21,(AF21-IF(AF21/FHS&lt;1,1,AF21/FHS)*(truck_idle/60)),TRU_KW,gridNox,Other!$G$4/454,U21),blank)</f>
        <v/>
      </c>
      <c r="ES21" t="str">
        <f>IF(C21=truckstoptru,VLOOKUP(B21+4,'Tables 2-3 TRU'!$B$14:$D$31,2),blank)</f>
        <v/>
      </c>
      <c r="ET21" s="4" t="str">
        <f>IF(C21=truckstoptru,PRODUCT(G21,(AF21-IF(AF21/FHS&lt;1,1,AF21/FHS)*(truck_idle/60)),tru__hp,tru_Load_Factor,(Other!$G$4/454),ES21,V21)+PRODUCT(IF(AF21/FHS&lt;1,1,AF21/FHS),G21,truck_idle/60,tru__hp,tru_Load_Factor,(Other!$G$4/454),ES21,V21),blank)</f>
        <v/>
      </c>
      <c r="EU21" s="4" t="str">
        <f>IF(C21=truckstoptru,PRODUCT(IF(AF21/FHS&lt;1,1,AE21/FHS),G21,truck_idle/60,tru_Load_Factor,tru__hp,(Other!$G$4/454),ES21,V21)+PRODUCT(G21,(AF21-IF(AF21/FHS&lt;1,1,AE21/FHS)*(truck_idle/60)),TRU_KW,gridNox,Other!$G$4/454,V21),blank)</f>
        <v/>
      </c>
      <c r="EV21" t="str">
        <f>IF(C21=truckstoptru,VLOOKUP(B21+5,'Tables 2-3 TRU'!$B$14:$D$31,2),blank)</f>
        <v/>
      </c>
      <c r="EW21" s="4" t="str">
        <f>IF(C21=truckstoptru,PRODUCT(G21,(AF21-IF(AF21/FHS&lt;1,1,AF21/FHS)*(truck_idle/60)),tru__hp,tru_Load_Factor,(Other!$G$4/454),EV21,W21)+PRODUCT(IF(AF21/FHS&lt;1,1,AF21/FHS),G21,truck_idle/60,tru__hp,tru_Load_Factor,(Other!$G$4/454),EV21,W21),blank)</f>
        <v/>
      </c>
      <c r="EX21" s="4" t="str">
        <f>IF(C21=truckstoptru,PRODUCT(IF(AF21/FHS&lt;1,1,AF21/FHS),G21,truck_idle/60,tru_Load_Factor,tru__hp,(Other!$G$4/454),EV21,W21)+PRODUCT(G21,(AF21-IF(AF21/FHS&lt;1,1,AF21/FHS)*(truck_idle/60)),TRU_KW,gridNox,Other!$G$4/454,W21),blank)</f>
        <v/>
      </c>
      <c r="EY21" t="str">
        <f>IF(C21=truckstoptru,VLOOKUP(B21+6,'Tables 2-3 TRU'!$B$14:$D$31,2),blank)</f>
        <v/>
      </c>
      <c r="EZ21" s="4" t="str">
        <f>IF(C21=truckstoptru,PRODUCT(G21,(AF21-IF(AF21/FHS&lt;1,1,AF21/FHS)*(truck_idle/60)),tru__hp,tru_Load_Factor,(Other!$G$4/454),EY21,X21)+PRODUCT(IF(AF21/FHS&lt;1,1,AF21/FHS),G21,truck_idle/60,tru__hp,tru_Load_Factor,(Other!$G$4/454),EY21,X21),blank)</f>
        <v/>
      </c>
      <c r="FA21" s="4" t="str">
        <f>IF(C21=truckstoptru,PRODUCT(IF(AF21/FHS&lt;1,1,AF21/FHS),G21,truck_idle/60,tru_Load_Factor,tru__hp,(Other!$G$4/454),EY21,X21)+PRODUCT(G21,(AF21-IF(AF21/FHS&lt;1,1,AF21/FHS)*(truck_idle/60)),TRU_KW,gridNox,Other!$G$4/454,X21),blank)</f>
        <v/>
      </c>
      <c r="FB21" t="str">
        <f>IF(C21=truckstoptru,VLOOKUP(B21+7,'Tables 2-3 TRU'!$B$14:$D$31,2),blank)</f>
        <v/>
      </c>
      <c r="FC21" s="4" t="str">
        <f>IF(C21=truckstoptru,PRODUCT(G21,(AF21-IF(AF21/FHS&lt;1,1,AF21/FHS)*(truck_idle/60)),tru__hp,tru_Load_Factor,(Other!$G$4/454),FB21,Y21)+PRODUCT(IF(AF21/FHS&lt;1,1,AF21/FHS),G21,truck_idle/60,tru__hp,tru_Load_Factor,(Other!$G$4/454),FB21,Y21),blank)</f>
        <v/>
      </c>
      <c r="FD21" s="4" t="str">
        <f>IF(C21=truckstoptru,PRODUCT(IF(AF21/FHS&lt;1,1,AF21/FHS),G21,truck_idle/60,tru_Load_Factor,tru__hp,(Other!$G$4/454),FB21,Y21)+PRODUCT(G21,(AF21-IF(AF21/FHS&lt;1,1,AF21/FHS)*(truck_idle/60)),TRU_KW,gridNox,Other!$G$4/454,Y21),blank)</f>
        <v/>
      </c>
      <c r="FE21" t="str">
        <f>IF(C21=truckstoptru,VLOOKUP(B21+8,'Tables 2-3 TRU'!$B$14:$D$31,2),blank)</f>
        <v/>
      </c>
      <c r="FF21" s="4" t="str">
        <f>IF(C21=truckstoptru,PRODUCT(G21,(AF21-IF(AF21/FHS&lt;1,1,AF21/FHS)*(truck_idle/60)),tru__hp,tru_Load_Factor,(Other!$G$4/454),FE21,Z21)+PRODUCT(IF(AF21/FHS&lt;1,1,AF21/FHS),G21,truck_idle/60,tru__hp,tru_Load_Factor,(Other!$G$4/454),FE21,Z21),blank)</f>
        <v/>
      </c>
      <c r="FG21" s="4" t="str">
        <f>IF(C21=truckstoptru,PRODUCT(IF(AF21/FHS&lt;1,1,AF21/FHS),G21,truck_idle/60,tru_Load_Factor,tru__hp,(Other!$G$4/454),FE21,Z21)+PRODUCT(G21,(AF21-IF(AF21/FHS&lt;1,1,AF21/FHS)*(truck_idle/60)),TRU_KW,gridNox,Other!$G$4/454,Z21),blank)</f>
        <v/>
      </c>
      <c r="FH21" t="str">
        <f>IF(C21=truckstoptru,VLOOKUP(B21+9,'Tables 2-3 TRU'!$B$14:$D$31,2),blank)</f>
        <v/>
      </c>
      <c r="FI21" s="4" t="str">
        <f>IF(C21=truckstoptru,PRODUCT(G21,(AF21-IF(AF21/FHS&lt;1,1,AF21/FHS)*(truck_idle/60)),tru__hp,tru_Load_Factor,(Other!$G$4/454),FH21,AA21)+PRODUCT(IF(AF21/FHS&lt;1,1,AF21/FHS),G21,truck_idle/60,tru__hp,tru_Load_Factor,(Other!$G$4/454),FH21,AA21),blank)</f>
        <v/>
      </c>
      <c r="FJ21" s="4" t="str">
        <f>IF(C21=truckstoptru,PRODUCT(IF(AF21/FHS&lt;1,1,AF21/FHS),G21,truck_idle/60,tru_Load_Factor,tru__hp,(Other!$G$4/454),FH21,AA21)+PRODUCT(G21,(AF21-IF(AF21/FHS&lt;1,1,AF21/FHS)*(truck_idle/60)),TRU_KW,gridNox,Other!$G$4/454,AA21),blank)</f>
        <v/>
      </c>
      <c r="FL21" t="str">
        <f>IF(C21=truckstoptru,VLOOKUP(B21+0,'Tables 2-3 TRU'!$B$14:$D$31,3),blank)</f>
        <v/>
      </c>
      <c r="FM21" s="4" t="str">
        <f>IF(C21=truckstoptru,PRODUCT(G21,(AF21-IF(AF21/FHS&lt;1,1,AF21/FHS)*(truck_idle/60)),tru__hp,tru_Load_Factor,(Other!$G$4/454),FL21,R21)+PRODUCT(IF(AF21/FHS&lt;1,1,AF21/FHS),G21,truck_idle/60,tru__hp,tru_Load_Factor,(Other!$G$4/454),FL21,R21),blank)</f>
        <v/>
      </c>
      <c r="FN21" s="4" t="str">
        <f>IF(C21=truckstoptru,PRODUCT(IF(AF21/FHS&lt;1,1,AF21/FHS),G21,truck_idle/60,tru_Load_Factor,tru__hp,(Other!$G$4/454),FL21,R21)+PRODUCT(G21,(AF21-IF(AF21/FHS&lt;1,1,AF21/FHS)*(truck_idle/60)),TRU_KW,gridPM,Other!$G$4/454,R21),blank)</f>
        <v/>
      </c>
      <c r="FO21" t="str">
        <f>IF(C21=truckstoptru,VLOOKUP(B21+1,'Tables 2-3 TRU'!$B$14:$D$31,3),blank)</f>
        <v/>
      </c>
      <c r="FP21" s="4" t="str">
        <f>IF(C21=truckstoptru,PRODUCT(G21,(AF21-IF(AF21/FHS&lt;1,1,AF21/FHS)*(truck_idle/60)),tru__hp,tru_Load_Factor,(Other!$G$4/454),FO21,S21)+PRODUCT(IF(AF21/FHS&lt;1,1,AF21/FHS),G21,truck_idle/60,tru__hp,tru_Load_Factor,(Other!$G$4/454),FO21,S21),blank)</f>
        <v/>
      </c>
      <c r="FQ21" s="4" t="str">
        <f>IF(C21=truckstoptru,PRODUCT(IF(AF21/FHS&lt;1,1,AF21/FHS),G21,truck_idle/60,tru_Load_Factor,tru__hp,(Other!$G$4/454),FO21,S21)+PRODUCT(G21,(AF21-IF(AF21/FHS&lt;1,1,AF21/FHS)*(truck_idle/60)),TRU_KW,gridPM,Other!$G$4/454,S21),blank)</f>
        <v/>
      </c>
      <c r="FR21" t="str">
        <f>IF(C21=truckstoptru,VLOOKUP(B21+2,'Tables 2-3 TRU'!$B$14:$D$31,3),blank)</f>
        <v/>
      </c>
      <c r="FS21" s="4" t="str">
        <f>IF(C21=truckstoptru,PRODUCT(G21,(AF21-IF(AF21/FHS&lt;1,1,AF21/FHS)*(truck_idle/60)),tru__hp,tru_Load_Factor,(Other!$G$4/454),FR21,T21)+PRODUCT(IF(AF21/FHS&lt;1,1,AF21/FHS),G21,truck_idle/60,tru__hp,tru_Load_Factor,(Other!$G$4/454),FR21,T21),blank)</f>
        <v/>
      </c>
      <c r="FT21" s="4" t="str">
        <f>IF(C21=truckstoptru,PRODUCT(IF(AF21/FHS&lt;1,1,AF21/FHS),G21,truck_idle/60,tru_Load_Factor,tru__hp,(Other!$G$4/454),FR21,T21)+PRODUCT(G21,(AF21-IF(AF21/FHS&lt;1,1,AF21/FHS)*(truck_idle/60)),TRU_KW,gridPM,Other!$G$4/454,T21),blank)</f>
        <v/>
      </c>
      <c r="FU21" t="str">
        <f>IF(C21=truckstoptru,VLOOKUP(B21+3,'Tables 2-3 TRU'!$B$14:$D$31,3),blank)</f>
        <v/>
      </c>
      <c r="FV21" s="4" t="str">
        <f>IF(C21=truckstoptru,PRODUCT(G21,(AF21-IF(AF21/FHS&lt;1,1,AF21/FHS)*(truck_idle/60)),tru__hp,tru_Load_Factor,(Other!$G$4/454),FU21,U21)+PRODUCT(IF(AF21/FHS&lt;1,1,AF21/FHS),G21,truck_idle/60,tru__hp,tru_Load_Factor,(Other!$G$4/454),FU21,U21),blank)</f>
        <v/>
      </c>
      <c r="FW21" s="4" t="str">
        <f>IF(C21=truckstoptru,PRODUCT(IF(AF21/FHS&lt;1,1,AF21/FHS),G21,truck_idle/60,tru_Load_Factor,tru__hp,(Other!$G$4/454),FU21,U21)+PRODUCT(G21,(AF21-IF(AF21/FHS&lt;1,1,AF21/FHS)*(truck_idle/60)),TRU_KW,gridPM,Other!$G$4/454,U21),blank)</f>
        <v/>
      </c>
      <c r="FX21" t="str">
        <f>IF(C21=truckstoptru,VLOOKUP(B21+4,'Tables 2-3 TRU'!$B$14:$D$31,3),blank)</f>
        <v/>
      </c>
      <c r="FY21" s="4" t="str">
        <f>IF(C21=truckstoptru,PRODUCT(G21,(AF21-IF(AF21/FHS&lt;1,1,AF21/FHS)*(truck_idle/60)),tru__hp,tru_Load_Factor,(Other!$G$4/454),FX21,V21)+PRODUCT(IF(AF21/FHS&lt;1,1,AF21/FHS),G21,truck_idle/60,tru__hp,tru_Load_Factor,(Other!$G$4/454),FX21,V21),blank)</f>
        <v/>
      </c>
      <c r="FZ21" s="4" t="str">
        <f>IF(C21=truckstoptru,PRODUCT(IF(AF21/FHS&lt;1,1,AF21/FHS),G21,truck_idle/60,tru_Load_Factor,tru__hp,(Other!$G$4/454),FX21,V21)+PRODUCT(G21,(AF21-IF(AF21/FHS&lt;1,1,AF21/FHS)*(truck_idle/60)),TRU_KW,gridPM,Other!$G$4/454,V21),blank)</f>
        <v/>
      </c>
      <c r="GA21" t="str">
        <f>IF(C21=truckstoptru,VLOOKUP(B21+5,'Tables 2-3 TRU'!$B$14:$D$31,3),blank)</f>
        <v/>
      </c>
      <c r="GB21" s="4" t="str">
        <f>IF(C21=truckstoptru,PRODUCT(G21,(AF21-IF(AF21/FHS&lt;1,1,AF21/FHS)*(truck_idle/60)),tru__hp,tru_Load_Factor,(Other!$G$4/454),GA21,W21)+PRODUCT(IF(AF21/FHS&lt;1,1,AF21/FHS),G21,truck_idle/60,tru__hp,tru_Load_Factor,(Other!$G$4/454),GA21,W21),blank)</f>
        <v/>
      </c>
      <c r="GC21" s="4" t="str">
        <f>IF(C21=truckstoptru,PRODUCT(IF(AF21/FHS&lt;1,1,AF21/FHS),G21,truck_idle/60,tru_Load_Factor,tru__hp,(Other!$G$4/454),GA21,W21)+PRODUCT(G21,(AF21-IF(AF21/FHS&lt;1,1,AF21/FHS)*(truck_idle/60)),TRU_KW,gridPM,Other!$G$4/454,W21),blank)</f>
        <v/>
      </c>
      <c r="GD21" t="str">
        <f>IF(C21=truckstoptru,VLOOKUP(B21+6,'Tables 2-3 TRU'!$B$14:$D$31,3),blank)</f>
        <v/>
      </c>
      <c r="GE21" s="4" t="str">
        <f>IF(C21=truckstoptru,PRODUCT(G21,(AF21-IF(AF21/FHS&lt;1,1,AF21/FHS)*(truck_idle/60)),tru__hp,tru_Load_Factor,(Other!$G$4/454),GD21,X21)+PRODUCT(IF(AF21/FHS&lt;1,1,AF21/FHS),G21,truck_idle/60,tru__hp,tru_Load_Factor,(Other!$G$4/454),GD21,X21),blank)</f>
        <v/>
      </c>
      <c r="GF21" s="4" t="str">
        <f>IF(C21=truckstoptru,PRODUCT(IF(AF21/FHS&lt;1,1,AF21/FHS),G21,truck_idle/60,tru_Load_Factor,tru__hp,(Other!$G$4/454),GD21,X21)+PRODUCT(G21,(AF21-IF(AF21/FHS&lt;1,1,AF21/FHS)*(truck_idle/60)),TRU_KW,gridPM,Other!$G$4/454,X21),blank)</f>
        <v/>
      </c>
      <c r="GG21" t="str">
        <f>IF(C21=truckstoptru,VLOOKUP(B21+7,'Tables 2-3 TRU'!$B$14:$D$31,3),blank)</f>
        <v/>
      </c>
      <c r="GH21" s="4" t="str">
        <f>IF(C21=truckstoptru,PRODUCT(G21,(AF21-IF(AF21/FHS&lt;1,1,AF21/FHS)*(truck_idle/60)),tru__hp,tru_Load_Factor,(Other!$G$4/454),GG21,Y21)+PRODUCT(IF(AF21/FHS&lt;1,1,AF21/FHS),G21,truck_idle/60,tru__hp,tru_Load_Factor,(Other!$G$4/454),GG21,Y21),blank)</f>
        <v/>
      </c>
      <c r="GI21" s="4" t="str">
        <f>IF(C21=truckstoptru,PRODUCT(IF(AF21/FHS&lt;1,1,AF21/FHS),G21,truck_idle/60,tru_Load_Factor,tru__hp,(Other!$G$4/454),GG21,Y21)+PRODUCT(G21,(AF21-IF(AF21/FHS&lt;1,1,AF21/FHS)*(truck_idle/60)),TRU_KW,gridPM,Other!$G$4/454,Y21),blank)</f>
        <v/>
      </c>
      <c r="GJ21" t="str">
        <f>IF(C21=truckstoptru,VLOOKUP(B21+8,'Tables 2-3 TRU'!$B$14:$D$31,3),blank)</f>
        <v/>
      </c>
      <c r="GK21" s="4" t="str">
        <f>IF(C21=truckstoptru,PRODUCT(G21,(AF21-IF(AF21/FHS&lt;1,1,AF21/FHS)*(truck_idle/60)),tru__hp,tru_Load_Factor,(Other!$G$4/454),GJ21,Z21)+PRODUCT(IF(AF21/FHS&lt;1,1,AF21/FHS),G21,truck_idle/60,tru__hp,tru_Load_Factor,(Other!$G$4/454),GJ21,Z21),blank)</f>
        <v/>
      </c>
      <c r="GL21" s="4" t="str">
        <f>IF(C21=truckstoptru,PRODUCT(IF(AF21/FHS&lt;1,1,AF21/FHS),G21,truck_idle/60,tru_Load_Factor,tru__hp,(Other!$G$4/454),GJ21,Z21)+PRODUCT(G21,(AF21-IF(AF21/FHS&lt;1,1,AF21/FHS)*(truck_idle/60)),TRU_KW,gridPM,Other!$G$4/454,Z21),blank)</f>
        <v/>
      </c>
      <c r="GM21" t="str">
        <f>IF(C21=truckstoptru,VLOOKUP(B21+9,'Tables 2-3 TRU'!$B$14:$D$31,3),blank)</f>
        <v/>
      </c>
      <c r="GN21" s="4" t="str">
        <f>IF(C21=truckstoptru,PRODUCT(G21,(AF21-IF(AF21/FHS&lt;1,1,AF21/FHS)*(truck_idle/60)),tru__hp,tru_Load_Factor,(Other!$G$4/454),GM21,AA21)+PRODUCT(IF(AF21/FHS&lt;1,1,AF21/FHS),G21,truck_idle/60,tru__hp,tru_Load_Factor,(Other!$G$4/454),GM21,AA21),blank)</f>
        <v/>
      </c>
      <c r="GO21" s="4" t="str">
        <f>IF(C21=truckstoptru,PRODUCT(IF(AF21/FHS&lt;1,1,AF21/FHS),G21,truck_idle/60,tru_Load_Factor,tru__hp,(Other!$G$4/454),GM21,AA21)+PRODUCT(G21,(AF21-IF(AF21/FHS&lt;1,1,AF21/FHS)*(truck_idle/60)),TRU_KW,gridPM,Other!$G$4/454,AA21),blank)</f>
        <v/>
      </c>
      <c r="GQ21" s="4">
        <f t="shared" si="2"/>
        <v>0</v>
      </c>
      <c r="GR21" s="4">
        <f t="shared" si="3"/>
        <v>0</v>
      </c>
      <c r="GS21" s="4">
        <f t="shared" si="4"/>
        <v>0</v>
      </c>
      <c r="GT21" s="4">
        <f t="shared" si="5"/>
        <v>0</v>
      </c>
      <c r="GU21" s="4">
        <f t="shared" si="11"/>
        <v>0</v>
      </c>
      <c r="GV21" s="4">
        <f t="shared" si="12"/>
        <v>0</v>
      </c>
      <c r="GW21" s="4"/>
      <c r="GX21" s="4">
        <f t="shared" si="6"/>
        <v>0</v>
      </c>
      <c r="GY21" s="4">
        <f t="shared" si="7"/>
        <v>0</v>
      </c>
      <c r="GZ21" s="4">
        <f t="shared" si="8"/>
        <v>0</v>
      </c>
      <c r="HA21" s="4">
        <f t="shared" si="9"/>
        <v>0</v>
      </c>
      <c r="HB21" s="4">
        <f t="shared" si="13"/>
        <v>0</v>
      </c>
      <c r="HC21" s="4">
        <f t="shared" si="14"/>
        <v>0</v>
      </c>
      <c r="HD21" s="4"/>
      <c r="HE21" s="4">
        <f t="shared" si="15"/>
        <v>0</v>
      </c>
      <c r="HF21" s="4">
        <f t="shared" si="16"/>
        <v>0</v>
      </c>
      <c r="HG21" s="19">
        <f t="shared" si="17"/>
        <v>0</v>
      </c>
      <c r="HH21" s="244">
        <f t="shared" si="10"/>
        <v>0</v>
      </c>
      <c r="HI21" s="55"/>
    </row>
    <row r="22" spans="1:217" x14ac:dyDescent="0.2">
      <c r="A22" t="str">
        <f>IF(OR('User Input Data'!C26=truckstop1,'User Input Data'!C26=truckstoptru),'User Input Data'!A26,blank)</f>
        <v/>
      </c>
      <c r="B22" t="str">
        <f>IF(OR('User Input Data'!C26=truckstop1,'User Input Data'!C26=truckstoptru),'User Input Data'!B26,blank)</f>
        <v/>
      </c>
      <c r="C22" s="49" t="str">
        <f>IF(OR('User Input Data'!C26=truckstop1,'User Input Data'!C26=truckstoptru),'User Input Data'!C26,blank)</f>
        <v/>
      </c>
      <c r="D22" s="49" t="str">
        <f>IF(AND(OR('User Input Data'!C26=truckstop1,'User Input Data'!C26=truckstoptru),'User Input Data'!D26&gt;1),'User Input Data'!D26,blank)</f>
        <v/>
      </c>
      <c r="E22" s="49" t="str">
        <f>IF(AND(OR('User Input Data'!C26=truckstop1,'User Input Data'!C26=truckstoptru),'User Input Data'!E26&gt;1),'User Input Data'!E26,blank)</f>
        <v/>
      </c>
      <c r="F22" s="49" t="str">
        <f>IF(AND(OR('User Input Data'!C26=truckstop1,'User Input Data'!C26=truckstoptru),'User Input Data'!F26&gt;1),'User Input Data'!F26,blank)</f>
        <v/>
      </c>
      <c r="G22" t="str">
        <f>IF(AND(OR('User Input Data'!C26=truckstop1,'User Input Data'!C26=truckstoptru),'User Input Data'!G26&gt;1),'User Input Data'!G26,blank)</f>
        <v/>
      </c>
      <c r="H22" s="79" t="str">
        <f>IF(OR('User Input Data'!C26=truckstop1,'User Input Data'!C26=truckstoptru),'User Input Data'!H26,blank)</f>
        <v/>
      </c>
      <c r="I22" s="79" t="str">
        <f>IF(OR('User Input Data'!C26=truckstop1,'User Input Data'!C26=truckstoptru),'User Input Data'!I26,blank)</f>
        <v/>
      </c>
      <c r="J22" s="79" t="str">
        <f>IF(OR('User Input Data'!C26=truckstop1,'User Input Data'!C26=truckstoptru),'User Input Data'!J26,blank)</f>
        <v/>
      </c>
      <c r="K22" s="79" t="str">
        <f>IF(OR('User Input Data'!C26=truckstop1,'User Input Data'!C26=truckstoptru),'User Input Data'!K26,blank)</f>
        <v/>
      </c>
      <c r="L22" s="79" t="str">
        <f>IF(OR('User Input Data'!C26=truckstop1,'User Input Data'!C26=truckstoptru),'User Input Data'!L26,blank)</f>
        <v/>
      </c>
      <c r="M22" s="79" t="str">
        <f>IF(OR('User Input Data'!C26=truckstop1,'User Input Data'!C26=truckstoptru),'User Input Data'!M26,blank)</f>
        <v/>
      </c>
      <c r="N22" s="79" t="str">
        <f>IF(OR('User Input Data'!C26=truckstop1,'User Input Data'!C26=truckstoptru),'User Input Data'!N26,blank)</f>
        <v/>
      </c>
      <c r="O22" s="79" t="str">
        <f>IF(OR('User Input Data'!C26=truckstop1,'User Input Data'!C26=truckstoptru),'User Input Data'!O26,blank)</f>
        <v/>
      </c>
      <c r="P22" s="79" t="str">
        <f>IF(OR('User Input Data'!C26=truckstop1,'User Input Data'!C26=truckstoptru),'User Input Data'!P26,blank)</f>
        <v/>
      </c>
      <c r="Q22" s="79" t="str">
        <f>IF(OR('User Input Data'!C26=truckstop1,'User Input Data'!C26=truckstoptru),'User Input Data'!Q26,blank)</f>
        <v/>
      </c>
      <c r="R22" s="79" t="str">
        <f>IF('User Input Data'!C26=truckstoptru,'User Input Data'!R26,blank)</f>
        <v/>
      </c>
      <c r="S22" s="79" t="str">
        <f>IF('User Input Data'!C26=truckstoptru,'User Input Data'!S26,blank)</f>
        <v/>
      </c>
      <c r="T22" s="79" t="str">
        <f>IF('User Input Data'!C26=truckstoptru,'User Input Data'!T26,blank)</f>
        <v/>
      </c>
      <c r="U22" s="79" t="str">
        <f>IF('User Input Data'!C26=truckstoptru,'User Input Data'!U26,blank)</f>
        <v/>
      </c>
      <c r="V22" s="79" t="str">
        <f>IF('User Input Data'!C26=truckstoptru,'User Input Data'!V26,blank)</f>
        <v/>
      </c>
      <c r="W22" s="79" t="str">
        <f>IF('User Input Data'!C26=truckstoptru,'User Input Data'!W26,blank)</f>
        <v/>
      </c>
      <c r="X22" s="79" t="str">
        <f>IF('User Input Data'!C26=truckstoptru,'User Input Data'!X26,blank)</f>
        <v/>
      </c>
      <c r="Y22" s="79" t="str">
        <f>IF('User Input Data'!C26=truckstoptru,'User Input Data'!Y26,blank)</f>
        <v/>
      </c>
      <c r="Z22" s="79" t="str">
        <f>IF('User Input Data'!C26=truckstoptru,'User Input Data'!Z26,blank)</f>
        <v/>
      </c>
      <c r="AA22" s="79" t="str">
        <f>IF('User Input Data'!C26=truckstoptru,'User Input Data'!AA26,blank)</f>
        <v/>
      </c>
      <c r="AB22" s="9" t="str">
        <f>IF(AND(OR('User Input Data'!C26=truckstop1,'User Input Data'!C26=truckstoptru),'User Input Data'!AC26&gt;1),'User Input Data'!AC26,blank)</f>
        <v/>
      </c>
      <c r="AC22" s="9" t="str">
        <f>IF(AND(OR('User Input Data'!C26=truckstop1,'User Input Data'!C26=truckstoptru),'User Input Data'!AD26&gt;0),'User Input Data'!AD26,blank)</f>
        <v/>
      </c>
      <c r="AE22" t="str">
        <f>IF(E22&gt;0,E22,Other!$G$5)</f>
        <v/>
      </c>
      <c r="AF22" t="str">
        <f t="shared" si="1"/>
        <v/>
      </c>
      <c r="AG22" s="12" t="str">
        <f>IF(NOT(B22=blank),VLOOKUP(B22+0,'Tables 4-5'!$F$8:$G$25,2),blank)</f>
        <v/>
      </c>
      <c r="AH22" s="461" t="str">
        <f>IF(NOT(B22=blank),VLOOKUP(B22+0,'Table 6'!$B$3:$D$20,2),blank)</f>
        <v/>
      </c>
      <c r="AI22" s="4" t="str">
        <f>IF(NOT(B22=blank),'Tables 4-5'!$A$8,blank)</f>
        <v/>
      </c>
      <c r="AJ22" s="4" t="str">
        <f>IF(NOT(B22=blank),PRODUCT(G22,H22,(AE22-IF(AE22/FHS&lt;1,1,AE22/FHS)*(truck_idle/60)),(AG22*AI22),(Other!$G$4/454))+PRODUCT(IF(AE22/FHS&lt;1,1,AE22/FHS),G22,H22,AH22,truck_idle/60,Other!$G$4/454),blank)</f>
        <v/>
      </c>
      <c r="AK22" s="4" t="str">
        <f>IF(NOT(B22=blank),PRODUCT(IF(AE22/FHS&lt;1,1,AE22/FHS),G22,H22,AH22,truck_idle/60,Other!$G$4/454)+PRODUCT(G22,(AE22-IF(AE22/FHS&lt;1,1,AE22/FHS)*(truck_idle/60)),Truck_KW,gridNox,Other!$G$4/454,H22,AG22),blank)</f>
        <v/>
      </c>
      <c r="AL22" s="12" t="str">
        <f>IF(NOT(B22=blank),VLOOKUP(B22+1,'Tables 4-5'!$F$8:$G$25,2),blank)</f>
        <v/>
      </c>
      <c r="AM22" s="461" t="str">
        <f>IF(NOT(B22=blank),VLOOKUP(B22+1,'Table 6'!$B$3:$D$20,2),blank)</f>
        <v/>
      </c>
      <c r="AN22" s="4" t="str">
        <f>IF(NOT(B22=blank),'Tables 4-5'!$A$8,blank)</f>
        <v/>
      </c>
      <c r="AO22" s="4" t="str">
        <f>IF(NOT(B22=blank),PRODUCT(G22,I22,(AE22-IF(AE22/FHS&lt;1,1,AE22/FHS)*(truck_idle/60)),(AL22*AN22),(Other!$G$4/454))+PRODUCT(IF(AE22/FHS&lt;1,1,AE22/FHS),G22,I22,AM22,truck_idle/60,Other!$G$4/454),blank)</f>
        <v/>
      </c>
      <c r="AP22" s="4" t="str">
        <f>IF(NOT(B22=blank),PRODUCT(IF(AE22/FHS&lt;1,1,AE22/FHS),G22,I22,AM22,truck_idle/60,Other!$G$4/454)+PRODUCT(G22,(AE22-IF(AE22/FHS&lt;1,1,AE22/FHS)*(truck_idle/60)),Truck_KW,gridNox,Other!$G$4/454,I22,AL22),blank)</f>
        <v/>
      </c>
      <c r="AQ22" s="12" t="str">
        <f>IF(NOT(B22=blank),VLOOKUP(B22+2,'Tables 4-5'!$F$8:$G$25,2),blank)</f>
        <v/>
      </c>
      <c r="AR22" s="461" t="str">
        <f>IF(NOT(B22=blank),VLOOKUP(B22+2,'Table 6'!$B$3:$D$20,2),blank)</f>
        <v/>
      </c>
      <c r="AS22" s="4" t="str">
        <f>IF(NOT(B22=blank),'Tables 4-5'!$A$8,blank)</f>
        <v/>
      </c>
      <c r="AT22" s="4" t="str">
        <f>IF(NOT(B22=blank),PRODUCT(G22,J22,(AE22-IF(AE22/FHS&lt;1,1,AE22/FHS)*(truck_idle/60)),(AQ22*AS22),(Other!$G$4/454))+PRODUCT(IF(AE22/FHS&lt;1,1,AE22/FHS),G22,J22,AR22,truck_idle/60,Other!$G$4/454),blank)</f>
        <v/>
      </c>
      <c r="AU22" s="4" t="str">
        <f>IF(NOT(B22=blank),PRODUCT(IF(AE22/FHS&lt;1,1,AE22/FHS),G22,J22,AR22,truck_idle/60,Other!$G$4/454)+PRODUCT(G22,(AE22-IF(AE22/FHS&lt;1,1,AE22/FHS)*(truck_idle/60)),Truck_KW,gridNox,Other!$G$4/454,J22,AQ22),blank)</f>
        <v/>
      </c>
      <c r="AV22" s="12" t="str">
        <f>IF(NOT(B22=blank),VLOOKUP(B22+3,'Tables 4-5'!$F$8:$G$25,2),blank)</f>
        <v/>
      </c>
      <c r="AW22" s="4" t="str">
        <f>IF(NOT(B22=blank),VLOOKUP(B22+3,#REF!,2),blank)</f>
        <v/>
      </c>
      <c r="AX22" s="461" t="str">
        <f>IF(NOT(B22=blank),VLOOKUP(B22+3,'Table 6'!$B$3:$D$20,2),blank)</f>
        <v/>
      </c>
      <c r="AY22" s="4" t="str">
        <f>IF(NOT(B22=blank),'Tables 4-5'!$A$8,blank)</f>
        <v/>
      </c>
      <c r="AZ22" s="4" t="str">
        <f>IF(NOT(B22=blank),PRODUCT(G22,K22,(AE22-IF(AE22/FHS&lt;1,1,AE22/FHS)*(truck_idle/60)),(AV22*AY22),(Other!$G$4/454))+PRODUCT(IF(AE22/FHS&lt;1,1,AE22/FHS),G22,K22,AX22,truck_idle/60,Other!$G$4/454),blank)</f>
        <v/>
      </c>
      <c r="BA22" s="4" t="str">
        <f>IF(NOT(B22=blank),PRODUCT(IF(AE22/FHS&lt;1,1,AE22/FHS),G22,K22,AX22,Other!$G$6/60,Other!$G$4/454)+PRODUCT(G22,(AE22-IF(AE22/FHS&lt;1,1,AE22/FHS)*(truck_idle/60)),Truck_KW,gridNox,Other!$G$4/454,K22,AV22),blank)</f>
        <v/>
      </c>
      <c r="BB22" s="12" t="str">
        <f>IF(NOT(B22=blank),VLOOKUP(B22+4,'Tables 4-5'!$F$8:$G$25,2),blank)</f>
        <v/>
      </c>
      <c r="BC22" s="461" t="str">
        <f>IF(NOT(B22=blank),VLOOKUP(B22+4,'Table 6'!$B$3:$D$20,2),blank)</f>
        <v/>
      </c>
      <c r="BD22" s="4" t="str">
        <f>IF(NOT(B22=blank),'Tables 4-5'!$A$8,blank)</f>
        <v/>
      </c>
      <c r="BE22" s="4" t="str">
        <f>IF(NOT(B22=blank),PRODUCT(G22,L22,(AE22-IF(AE22/FHS&lt;1,1,AE22/FHS)*(truck_idle/60)),(BB22*BD22),(Other!$G$4/454))+PRODUCT(IF(AE22/FHS&lt;1,1,AE22/FHS),G22,L22,BC22,truck_idle/60,Other!$G$4/454),blank)</f>
        <v/>
      </c>
      <c r="BF22" s="4" t="str">
        <f>IF(NOT(B22=blank),PRODUCT(IF(AE22/FHS&lt;1,1,AE22/FHS),G22,L22,BC22,Other!$G$6/60,Other!$G$4/454)+PRODUCT(G22,(AE22-IF(AE22/FHS&lt;1,1,AE22/FHS)*(truck_idle/60)),Truck_KW,gridNox,Other!$G$4/454,L22,BB22),blank)</f>
        <v/>
      </c>
      <c r="BG22" s="12" t="str">
        <f>IF(NOT(B22=blank),VLOOKUP(B22+5,'Tables 4-5'!$F$8:$G$25,2),blank)</f>
        <v/>
      </c>
      <c r="BH22" s="461" t="str">
        <f>IF(NOT(B22=blank),VLOOKUP(B22+5,'Table 6'!$B$3:$D$20,2),blank)</f>
        <v/>
      </c>
      <c r="BI22" s="4" t="str">
        <f>IF(NOT(B22=blank),'Tables 4-5'!$A$8,blank)</f>
        <v/>
      </c>
      <c r="BJ22" s="4" t="str">
        <f>IF(NOT(B22=blank),PRODUCT(G22,M22,(AE22-IF(AE22/FHS&lt;1,1,AE22/FHS)*(truck_idle/60)),(BG22*BI22),(Other!$G$4/454))+PRODUCT(IF(AE22/FHS&lt;1,1,AE22/FHS),G22,M22,BH22,truck_idle/60,Other!$G$4/454),blank)</f>
        <v/>
      </c>
      <c r="BK22" s="4" t="str">
        <f>IF(NOT(B22=blank),PRODUCT(IF(AE22/FHS&lt;1,1,AE22/FHS),G22,M22,BH22,truck_idle/60,Other!$G$4/454)+PRODUCT(G22,(AE22-IF(AE22/FHS&lt;1,1,AE22/FHS)*(truck_idle/60)),Truck_KW,gridNox,Other!$G$4/454,M22,BG22),blank)</f>
        <v/>
      </c>
      <c r="BL22" s="12" t="str">
        <f>IF(NOT(B22=blank),VLOOKUP(B22+6,'Tables 4-5'!$F$8:$G$25,2),blank)</f>
        <v/>
      </c>
      <c r="BM22" s="461" t="str">
        <f>IF(NOT(B22=blank),VLOOKUP(B22+6,'Table 6'!$B$3:$D$20,2),blank)</f>
        <v/>
      </c>
      <c r="BN22" s="4" t="str">
        <f>IF(NOT(B22=blank),'Tables 4-5'!$A$8,blank)</f>
        <v/>
      </c>
      <c r="BO22" s="4" t="str">
        <f>IF(NOT(B22=blank),PRODUCT(G22,N22,(AE22-IF(AE22/FHS&lt;1,1,AE22/FHS)*(truck_idle/60)),(BL22*BN22),(Other!$G$4/454))+PRODUCT(IF(AE22/FHS&lt;1,1,AE22/FHS),G22,N22,BM22,truck_idle/60,Other!$G$4/454),blank)</f>
        <v/>
      </c>
      <c r="BP22" s="4" t="str">
        <f>IF(NOT(B22=blank),PRODUCT(IF(AE22/FHS&lt;1,1,AE22/FHS),G22,N22,BM22,truck_idle/60,Other!$G$4/454)+PRODUCT(G22,(AE22-IF(AE22/FHS&lt;1,1,AE22/FHS)*(truck_idle/60)),Truck_KW,gridNox,Other!$G$4/454,N22,BL22),blank)</f>
        <v/>
      </c>
      <c r="BQ22" s="12" t="str">
        <f>IF(NOT(B22=blank),VLOOKUP(B22+7,'Tables 4-5'!$F$8:$G$25,2),blank)</f>
        <v/>
      </c>
      <c r="BR22" s="461" t="str">
        <f>IF(NOT(B22=blank),VLOOKUP(B22+7,'Table 6'!$B$3:$D$20,2),blank)</f>
        <v/>
      </c>
      <c r="BS22" s="4" t="str">
        <f>IF(NOT(B22=blank),'Tables 4-5'!$A$8,blank)</f>
        <v/>
      </c>
      <c r="BT22" s="4" t="str">
        <f>IF(NOT(B22=blank),PRODUCT(G22,O22,(AE22-IF(AE22/FHS&lt;1,1,AE22/FHS)*(truck_idle/60)),(BQ22*BS22),(Other!$G$4/454))+PRODUCT(IF(AE22/FHS&lt;1,1,AE22/FHS),G22,O22,BR22,truck_idle/60,Other!$G$4/454),blank)</f>
        <v/>
      </c>
      <c r="BU22" s="4" t="str">
        <f>IF(NOT(B22=blank),PRODUCT(IF(AE22/FHS&lt;1,1,AE22/FHS),G22,O22,BR22,truck_idle/60,Other!$G$4/454)+PRODUCT(G22,(AE22-IF(AE22/FHS&lt;1,1,AE22/FHS)*(truck_idle/60)),Truck_KW,gridNox,Other!$G$4/454,O22,BQ22),blank)</f>
        <v/>
      </c>
      <c r="BV22" s="12" t="str">
        <f>IF(NOT(B22=blank),VLOOKUP(B22+8,'Tables 4-5'!$F$8:$G$25,2),blank)</f>
        <v/>
      </c>
      <c r="BW22" s="461" t="str">
        <f>IF(NOT(B22=blank),VLOOKUP(B22+8,'Table 6'!$B$3:$D$20,2),blank)</f>
        <v/>
      </c>
      <c r="BX22" s="4" t="str">
        <f>IF(NOT(B22=blank),'Tables 4-5'!$A$8,blank)</f>
        <v/>
      </c>
      <c r="BY22" s="4" t="str">
        <f>IF(NOT(B22=blank),PRODUCT(G22,P22,(AE22-IF(AE22/FHS&lt;1,1,AE22/FHS)*(truck_idle/60)),(BV22*BX22),(Other!$G$4/454))+PRODUCT(IF(AE22/FHS&lt;1,1,AE22/FHS),G22,P22,BW22,truck_idle/60,Other!$G$4/454),blank)</f>
        <v/>
      </c>
      <c r="BZ22" s="4" t="str">
        <f>IF(NOT(B22=blank),PRODUCT(IF(AE22/FHS&lt;1,1,AE22/FHS),G22,P22,BW22,truck_idle/60,Other!$G$4/454)+PRODUCT(G22,(AE22-IF(AE22/FHS&lt;1,1,AE22/FHS)*(truck_idle/60)),Truck_KW,gridNox,Other!$G$4/454,P22,BV22),blank)</f>
        <v/>
      </c>
      <c r="CA22" s="12" t="str">
        <f>IF(NOT(B22=blank),VLOOKUP(B22+9,'Tables 4-5'!$F$8:$G$25,2),blank)</f>
        <v/>
      </c>
      <c r="CB22" s="461" t="str">
        <f>IF(NOT(B22=blank),VLOOKUP(B22+9,'Table 6'!$B$3:$D$20,2),blank)</f>
        <v/>
      </c>
      <c r="CC22" s="4" t="str">
        <f>IF(NOT(B22=blank),'Tables 4-5'!$A$8,blank)</f>
        <v/>
      </c>
      <c r="CD22" s="4" t="str">
        <f>IF(NOT(B22=blank),PRODUCT(G22,Q22,(AE22-IF(AE22/FHS&lt;1,1,AE22/FHS)*(truck_idle/60)),(CA22*CC22),(Other!$G$4/454))+PRODUCT(IF(AE22/FHS&lt;1,1,AE22/FHS),G22,Q22,CB22,truck_idle/60,Other!$G$4/454),blank)</f>
        <v/>
      </c>
      <c r="CE22" s="4" t="str">
        <f>IF(NOT(B22=blank),PRODUCT(IF(AE22/FHS&lt;1,1,AE22/FHS),G22,Q22,CB22,truck_idle/60,Other!$G$4/454)+PRODUCT(G22,(AE22-IF(AE22/FHS&lt;1,1,AE22/FHS)*(truck_idle/60)),Truck_KW,gridNox,Other!$G$4/454,Q22,CA22),blank)</f>
        <v/>
      </c>
      <c r="CG22" s="12" t="str">
        <f>IF(NOT(B22=blank),VLOOKUP(B22+0,'Tables 4-5'!$F$8:$G$25,2),blank)</f>
        <v/>
      </c>
      <c r="CH22" s="12" t="str">
        <f>IF(NOT(B22=blank),VLOOKUP(B22+0,'Table 6'!$B$3:$D$20,3),blank)</f>
        <v/>
      </c>
      <c r="CI22" s="4" t="str">
        <f>IF(NOT(B22=blank),'Tables 4-5'!$B$8,blank)</f>
        <v/>
      </c>
      <c r="CJ22" s="4" t="str">
        <f>IF(NOT(B22=blank),PRODUCT(G22,H22,(AE22-IF(AE22/FHS&lt;1,1,AE22/FHS)*(truck_idle/60)),(CG22*CI22),(Other!$G$4/454))+PRODUCT(IF(AE22/FHS&lt;1,1,AE22/FHS),G22,H22,CH22,truck_idle/60,Other!$G$4/454),blank)</f>
        <v/>
      </c>
      <c r="CK22" s="12" t="str">
        <f>IF(NOT(B22=blank),PRODUCT(IF(AE22/FHS&lt;1,1,AE22/FHS),G22,H22,CH22,truck_idle/60,Other!$G$4/454)+PRODUCT(G22,(AE22-IF(AE22/FHS&lt;1,1,AE22/FHS)*(truck_idle/60)),Truck_KW,gridPM,Other!$G$4/454,CG22,H22),blank)</f>
        <v/>
      </c>
      <c r="CL22" s="12" t="str">
        <f>IF(NOT(B22=blank),VLOOKUP(B22+1,'Tables 4-5'!$F$8:$G$25,2),blank)</f>
        <v/>
      </c>
      <c r="CM22" s="12" t="str">
        <f>IF(NOT(B22=blank),VLOOKUP(B22+1,'Table 6'!$B$3:$D$20,3),blank)</f>
        <v/>
      </c>
      <c r="CN22" s="4" t="str">
        <f>IF(NOT(B22=blank),'Tables 4-5'!$B$8,blank)</f>
        <v/>
      </c>
      <c r="CO22" s="4" t="str">
        <f>IF(NOT(B22=blank),PRODUCT(G22,I22,(AE22-IF(AE22/FHS&lt;1,1,AE22/FHS)*(truck_idle/60)),(CL22*CN22),(Other!$G$4/454))+PRODUCT(IF(AE22/FHS&lt;1,1,AE22/FHS),G22,I22,CM22,truck_idle/60,Other!$G$4/454),blank)</f>
        <v/>
      </c>
      <c r="CP22" s="12" t="str">
        <f>IF(NOT(B22=blank),PRODUCT(IF(AE22/FHS&lt;1,1,AE22/FHS),G22,I22,CM22,truck_idle/60,Other!$G$4/454)+PRODUCT(G22,(AE22-IF(AE22/FHS&lt;1,1,AE22/FHS)*(truck_idle/60)),Truck_KW,gridPM,Other!$G$4/454,I22,CL22),blank)</f>
        <v/>
      </c>
      <c r="CQ22" s="12" t="str">
        <f>IF(NOT(B22=blank),VLOOKUP(B22+2,'Tables 4-5'!$F$8:$G$25,2),blank)</f>
        <v/>
      </c>
      <c r="CR22" s="12" t="str">
        <f>IF(NOT(B22=blank),VLOOKUP(B22+2,'Table 6'!$B$3:$D$20,3),blank)</f>
        <v/>
      </c>
      <c r="CS22" s="4" t="str">
        <f>IF(NOT(B22=blank),'Tables 4-5'!$B$8,blank)</f>
        <v/>
      </c>
      <c r="CT22" s="4" t="str">
        <f>IF(NOT(B22=blank),PRODUCT(G22,J22,(AE22-IF(AE22/FHS&lt;1,1,AE22/FHS)*(truck_idle/60)),(CQ22*CS22),(Other!$G$4/454))+PRODUCT(IF(AE22/FHS&lt;1,1,AE22/FHS),G22,J22,CR22,truck_idle/60,Other!$G$4/454),blank)</f>
        <v/>
      </c>
      <c r="CU22" s="12" t="str">
        <f>IF(NOT(B22=blank),PRODUCT(IF(AE22/FHS&lt;1,1,AE22/FHS),G22,J22,CR22,truck_idle/60,Other!$G$4/454)+PRODUCT(G22,(AE22-IF(AE22/FHS&lt;1,1,AE22/FHS)*(truck_idle/60)),Truck_KW,gridPM,Other!$G$4/454,J22,CQ22),blank)</f>
        <v/>
      </c>
      <c r="CV22" s="12" t="str">
        <f>IF(NOT(B22=blank),VLOOKUP(B22+3,'Tables 4-5'!$F$8:$G$25,2),blank)</f>
        <v/>
      </c>
      <c r="CW22" s="12" t="str">
        <f>IF(NOT(B22=blank),VLOOKUP(B22+3,'Table 6'!$B$3:$D$20,3),blank)</f>
        <v/>
      </c>
      <c r="CX22" s="4" t="str">
        <f>IF(NOT(B22=blank),'Tables 4-5'!$B$8,blank)</f>
        <v/>
      </c>
      <c r="CY22" s="4" t="str">
        <f>IF(NOT(B22=blank),PRODUCT(G22,K22,(AE22-IF(AE22/FHS&lt;1,1,AE22/FHS)*(truck_idle/60)),(CV22*CX22),(Other!$G$4/454))+PRODUCT(IF(AE22/FHS&lt;1,1,AE22/FHS),G22,K22,CW22,truck_idle/60,Other!$G$4/454),blank)</f>
        <v/>
      </c>
      <c r="CZ22" s="12" t="str">
        <f>IF(NOT(B22=blank),PRODUCT(IF(AE22/FHS&lt;1,1,AE22/FHS),G22,K22,CW22,truck_idle/60,Other!$G$4/454)+PRODUCT(G22,(AE22-IF(AE22/FHS&lt;1,1,AE22/FHS)*(truck_idle/60)),Truck_KW,gridPM,Other!$G$4/454,K22,CV22),blank)</f>
        <v/>
      </c>
      <c r="DA22" s="12" t="str">
        <f>IF(NOT(B22=blank),VLOOKUP(B22+4,'Tables 4-5'!$F$8:$G$25,2),blank)</f>
        <v/>
      </c>
      <c r="DB22" s="12" t="str">
        <f>IF(NOT(B22=blank),VLOOKUP(B22+4,'Table 6'!$B$3:$D$20,3),blank)</f>
        <v/>
      </c>
      <c r="DC22" s="4" t="str">
        <f>IF(NOT(B22=blank),'Tables 4-5'!$B$8,blank)</f>
        <v/>
      </c>
      <c r="DD22" s="4" t="str">
        <f>IF(NOT(B22=blank),PRODUCT(G22,L22,(AE22-IF(AE22/FHS&lt;1,1,AE22/FHS)*(truck_idle/60)),(DA22*DC22),(Other!$G$4/454))+PRODUCT(IF(AE22/FHS&lt;1,1,AE22/FHS),G22,L22,DB22,truck_idle/60,Other!$G$4/454),blank)</f>
        <v/>
      </c>
      <c r="DE22" s="12" t="str">
        <f>IF(NOT(B22=blank),PRODUCT(IF(AE22/FHS&lt;1,1,AE22/FHS),G22,L22,DB22,truck_idle/60,Other!$G$4/454)+PRODUCT(G22,(AE22-IF(AE22/FHS&lt;1,1,AE22/FHS)*(truck_idle/60)),Truck_KW,gridPM,Other!$G$4/454,L22,DA22),blank)</f>
        <v/>
      </c>
      <c r="DF22" s="12" t="str">
        <f>IF(NOT(B22=blank),VLOOKUP(B22+5,'Tables 4-5'!$F$8:$G$25,2),blank)</f>
        <v/>
      </c>
      <c r="DG22" s="12" t="str">
        <f>IF(NOT(B22=blank),VLOOKUP(B22+5,'Table 6'!$B$3:$D$20,3),blank)</f>
        <v/>
      </c>
      <c r="DH22" s="4" t="str">
        <f>IF(NOT(B22=blank),'Tables 4-5'!$B$8,blank)</f>
        <v/>
      </c>
      <c r="DI22" s="4" t="str">
        <f>IF(NOT(B22=blank),PRODUCT(G22,M22,(AE22-IF(AE22/FHS&lt;1,1,AE22/FHS)*(truck_idle/60)),(DF22*DH22),(Other!$G$4/454))+PRODUCT(IF(AE22/FHS&lt;1,1,AE22/FHS),G22,M22,DG22,truck_idle/60,Other!$G$4/454),blank)</f>
        <v/>
      </c>
      <c r="DJ22" s="12" t="str">
        <f>IF(NOT(B22=blank),PRODUCT(IF(AE22/FHS&lt;1,1,AE22/FHS),G22,M22,DG22,truck_idle/60,Other!$G$4/454)+PRODUCT(G22,(AE22-IF(AE22/FHS&lt;1,1,AE22/FHS)*(truck_idle/60)),Truck_KW,gridPM,Other!$G$4/454,M22,DF22),blank)</f>
        <v/>
      </c>
      <c r="DK22" s="12" t="str">
        <f>IF(NOT(B22=blank),VLOOKUP(B22+6,'Tables 4-5'!$F$8:$G$25,2),blank)</f>
        <v/>
      </c>
      <c r="DL22" s="12" t="str">
        <f>IF(NOT(B22=blank),VLOOKUP(B22+6,'Table 6'!$B$3:$D$20,3),blank)</f>
        <v/>
      </c>
      <c r="DM22" s="4" t="str">
        <f>IF(NOT(B22=blank),'Tables 4-5'!$B$8,blank)</f>
        <v/>
      </c>
      <c r="DN22" s="4" t="str">
        <f>IF(NOT(B22=blank),PRODUCT(G22,N22,(AE22-IF(AE22/FHS&lt;1,1,AE22/FHS)*(truck_idle/60)),(DK22*DM22),(Other!$G$4/454))+PRODUCT(IF(AE22/FHS&lt;1,1,AE22/FHS),G22,N22,DL22,truck_idle/60,Other!$G$4/454),blank)</f>
        <v/>
      </c>
      <c r="DO22" s="12" t="str">
        <f>IF(NOT(B22=blank),PRODUCT(IF(AE22/FHS&lt;1,1,AE22/FHS),G22,N22,DL22,truck_idle/60,Other!$G$4/454)+PRODUCT(G22,(AE22-IF(AE22/FHS&lt;1,1,AE22/FHS)*(truck_idle/60)),Truck_KW,gridPM,Other!$G$4/454,N22,DK22),blank)</f>
        <v/>
      </c>
      <c r="DP22" s="12" t="str">
        <f>IF(NOT(B22=blank),VLOOKUP(B22+7,'Tables 4-5'!$F$8:$G$25,2),blank)</f>
        <v/>
      </c>
      <c r="DQ22" s="12" t="str">
        <f>IF(NOT(B22=blank),VLOOKUP(B22+7,'Table 6'!$B$3:$D$20,3),blank)</f>
        <v/>
      </c>
      <c r="DR22" s="4" t="str">
        <f>IF(NOT(B22=blank),'Tables 4-5'!$B$8,blank)</f>
        <v/>
      </c>
      <c r="DS22" s="4" t="str">
        <f>IF(NOT(B22=blank),PRODUCT(G22,O22,(AE22-IF(AE22/FHS&lt;1,1,AE22/FHS)*(truck_idle/60)),(DP22*DR22),(Other!$G$4/454))+PRODUCT(IF(AE22/FHS&lt;1,1,AE22/FHS),G22,O22,DQ22,truck_idle/60,Other!$G$4/454),blank)</f>
        <v/>
      </c>
      <c r="DT22" s="12" t="str">
        <f>IF(NOT(B22=blank),PRODUCT(IF(AE22/FHS&lt;1,1,AE22/FHS),G22,O22,DQ22,truck_idle/60,Other!$G$4/454)+PRODUCT(G22,(AE22-IF(AE22/FHS&lt;1,1,AE22/FHS)*(truck_idle/60)),Truck_KW,gridPM,Other!$G$4/454,O22,DP22),blank)</f>
        <v/>
      </c>
      <c r="DU22" s="12" t="str">
        <f>IF(NOT(B22=blank),VLOOKUP(B22+8,'Tables 4-5'!$F$8:$G$25,2),blank)</f>
        <v/>
      </c>
      <c r="DV22" s="12" t="str">
        <f>IF(NOT(B22=blank),VLOOKUP(B22+8,'Table 6'!$B$3:$D$20,3),blank)</f>
        <v/>
      </c>
      <c r="DW22" s="4" t="str">
        <f>IF(NOT(B22=blank),'Tables 4-5'!$B$8,blank)</f>
        <v/>
      </c>
      <c r="DX22" s="4" t="str">
        <f>IF(NOT(B22=blank),PRODUCT(G22,P22,(AE22-IF(AE22/FHS&lt;1,1,AE22/FHS)*(truck_idle/60)),(DU22*DW22),(Other!$G$4/454))+PRODUCT(IF(AE22/FHS&lt;1,1,AE22/FHS),G22,P22,DV22,truck_idle/60,Other!$G$4/454),blank)</f>
        <v/>
      </c>
      <c r="DY22" s="12" t="str">
        <f>IF(NOT(B22=blank),PRODUCT(IF(AE22/FHS&lt;1,1,AE22/FHS),G22,P22,DV22,truck_idle/60,Other!$G$4/454)+PRODUCT(G22,(AE22-IF(AE22/FHS&lt;1,1,AE22/FHS)*(truck_idle/60)),Truck_KW,gridPM,Other!$G$4/454,P22,DU22),blank)</f>
        <v/>
      </c>
      <c r="DZ22" s="12" t="str">
        <f>IF(NOT(B22=blank),VLOOKUP(B22+9,'Tables 4-5'!$F$8:$G$25,2),blank)</f>
        <v/>
      </c>
      <c r="EA22" s="12" t="str">
        <f>IF(NOT(B22=blank),VLOOKUP(B22+9,#REF!,3),blank)</f>
        <v/>
      </c>
      <c r="EB22" s="12" t="str">
        <f>IF(NOT(B22=blank),VLOOKUP(B22+9,'Table 6'!$B$3:$D$20,3),blank)</f>
        <v/>
      </c>
      <c r="EC22" s="4" t="str">
        <f>IF(NOT(B22=blank),'Tables 4-5'!$B$8,blank)</f>
        <v/>
      </c>
      <c r="ED22" s="4" t="str">
        <f>IF(NOT(B22=blank),PRODUCT(G22,Q22,(AE22-IF(AE22/FHS&lt;1,1,AE22/FHS)*(truck_idle/60)),(DZ22*EC22),(Other!$G$4/454))+PRODUCT(IF(AE22/FHS&lt;1,1,AE22/FHS),G22,Q22,EB22,truck_idle/60,Other!$G$4/454),blank)</f>
        <v/>
      </c>
      <c r="EE22" s="12" t="str">
        <f>IF(NOT(B22=blank),PRODUCT(IF(AE22/FHS&lt;1,1,AE22/FHS),G22,Q22,EB22,truck_idle/60,Other!$G$4/454)+PRODUCT(G22,(AE22-IF(AE22/FHS&lt;1,1,AE22/FHS)*(truck_idle/60)),Truck_KW,gridPM,Other!$G$4/454,Q22,DZ22),blank)</f>
        <v/>
      </c>
      <c r="EG22" t="str">
        <f>IF(C22=truckstoptru,VLOOKUP(B22+0,'Tables 2-3 TRU'!$B$14:$D$31,2),blank)</f>
        <v/>
      </c>
      <c r="EH22" s="4" t="str">
        <f>IF(C22=truckstoptru,PRODUCT(G22,(AF22-IF(AF22/FHS&lt;1,1,AF22/FHS)*(truck_idle/60)),tru__hp,tru_Load_Factor,(Other!$G$4/454),EG22,R22)+PRODUCT(IF(AF22/FHS&lt;1,1,AF22/FHS),G22,truck_idle/60,tru__hp,tru_Load_Factor,(Other!$G$4/454),EG22,R22),blank)</f>
        <v/>
      </c>
      <c r="EI22" s="4" t="str">
        <f>IF(C22=truckstoptru,PRODUCT(IF(AF22/FHS&lt;1,1,AF22/FHS),G22,truck_idle/60,tru_Load_Factor,tru__hp,(Other!$G$4/454),EG22,R22)+PRODUCT(G22,(AF22-IF(AF22/FHS&lt;1,1,AF22/FHS)*(truck_idle/60)),TRU_KW,gridNox,Other!$G$4/454,R22),blank)</f>
        <v/>
      </c>
      <c r="EJ22" t="str">
        <f>IF(C22=truckstoptru,VLOOKUP(B22+1,'Tables 2-3 TRU'!$B$14:$D$31,2),blank)</f>
        <v/>
      </c>
      <c r="EK22" s="4" t="str">
        <f>IF(C22=truckstoptru,PRODUCT(G22,(AF22-IF(AF22/FHS&lt;1,1,AF22/FHS)*(truck_idle/60)),tru__hp,tru_Load_Factor,(Other!$G$4/454),EJ22,S22)+PRODUCT(IF(AF22/FHS&lt;1,1,AF22/FHS),G22,truck_idle/60,tru__hp,tru_Load_Factor,(Other!$G$4/454),EJ22,S22),blank)</f>
        <v/>
      </c>
      <c r="EL22" s="4" t="str">
        <f>IF(C22=truckstoptru,PRODUCT(IF(AF22/FHS&lt;1,1,AF22/FHS),G22,truck_idle/60,tru_Load_Factor,tru__hp,(Other!$G$4/454),EJ22,S22)+PRODUCT(G22,(AF22-IF(AF22/FHS&lt;1,1,AF22/FHS)*(truck_idle/60)),TRU_KW,gridNox,Other!$G$4/454,S22),blank)</f>
        <v/>
      </c>
      <c r="EM22" t="str">
        <f>IF(C22=truckstoptru,VLOOKUP(B22+2,'Tables 2-3 TRU'!$B$14:$D$31,2),blank)</f>
        <v/>
      </c>
      <c r="EN22" s="4" t="str">
        <f>IF(C22=truckstoptru,PRODUCT(G22,(AF22-IF(AF22/FHS&lt;1,1,AF22/FHS)*(truck_idle/60)),tru__hp,tru_Load_Factor,(Other!$G$4/454),EM22,T22)+PRODUCT(IF(AF22/FHS&lt;1,1,AF22/FHS),G22,truck_idle/60,tru__hp,tru_Load_Factor,(Other!$G$4/454),EM22,T22),blank)</f>
        <v/>
      </c>
      <c r="EO22" s="4" t="str">
        <f>IF(C22=truckstoptru,PRODUCT(IF(AF22/FHS&lt;1,1,AF22/FHS),G22,truck_idle/60,tru_Load_Factor,tru__hp,(Other!$G$4/454),EM22,T22)+PRODUCT(G22,(AF22-IF(AF22/FHS&lt;1,1,AF22/FHS)*(truck_idle/60)),TRU_KW,gridNox,Other!$G$4/454,T22),blank)</f>
        <v/>
      </c>
      <c r="EP22" t="str">
        <f>IF(C22=truckstoptru,VLOOKUP(B22+3,'Tables 2-3 TRU'!$B$14:$D$31,2),blank)</f>
        <v/>
      </c>
      <c r="EQ22" s="4" t="str">
        <f>IF(C22=truckstoptru,PRODUCT(G22,(AF22-IF(AF22/FHS&lt;1,1,AF22/FHS)*(truck_idle/60)),tru__hp,tru_Load_Factor,(Other!$G$4/454),EP22,U22)+PRODUCT(IF(AF22/FHS&lt;1,1,AF22/FHS),G22,truck_idle/60,tru__hp,tru_Load_Factor,(Other!$G$4/454),EP22,U22),blank)</f>
        <v/>
      </c>
      <c r="ER22" s="4" t="str">
        <f>IF(C22=truckstoptru,PRODUCT(IF(AF22/FHS&lt;1,1,AF22/FHS),G22,truck_idle/60,tru_Load_Factor,tru__hp,(Other!$G$4/454),EP22,U22)+PRODUCT(G22,(AF22-IF(AF22/FHS&lt;1,1,AF22/FHS)*(truck_idle/60)),TRU_KW,gridNox,Other!$G$4/454,U22),blank)</f>
        <v/>
      </c>
      <c r="ES22" t="str">
        <f>IF(C22=truckstoptru,VLOOKUP(B22+4,'Tables 2-3 TRU'!$B$14:$D$31,2),blank)</f>
        <v/>
      </c>
      <c r="ET22" s="4" t="str">
        <f>IF(C22=truckstoptru,PRODUCT(G22,(AF22-IF(AF22/FHS&lt;1,1,AF22/FHS)*(truck_idle/60)),tru__hp,tru_Load_Factor,(Other!$G$4/454),ES22,V22)+PRODUCT(IF(AF22/FHS&lt;1,1,AF22/FHS),G22,truck_idle/60,tru__hp,tru_Load_Factor,(Other!$G$4/454),ES22,V22),blank)</f>
        <v/>
      </c>
      <c r="EU22" s="4" t="str">
        <f>IF(C22=truckstoptru,PRODUCT(IF(AF22/FHS&lt;1,1,AE22/FHS),G22,truck_idle/60,tru_Load_Factor,tru__hp,(Other!$G$4/454),ES22,V22)+PRODUCT(G22,(AF22-IF(AF22/FHS&lt;1,1,AE22/FHS)*(truck_idle/60)),TRU_KW,gridNox,Other!$G$4/454,V22),blank)</f>
        <v/>
      </c>
      <c r="EV22" t="str">
        <f>IF(C22=truckstoptru,VLOOKUP(B22+5,'Tables 2-3 TRU'!$B$14:$D$31,2),blank)</f>
        <v/>
      </c>
      <c r="EW22" s="4" t="str">
        <f>IF(C22=truckstoptru,PRODUCT(G22,(AF22-IF(AF22/FHS&lt;1,1,AF22/FHS)*(truck_idle/60)),tru__hp,tru_Load_Factor,(Other!$G$4/454),EV22,W22)+PRODUCT(IF(AF22/FHS&lt;1,1,AF22/FHS),G22,truck_idle/60,tru__hp,tru_Load_Factor,(Other!$G$4/454),EV22,W22),blank)</f>
        <v/>
      </c>
      <c r="EX22" s="4" t="str">
        <f>IF(C22=truckstoptru,PRODUCT(IF(AF22/FHS&lt;1,1,AF22/FHS),G22,truck_idle/60,tru_Load_Factor,tru__hp,(Other!$G$4/454),EV22,W22)+PRODUCT(G22,(AF22-IF(AF22/FHS&lt;1,1,AF22/FHS)*(truck_idle/60)),TRU_KW,gridNox,Other!$G$4/454,W22),blank)</f>
        <v/>
      </c>
      <c r="EY22" t="str">
        <f>IF(C22=truckstoptru,VLOOKUP(B22+6,'Tables 2-3 TRU'!$B$14:$D$31,2),blank)</f>
        <v/>
      </c>
      <c r="EZ22" s="4" t="str">
        <f>IF(C22=truckstoptru,PRODUCT(G22,(AF22-IF(AF22/FHS&lt;1,1,AF22/FHS)*(truck_idle/60)),tru__hp,tru_Load_Factor,(Other!$G$4/454),EY22,X22)+PRODUCT(IF(AF22/FHS&lt;1,1,AF22/FHS),G22,truck_idle/60,tru__hp,tru_Load_Factor,(Other!$G$4/454),EY22,X22),blank)</f>
        <v/>
      </c>
      <c r="FA22" s="4" t="str">
        <f>IF(C22=truckstoptru,PRODUCT(IF(AF22/FHS&lt;1,1,AF22/FHS),G22,truck_idle/60,tru_Load_Factor,tru__hp,(Other!$G$4/454),EY22,X22)+PRODUCT(G22,(AF22-IF(AF22/FHS&lt;1,1,AF22/FHS)*(truck_idle/60)),TRU_KW,gridNox,Other!$G$4/454,X22),blank)</f>
        <v/>
      </c>
      <c r="FB22" t="str">
        <f>IF(C22=truckstoptru,VLOOKUP(B22+7,'Tables 2-3 TRU'!$B$14:$D$31,2),blank)</f>
        <v/>
      </c>
      <c r="FC22" s="4" t="str">
        <f>IF(C22=truckstoptru,PRODUCT(G22,(AF22-IF(AF22/FHS&lt;1,1,AF22/FHS)*(truck_idle/60)),tru__hp,tru_Load_Factor,(Other!$G$4/454),FB22,Y22)+PRODUCT(IF(AF22/FHS&lt;1,1,AF22/FHS),G22,truck_idle/60,tru__hp,tru_Load_Factor,(Other!$G$4/454),FB22,Y22),blank)</f>
        <v/>
      </c>
      <c r="FD22" s="4" t="str">
        <f>IF(C22=truckstoptru,PRODUCT(IF(AF22/FHS&lt;1,1,AF22/FHS),G22,truck_idle/60,tru_Load_Factor,tru__hp,(Other!$G$4/454),FB22,Y22)+PRODUCT(G22,(AF22-IF(AF22/FHS&lt;1,1,AF22/FHS)*(truck_idle/60)),TRU_KW,gridNox,Other!$G$4/454,Y22),blank)</f>
        <v/>
      </c>
      <c r="FE22" t="str">
        <f>IF(C22=truckstoptru,VLOOKUP(B22+8,'Tables 2-3 TRU'!$B$14:$D$31,2),blank)</f>
        <v/>
      </c>
      <c r="FF22" s="4" t="str">
        <f>IF(C22=truckstoptru,PRODUCT(G22,(AF22-IF(AF22/FHS&lt;1,1,AF22/FHS)*(truck_idle/60)),tru__hp,tru_Load_Factor,(Other!$G$4/454),FE22,Z22)+PRODUCT(IF(AF22/FHS&lt;1,1,AF22/FHS),G22,truck_idle/60,tru__hp,tru_Load_Factor,(Other!$G$4/454),FE22,Z22),blank)</f>
        <v/>
      </c>
      <c r="FG22" s="4" t="str">
        <f>IF(C22=truckstoptru,PRODUCT(IF(AF22/FHS&lt;1,1,AF22/FHS),G22,truck_idle/60,tru_Load_Factor,tru__hp,(Other!$G$4/454),FE22,Z22)+PRODUCT(G22,(AF22-IF(AF22/FHS&lt;1,1,AF22/FHS)*(truck_idle/60)),TRU_KW,gridNox,Other!$G$4/454,Z22),blank)</f>
        <v/>
      </c>
      <c r="FH22" t="str">
        <f>IF(C22=truckstoptru,VLOOKUP(B22+9,'Tables 2-3 TRU'!$B$14:$D$31,2),blank)</f>
        <v/>
      </c>
      <c r="FI22" s="4" t="str">
        <f>IF(C22=truckstoptru,PRODUCT(G22,(AF22-IF(AF22/FHS&lt;1,1,AF22/FHS)*(truck_idle/60)),tru__hp,tru_Load_Factor,(Other!$G$4/454),FH22,AA22)+PRODUCT(IF(AF22/FHS&lt;1,1,AF22/FHS),G22,truck_idle/60,tru__hp,tru_Load_Factor,(Other!$G$4/454),FH22,AA22),blank)</f>
        <v/>
      </c>
      <c r="FJ22" s="4" t="str">
        <f>IF(C22=truckstoptru,PRODUCT(IF(AF22/FHS&lt;1,1,AF22/FHS),G22,truck_idle/60,tru_Load_Factor,tru__hp,(Other!$G$4/454),FH22,AA22)+PRODUCT(G22,(AF22-IF(AF22/FHS&lt;1,1,AF22/FHS)*(truck_idle/60)),TRU_KW,gridNox,Other!$G$4/454,AA22),blank)</f>
        <v/>
      </c>
      <c r="FL22" t="str">
        <f>IF(C22=truckstoptru,VLOOKUP(B22+0,'Tables 2-3 TRU'!$B$14:$D$31,3),blank)</f>
        <v/>
      </c>
      <c r="FM22" s="4" t="str">
        <f>IF(C22=truckstoptru,PRODUCT(G22,(AF22-IF(AF22/FHS&lt;1,1,AF22/FHS)*(truck_idle/60)),tru__hp,tru_Load_Factor,(Other!$G$4/454),FL22,R22)+PRODUCT(IF(AF22/FHS&lt;1,1,AF22/FHS),G22,truck_idle/60,tru__hp,tru_Load_Factor,(Other!$G$4/454),FL22,R22),blank)</f>
        <v/>
      </c>
      <c r="FN22" s="4" t="str">
        <f>IF(C22=truckstoptru,PRODUCT(IF(AF22/FHS&lt;1,1,AF22/FHS),G22,truck_idle/60,tru_Load_Factor,tru__hp,(Other!$G$4/454),FL22,R22)+PRODUCT(G22,(AF22-IF(AF22/FHS&lt;1,1,AF22/FHS)*(truck_idle/60)),TRU_KW,gridPM,Other!$G$4/454,R22),blank)</f>
        <v/>
      </c>
      <c r="FO22" t="str">
        <f>IF(C22=truckstoptru,VLOOKUP(B22+1,'Tables 2-3 TRU'!$B$14:$D$31,3),blank)</f>
        <v/>
      </c>
      <c r="FP22" s="4" t="str">
        <f>IF(C22=truckstoptru,PRODUCT(G22,(AF22-IF(AF22/FHS&lt;1,1,AF22/FHS)*(truck_idle/60)),tru__hp,tru_Load_Factor,(Other!$G$4/454),FO22,S22)+PRODUCT(IF(AF22/FHS&lt;1,1,AF22/FHS),G22,truck_idle/60,tru__hp,tru_Load_Factor,(Other!$G$4/454),FO22,S22),blank)</f>
        <v/>
      </c>
      <c r="FQ22" s="4" t="str">
        <f>IF(C22=truckstoptru,PRODUCT(IF(AF22/FHS&lt;1,1,AF22/FHS),G22,truck_idle/60,tru_Load_Factor,tru__hp,(Other!$G$4/454),FO22,S22)+PRODUCT(G22,(AF22-IF(AF22/FHS&lt;1,1,AF22/FHS)*(truck_idle/60)),TRU_KW,gridPM,Other!$G$4/454,S22),blank)</f>
        <v/>
      </c>
      <c r="FR22" t="str">
        <f>IF(C22=truckstoptru,VLOOKUP(B22+2,'Tables 2-3 TRU'!$B$14:$D$31,3),blank)</f>
        <v/>
      </c>
      <c r="FS22" s="4" t="str">
        <f>IF(C22=truckstoptru,PRODUCT(G22,(AF22-IF(AF22/FHS&lt;1,1,AF22/FHS)*(truck_idle/60)),tru__hp,tru_Load_Factor,(Other!$G$4/454),FR22,T22)+PRODUCT(IF(AF22/FHS&lt;1,1,AF22/FHS),G22,truck_idle/60,tru__hp,tru_Load_Factor,(Other!$G$4/454),FR22,T22),blank)</f>
        <v/>
      </c>
      <c r="FT22" s="4" t="str">
        <f>IF(C22=truckstoptru,PRODUCT(IF(AF22/FHS&lt;1,1,AF22/FHS),G22,truck_idle/60,tru_Load_Factor,tru__hp,(Other!$G$4/454),FR22,T22)+PRODUCT(G22,(AF22-IF(AF22/FHS&lt;1,1,AF22/FHS)*(truck_idle/60)),TRU_KW,gridPM,Other!$G$4/454,T22),blank)</f>
        <v/>
      </c>
      <c r="FU22" t="str">
        <f>IF(C22=truckstoptru,VLOOKUP(B22+3,'Tables 2-3 TRU'!$B$14:$D$31,3),blank)</f>
        <v/>
      </c>
      <c r="FV22" s="4" t="str">
        <f>IF(C22=truckstoptru,PRODUCT(G22,(AF22-IF(AF22/FHS&lt;1,1,AF22/FHS)*(truck_idle/60)),tru__hp,tru_Load_Factor,(Other!$G$4/454),FU22,U22)+PRODUCT(IF(AF22/FHS&lt;1,1,AF22/FHS),G22,truck_idle/60,tru__hp,tru_Load_Factor,(Other!$G$4/454),FU22,U22),blank)</f>
        <v/>
      </c>
      <c r="FW22" s="4" t="str">
        <f>IF(C22=truckstoptru,PRODUCT(IF(AF22/FHS&lt;1,1,AF22/FHS),G22,truck_idle/60,tru_Load_Factor,tru__hp,(Other!$G$4/454),FU22,U22)+PRODUCT(G22,(AF22-IF(AF22/FHS&lt;1,1,AF22/FHS)*(truck_idle/60)),TRU_KW,gridPM,Other!$G$4/454,U22),blank)</f>
        <v/>
      </c>
      <c r="FX22" t="str">
        <f>IF(C22=truckstoptru,VLOOKUP(B22+4,'Tables 2-3 TRU'!$B$14:$D$31,3),blank)</f>
        <v/>
      </c>
      <c r="FY22" s="4" t="str">
        <f>IF(C22=truckstoptru,PRODUCT(G22,(AF22-IF(AF22/FHS&lt;1,1,AF22/FHS)*(truck_idle/60)),tru__hp,tru_Load_Factor,(Other!$G$4/454),FX22,V22)+PRODUCT(IF(AF22/FHS&lt;1,1,AF22/FHS),G22,truck_idle/60,tru__hp,tru_Load_Factor,(Other!$G$4/454),FX22,V22),blank)</f>
        <v/>
      </c>
      <c r="FZ22" s="4" t="str">
        <f>IF(C22=truckstoptru,PRODUCT(IF(AF22/FHS&lt;1,1,AF22/FHS),G22,truck_idle/60,tru_Load_Factor,tru__hp,(Other!$G$4/454),FX22,V22)+PRODUCT(G22,(AF22-IF(AF22/FHS&lt;1,1,AF22/FHS)*(truck_idle/60)),TRU_KW,gridPM,Other!$G$4/454,V22),blank)</f>
        <v/>
      </c>
      <c r="GA22" t="str">
        <f>IF(C22=truckstoptru,VLOOKUP(B22+5,'Tables 2-3 TRU'!$B$14:$D$31,3),blank)</f>
        <v/>
      </c>
      <c r="GB22" s="4" t="str">
        <f>IF(C22=truckstoptru,PRODUCT(G22,(AF22-IF(AF22/FHS&lt;1,1,AF22/FHS)*(truck_idle/60)),tru__hp,tru_Load_Factor,(Other!$G$4/454),GA22,W22)+PRODUCT(IF(AF22/FHS&lt;1,1,AF22/FHS),G22,truck_idle/60,tru__hp,tru_Load_Factor,(Other!$G$4/454),GA22,W22),blank)</f>
        <v/>
      </c>
      <c r="GC22" s="4" t="str">
        <f>IF(C22=truckstoptru,PRODUCT(IF(AF22/FHS&lt;1,1,AF22/FHS),G22,truck_idle/60,tru_Load_Factor,tru__hp,(Other!$G$4/454),GA22,W22)+PRODUCT(G22,(AF22-IF(AF22/FHS&lt;1,1,AF22/FHS)*(truck_idle/60)),TRU_KW,gridPM,Other!$G$4/454,W22),blank)</f>
        <v/>
      </c>
      <c r="GD22" t="str">
        <f>IF(C22=truckstoptru,VLOOKUP(B22+6,'Tables 2-3 TRU'!$B$14:$D$31,3),blank)</f>
        <v/>
      </c>
      <c r="GE22" s="4" t="str">
        <f>IF(C22=truckstoptru,PRODUCT(G22,(AF22-IF(AF22/FHS&lt;1,1,AF22/FHS)*(truck_idle/60)),tru__hp,tru_Load_Factor,(Other!$G$4/454),GD22,X22)+PRODUCT(IF(AF22/FHS&lt;1,1,AF22/FHS),G22,truck_idle/60,tru__hp,tru_Load_Factor,(Other!$G$4/454),GD22,X22),blank)</f>
        <v/>
      </c>
      <c r="GF22" s="4" t="str">
        <f>IF(C22=truckstoptru,PRODUCT(IF(AF22/FHS&lt;1,1,AF22/FHS),G22,truck_idle/60,tru_Load_Factor,tru__hp,(Other!$G$4/454),GD22,X22)+PRODUCT(G22,(AF22-IF(AF22/FHS&lt;1,1,AF22/FHS)*(truck_idle/60)),TRU_KW,gridPM,Other!$G$4/454,X22),blank)</f>
        <v/>
      </c>
      <c r="GG22" t="str">
        <f>IF(C22=truckstoptru,VLOOKUP(B22+7,'Tables 2-3 TRU'!$B$14:$D$31,3),blank)</f>
        <v/>
      </c>
      <c r="GH22" s="4" t="str">
        <f>IF(C22=truckstoptru,PRODUCT(G22,(AF22-IF(AF22/FHS&lt;1,1,AF22/FHS)*(truck_idle/60)),tru__hp,tru_Load_Factor,(Other!$G$4/454),GG22,Y22)+PRODUCT(IF(AF22/FHS&lt;1,1,AF22/FHS),G22,truck_idle/60,tru__hp,tru_Load_Factor,(Other!$G$4/454),GG22,Y22),blank)</f>
        <v/>
      </c>
      <c r="GI22" s="4" t="str">
        <f>IF(C22=truckstoptru,PRODUCT(IF(AF22/FHS&lt;1,1,AF22/FHS),G22,truck_idle/60,tru_Load_Factor,tru__hp,(Other!$G$4/454),GG22,Y22)+PRODUCT(G22,(AF22-IF(AF22/FHS&lt;1,1,AF22/FHS)*(truck_idle/60)),TRU_KW,gridPM,Other!$G$4/454,Y22),blank)</f>
        <v/>
      </c>
      <c r="GJ22" t="str">
        <f>IF(C22=truckstoptru,VLOOKUP(B22+8,'Tables 2-3 TRU'!$B$14:$D$31,3),blank)</f>
        <v/>
      </c>
      <c r="GK22" s="4" t="str">
        <f>IF(C22=truckstoptru,PRODUCT(G22,(AF22-IF(AF22/FHS&lt;1,1,AF22/FHS)*(truck_idle/60)),tru__hp,tru_Load_Factor,(Other!$G$4/454),GJ22,Z22)+PRODUCT(IF(AF22/FHS&lt;1,1,AF22/FHS),G22,truck_idle/60,tru__hp,tru_Load_Factor,(Other!$G$4/454),GJ22,Z22),blank)</f>
        <v/>
      </c>
      <c r="GL22" s="4" t="str">
        <f>IF(C22=truckstoptru,PRODUCT(IF(AF22/FHS&lt;1,1,AF22/FHS),G22,truck_idle/60,tru_Load_Factor,tru__hp,(Other!$G$4/454),GJ22,Z22)+PRODUCT(G22,(AF22-IF(AF22/FHS&lt;1,1,AF22/FHS)*(truck_idle/60)),TRU_KW,gridPM,Other!$G$4/454,Z22),blank)</f>
        <v/>
      </c>
      <c r="GM22" t="str">
        <f>IF(C22=truckstoptru,VLOOKUP(B22+9,'Tables 2-3 TRU'!$B$14:$D$31,3),blank)</f>
        <v/>
      </c>
      <c r="GN22" s="4" t="str">
        <f>IF(C22=truckstoptru,PRODUCT(G22,(AF22-IF(AF22/FHS&lt;1,1,AF22/FHS)*(truck_idle/60)),tru__hp,tru_Load_Factor,(Other!$G$4/454),GM22,AA22)+PRODUCT(IF(AF22/FHS&lt;1,1,AF22/FHS),G22,truck_idle/60,tru__hp,tru_Load_Factor,(Other!$G$4/454),GM22,AA22),blank)</f>
        <v/>
      </c>
      <c r="GO22" s="4" t="str">
        <f>IF(C22=truckstoptru,PRODUCT(IF(AF22/FHS&lt;1,1,AF22/FHS),G22,truck_idle/60,tru_Load_Factor,tru__hp,(Other!$G$4/454),GM22,AA22)+PRODUCT(G22,(AF22-IF(AF22/FHS&lt;1,1,AF22/FHS)*(truck_idle/60)),TRU_KW,gridPM,Other!$G$4/454,AA22),blank)</f>
        <v/>
      </c>
      <c r="GQ22" s="4">
        <f t="shared" si="2"/>
        <v>0</v>
      </c>
      <c r="GR22" s="4">
        <f t="shared" si="3"/>
        <v>0</v>
      </c>
      <c r="GS22" s="4">
        <f t="shared" si="4"/>
        <v>0</v>
      </c>
      <c r="GT22" s="4">
        <f t="shared" si="5"/>
        <v>0</v>
      </c>
      <c r="GU22" s="4">
        <f t="shared" si="11"/>
        <v>0</v>
      </c>
      <c r="GV22" s="4">
        <f t="shared" si="12"/>
        <v>0</v>
      </c>
      <c r="GW22" s="4"/>
      <c r="GX22" s="4">
        <f t="shared" si="6"/>
        <v>0</v>
      </c>
      <c r="GY22" s="4">
        <f t="shared" si="7"/>
        <v>0</v>
      </c>
      <c r="GZ22" s="4">
        <f t="shared" si="8"/>
        <v>0</v>
      </c>
      <c r="HA22" s="4">
        <f t="shared" si="9"/>
        <v>0</v>
      </c>
      <c r="HB22" s="4">
        <f t="shared" si="13"/>
        <v>0</v>
      </c>
      <c r="HC22" s="4">
        <f t="shared" si="14"/>
        <v>0</v>
      </c>
      <c r="HD22" s="4"/>
      <c r="HE22" s="4">
        <f t="shared" si="15"/>
        <v>0</v>
      </c>
      <c r="HF22" s="4">
        <f t="shared" si="16"/>
        <v>0</v>
      </c>
      <c r="HG22" s="19">
        <f t="shared" si="17"/>
        <v>0</v>
      </c>
      <c r="HH22" s="244">
        <f t="shared" si="10"/>
        <v>0</v>
      </c>
      <c r="HI22" s="55"/>
    </row>
    <row r="23" spans="1:217" x14ac:dyDescent="0.2">
      <c r="A23" t="str">
        <f>IF(OR('User Input Data'!C27=truckstop1,'User Input Data'!C27=truckstoptru),'User Input Data'!A27,blank)</f>
        <v/>
      </c>
      <c r="B23" t="str">
        <f>IF(OR('User Input Data'!C27=truckstop1,'User Input Data'!C27=truckstoptru),'User Input Data'!B27,blank)</f>
        <v/>
      </c>
      <c r="C23" s="49" t="str">
        <f>IF(OR('User Input Data'!C27=truckstop1,'User Input Data'!C27=truckstoptru),'User Input Data'!C27,blank)</f>
        <v/>
      </c>
      <c r="D23" s="49" t="str">
        <f>IF(AND(OR('User Input Data'!C27=truckstop1,'User Input Data'!C27=truckstoptru),'User Input Data'!D27&gt;1),'User Input Data'!D27,blank)</f>
        <v/>
      </c>
      <c r="E23" s="49" t="str">
        <f>IF(AND(OR('User Input Data'!C27=truckstop1,'User Input Data'!C27=truckstoptru),'User Input Data'!E27&gt;1),'User Input Data'!E27,blank)</f>
        <v/>
      </c>
      <c r="F23" s="49" t="str">
        <f>IF(AND(OR('User Input Data'!C27=truckstop1,'User Input Data'!C27=truckstoptru),'User Input Data'!F27&gt;1),'User Input Data'!F27,blank)</f>
        <v/>
      </c>
      <c r="G23" t="str">
        <f>IF(AND(OR('User Input Data'!C27=truckstop1,'User Input Data'!C27=truckstoptru),'User Input Data'!G27&gt;1),'User Input Data'!G27,blank)</f>
        <v/>
      </c>
      <c r="H23" s="79" t="str">
        <f>IF(OR('User Input Data'!C27=truckstop1,'User Input Data'!C27=truckstoptru),'User Input Data'!H27,blank)</f>
        <v/>
      </c>
      <c r="I23" s="79" t="str">
        <f>IF(OR('User Input Data'!C27=truckstop1,'User Input Data'!C27=truckstoptru),'User Input Data'!I27,blank)</f>
        <v/>
      </c>
      <c r="J23" s="79" t="str">
        <f>IF(OR('User Input Data'!C27=truckstop1,'User Input Data'!C27=truckstoptru),'User Input Data'!J27,blank)</f>
        <v/>
      </c>
      <c r="K23" s="79" t="str">
        <f>IF(OR('User Input Data'!C27=truckstop1,'User Input Data'!C27=truckstoptru),'User Input Data'!K27,blank)</f>
        <v/>
      </c>
      <c r="L23" s="79" t="str">
        <f>IF(OR('User Input Data'!C27=truckstop1,'User Input Data'!C27=truckstoptru),'User Input Data'!L27,blank)</f>
        <v/>
      </c>
      <c r="M23" s="79" t="str">
        <f>IF(OR('User Input Data'!C27=truckstop1,'User Input Data'!C27=truckstoptru),'User Input Data'!M27,blank)</f>
        <v/>
      </c>
      <c r="N23" s="79" t="str">
        <f>IF(OR('User Input Data'!C27=truckstop1,'User Input Data'!C27=truckstoptru),'User Input Data'!N27,blank)</f>
        <v/>
      </c>
      <c r="O23" s="79" t="str">
        <f>IF(OR('User Input Data'!C27=truckstop1,'User Input Data'!C27=truckstoptru),'User Input Data'!O27,blank)</f>
        <v/>
      </c>
      <c r="P23" s="79" t="str">
        <f>IF(OR('User Input Data'!C27=truckstop1,'User Input Data'!C27=truckstoptru),'User Input Data'!P27,blank)</f>
        <v/>
      </c>
      <c r="Q23" s="79" t="str">
        <f>IF(OR('User Input Data'!C27=truckstop1,'User Input Data'!C27=truckstoptru),'User Input Data'!Q27,blank)</f>
        <v/>
      </c>
      <c r="R23" s="79" t="str">
        <f>IF('User Input Data'!C27=truckstoptru,'User Input Data'!R27,blank)</f>
        <v/>
      </c>
      <c r="S23" s="79" t="str">
        <f>IF('User Input Data'!C27=truckstoptru,'User Input Data'!S27,blank)</f>
        <v/>
      </c>
      <c r="T23" s="79" t="str">
        <f>IF('User Input Data'!C27=truckstoptru,'User Input Data'!T27,blank)</f>
        <v/>
      </c>
      <c r="U23" s="79" t="str">
        <f>IF('User Input Data'!C27=truckstoptru,'User Input Data'!U27,blank)</f>
        <v/>
      </c>
      <c r="V23" s="79" t="str">
        <f>IF('User Input Data'!C27=truckstoptru,'User Input Data'!V27,blank)</f>
        <v/>
      </c>
      <c r="W23" s="79" t="str">
        <f>IF('User Input Data'!C27=truckstoptru,'User Input Data'!W27,blank)</f>
        <v/>
      </c>
      <c r="X23" s="79" t="str">
        <f>IF('User Input Data'!C27=truckstoptru,'User Input Data'!X27,blank)</f>
        <v/>
      </c>
      <c r="Y23" s="79" t="str">
        <f>IF('User Input Data'!C27=truckstoptru,'User Input Data'!Y27,blank)</f>
        <v/>
      </c>
      <c r="Z23" s="79" t="str">
        <f>IF('User Input Data'!C27=truckstoptru,'User Input Data'!Z27,blank)</f>
        <v/>
      </c>
      <c r="AA23" s="79" t="str">
        <f>IF('User Input Data'!C27=truckstoptru,'User Input Data'!AA27,blank)</f>
        <v/>
      </c>
      <c r="AB23" s="9" t="str">
        <f>IF(AND(OR('User Input Data'!C27=truckstop1,'User Input Data'!C27=truckstoptru),'User Input Data'!AC27&gt;1),'User Input Data'!AC27,blank)</f>
        <v/>
      </c>
      <c r="AC23" s="9" t="str">
        <f>IF(AND(OR('User Input Data'!C27=truckstop1,'User Input Data'!C27=truckstoptru),'User Input Data'!AD27&gt;0),'User Input Data'!AD27,blank)</f>
        <v/>
      </c>
      <c r="AE23" t="str">
        <f>IF(E23&gt;0,E23,Other!$G$5)</f>
        <v/>
      </c>
      <c r="AF23" t="str">
        <f t="shared" si="1"/>
        <v/>
      </c>
      <c r="AG23" s="12" t="str">
        <f>IF(NOT(B23=blank),VLOOKUP(B23+0,'Tables 4-5'!$F$8:$G$25,2),blank)</f>
        <v/>
      </c>
      <c r="AH23" s="461" t="str">
        <f>IF(NOT(B23=blank),VLOOKUP(B23+0,'Table 6'!$B$3:$D$20,2),blank)</f>
        <v/>
      </c>
      <c r="AI23" s="4" t="str">
        <f>IF(NOT(B23=blank),'Tables 4-5'!$A$8,blank)</f>
        <v/>
      </c>
      <c r="AJ23" s="4" t="str">
        <f>IF(NOT(B23=blank),PRODUCT(G23,H23,(AE23-IF(AE23/FHS&lt;1,1,AE23/FHS)*(truck_idle/60)),(AG23*AI23),(Other!$G$4/454))+PRODUCT(IF(AE23/FHS&lt;1,1,AE23/FHS),G23,H23,AH23,truck_idle/60,Other!$G$4/454),blank)</f>
        <v/>
      </c>
      <c r="AK23" s="4" t="str">
        <f>IF(NOT(B23=blank),PRODUCT(IF(AE23/FHS&lt;1,1,AE23/FHS),G23,H23,AH23,truck_idle/60,Other!$G$4/454)+PRODUCT(G23,(AE23-IF(AE23/FHS&lt;1,1,AE23/FHS)*(truck_idle/60)),Truck_KW,gridNox,Other!$G$4/454,H23,AG23),blank)</f>
        <v/>
      </c>
      <c r="AL23" s="12" t="str">
        <f>IF(NOT(B23=blank),VLOOKUP(B23+1,'Tables 4-5'!$F$8:$G$25,2),blank)</f>
        <v/>
      </c>
      <c r="AM23" s="461" t="str">
        <f>IF(NOT(B23=blank),VLOOKUP(B23+1,'Table 6'!$B$3:$D$20,2),blank)</f>
        <v/>
      </c>
      <c r="AN23" s="4" t="str">
        <f>IF(NOT(B23=blank),'Tables 4-5'!$A$8,blank)</f>
        <v/>
      </c>
      <c r="AO23" s="4" t="str">
        <f>IF(NOT(B23=blank),PRODUCT(G23,I23,(AE23-IF(AE23/FHS&lt;1,1,AE23/FHS)*(truck_idle/60)),(AL23*AN23),(Other!$G$4/454))+PRODUCT(IF(AE23/FHS&lt;1,1,AE23/FHS),G23,I23,AM23,truck_idle/60,Other!$G$4/454),blank)</f>
        <v/>
      </c>
      <c r="AP23" s="4" t="str">
        <f>IF(NOT(B23=blank),PRODUCT(IF(AE23/FHS&lt;1,1,AE23/FHS),G23,I23,AM23,truck_idle/60,Other!$G$4/454)+PRODUCT(G23,(AE23-IF(AE23/FHS&lt;1,1,AE23/FHS)*(truck_idle/60)),Truck_KW,gridNox,Other!$G$4/454,I23,AL23),blank)</f>
        <v/>
      </c>
      <c r="AQ23" s="12" t="str">
        <f>IF(NOT(B23=blank),VLOOKUP(B23+2,'Tables 4-5'!$F$8:$G$25,2),blank)</f>
        <v/>
      </c>
      <c r="AR23" s="461" t="str">
        <f>IF(NOT(B23=blank),VLOOKUP(B23+2,'Table 6'!$B$3:$D$20,2),blank)</f>
        <v/>
      </c>
      <c r="AS23" s="4" t="str">
        <f>IF(NOT(B23=blank),'Tables 4-5'!$A$8,blank)</f>
        <v/>
      </c>
      <c r="AT23" s="4" t="str">
        <f>IF(NOT(B23=blank),PRODUCT(G23,J23,(AE23-IF(AE23/FHS&lt;1,1,AE23/FHS)*(truck_idle/60)),(AQ23*AS23),(Other!$G$4/454))+PRODUCT(IF(AE23/FHS&lt;1,1,AE23/FHS),G23,J23,AR23,truck_idle/60,Other!$G$4/454),blank)</f>
        <v/>
      </c>
      <c r="AU23" s="4" t="str">
        <f>IF(NOT(B23=blank),PRODUCT(IF(AE23/FHS&lt;1,1,AE23/FHS),G23,J23,AR23,truck_idle/60,Other!$G$4/454)+PRODUCT(G23,(AE23-IF(AE23/FHS&lt;1,1,AE23/FHS)*(truck_idle/60)),Truck_KW,gridNox,Other!$G$4/454,J23,AQ23),blank)</f>
        <v/>
      </c>
      <c r="AV23" s="12" t="str">
        <f>IF(NOT(B23=blank),VLOOKUP(B23+3,'Tables 4-5'!$F$8:$G$25,2),blank)</f>
        <v/>
      </c>
      <c r="AW23" s="4" t="str">
        <f>IF(NOT(B23=blank),VLOOKUP(B23+3,#REF!,2),blank)</f>
        <v/>
      </c>
      <c r="AX23" s="461" t="str">
        <f>IF(NOT(B23=blank),VLOOKUP(B23+3,'Table 6'!$B$3:$D$20,2),blank)</f>
        <v/>
      </c>
      <c r="AY23" s="4" t="str">
        <f>IF(NOT(B23=blank),'Tables 4-5'!$A$8,blank)</f>
        <v/>
      </c>
      <c r="AZ23" s="4" t="str">
        <f>IF(NOT(B23=blank),PRODUCT(G23,K23,(AE23-IF(AE23/FHS&lt;1,1,AE23/FHS)*(truck_idle/60)),(AV23*AY23),(Other!$G$4/454))+PRODUCT(IF(AE23/FHS&lt;1,1,AE23/FHS),G23,K23,AX23,truck_idle/60,Other!$G$4/454),blank)</f>
        <v/>
      </c>
      <c r="BA23" s="4" t="str">
        <f>IF(NOT(B23=blank),PRODUCT(IF(AE23/FHS&lt;1,1,AE23/FHS),G23,K23,AX23,Other!$G$6/60,Other!$G$4/454)+PRODUCT(G23,(AE23-IF(AE23/FHS&lt;1,1,AE23/FHS)*(truck_idle/60)),Truck_KW,gridNox,Other!$G$4/454,K23,AV23),blank)</f>
        <v/>
      </c>
      <c r="BB23" s="12" t="str">
        <f>IF(NOT(B23=blank),VLOOKUP(B23+4,'Tables 4-5'!$F$8:$G$25,2),blank)</f>
        <v/>
      </c>
      <c r="BC23" s="461" t="str">
        <f>IF(NOT(B23=blank),VLOOKUP(B23+4,'Table 6'!$B$3:$D$20,2),blank)</f>
        <v/>
      </c>
      <c r="BD23" s="4" t="str">
        <f>IF(NOT(B23=blank),'Tables 4-5'!$A$8,blank)</f>
        <v/>
      </c>
      <c r="BE23" s="4" t="str">
        <f>IF(NOT(B23=blank),PRODUCT(G23,L23,(AE23-IF(AE23/FHS&lt;1,1,AE23/FHS)*(truck_idle/60)),(BB23*BD23),(Other!$G$4/454))+PRODUCT(IF(AE23/FHS&lt;1,1,AE23/FHS),G23,L23,BC23,truck_idle/60,Other!$G$4/454),blank)</f>
        <v/>
      </c>
      <c r="BF23" s="4" t="str">
        <f>IF(NOT(B23=blank),PRODUCT(IF(AE23/FHS&lt;1,1,AE23/FHS),G23,L23,BC23,Other!$G$6/60,Other!$G$4/454)+PRODUCT(G23,(AE23-IF(AE23/FHS&lt;1,1,AE23/FHS)*(truck_idle/60)),Truck_KW,gridNox,Other!$G$4/454,L23,BB23),blank)</f>
        <v/>
      </c>
      <c r="BG23" s="12" t="str">
        <f>IF(NOT(B23=blank),VLOOKUP(B23+5,'Tables 4-5'!$F$8:$G$25,2),blank)</f>
        <v/>
      </c>
      <c r="BH23" s="461" t="str">
        <f>IF(NOT(B23=blank),VLOOKUP(B23+5,'Table 6'!$B$3:$D$20,2),blank)</f>
        <v/>
      </c>
      <c r="BI23" s="4" t="str">
        <f>IF(NOT(B23=blank),'Tables 4-5'!$A$8,blank)</f>
        <v/>
      </c>
      <c r="BJ23" s="4" t="str">
        <f>IF(NOT(B23=blank),PRODUCT(G23,M23,(AE23-IF(AE23/FHS&lt;1,1,AE23/FHS)*(truck_idle/60)),(BG23*BI23),(Other!$G$4/454))+PRODUCT(IF(AE23/FHS&lt;1,1,AE23/FHS),G23,M23,BH23,truck_idle/60,Other!$G$4/454),blank)</f>
        <v/>
      </c>
      <c r="BK23" s="4" t="str">
        <f>IF(NOT(B23=blank),PRODUCT(IF(AE23/FHS&lt;1,1,AE23/FHS),G23,M23,BH23,truck_idle/60,Other!$G$4/454)+PRODUCT(G23,(AE23-IF(AE23/FHS&lt;1,1,AE23/FHS)*(truck_idle/60)),Truck_KW,gridNox,Other!$G$4/454,M23,BG23),blank)</f>
        <v/>
      </c>
      <c r="BL23" s="12" t="str">
        <f>IF(NOT(B23=blank),VLOOKUP(B23+6,'Tables 4-5'!$F$8:$G$25,2),blank)</f>
        <v/>
      </c>
      <c r="BM23" s="461" t="str">
        <f>IF(NOT(B23=blank),VLOOKUP(B23+6,'Table 6'!$B$3:$D$20,2),blank)</f>
        <v/>
      </c>
      <c r="BN23" s="4" t="str">
        <f>IF(NOT(B23=blank),'Tables 4-5'!$A$8,blank)</f>
        <v/>
      </c>
      <c r="BO23" s="4" t="str">
        <f>IF(NOT(B23=blank),PRODUCT(G23,N23,(AE23-IF(AE23/FHS&lt;1,1,AE23/FHS)*(truck_idle/60)),(BL23*BN23),(Other!$G$4/454))+PRODUCT(IF(AE23/FHS&lt;1,1,AE23/FHS),G23,N23,BM23,truck_idle/60,Other!$G$4/454),blank)</f>
        <v/>
      </c>
      <c r="BP23" s="4" t="str">
        <f>IF(NOT(B23=blank),PRODUCT(IF(AE23/FHS&lt;1,1,AE23/FHS),G23,N23,BM23,truck_idle/60,Other!$G$4/454)+PRODUCT(G23,(AE23-IF(AE23/FHS&lt;1,1,AE23/FHS)*(truck_idle/60)),Truck_KW,gridNox,Other!$G$4/454,N23,BL23),blank)</f>
        <v/>
      </c>
      <c r="BQ23" s="12" t="str">
        <f>IF(NOT(B23=blank),VLOOKUP(B23+7,'Tables 4-5'!$F$8:$G$25,2),blank)</f>
        <v/>
      </c>
      <c r="BR23" s="461" t="str">
        <f>IF(NOT(B23=blank),VLOOKUP(B23+7,'Table 6'!$B$3:$D$20,2),blank)</f>
        <v/>
      </c>
      <c r="BS23" s="4" t="str">
        <f>IF(NOT(B23=blank),'Tables 4-5'!$A$8,blank)</f>
        <v/>
      </c>
      <c r="BT23" s="4" t="str">
        <f>IF(NOT(B23=blank),PRODUCT(G23,O23,(AE23-IF(AE23/FHS&lt;1,1,AE23/FHS)*(truck_idle/60)),(BQ23*BS23),(Other!$G$4/454))+PRODUCT(IF(AE23/FHS&lt;1,1,AE23/FHS),G23,O23,BR23,truck_idle/60,Other!$G$4/454),blank)</f>
        <v/>
      </c>
      <c r="BU23" s="4" t="str">
        <f>IF(NOT(B23=blank),PRODUCT(IF(AE23/FHS&lt;1,1,AE23/FHS),G23,O23,BR23,truck_idle/60,Other!$G$4/454)+PRODUCT(G23,(AE23-IF(AE23/FHS&lt;1,1,AE23/FHS)*(truck_idle/60)),Truck_KW,gridNox,Other!$G$4/454,O23,BQ23),blank)</f>
        <v/>
      </c>
      <c r="BV23" s="12" t="str">
        <f>IF(NOT(B23=blank),VLOOKUP(B23+8,'Tables 4-5'!$F$8:$G$25,2),blank)</f>
        <v/>
      </c>
      <c r="BW23" s="461" t="str">
        <f>IF(NOT(B23=blank),VLOOKUP(B23+8,'Table 6'!$B$3:$D$20,2),blank)</f>
        <v/>
      </c>
      <c r="BX23" s="4" t="str">
        <f>IF(NOT(B23=blank),'Tables 4-5'!$A$8,blank)</f>
        <v/>
      </c>
      <c r="BY23" s="4" t="str">
        <f>IF(NOT(B23=blank),PRODUCT(G23,P23,(AE23-IF(AE23/FHS&lt;1,1,AE23/FHS)*(truck_idle/60)),(BV23*BX23),(Other!$G$4/454))+PRODUCT(IF(AE23/FHS&lt;1,1,AE23/FHS),G23,P23,BW23,truck_idle/60,Other!$G$4/454),blank)</f>
        <v/>
      </c>
      <c r="BZ23" s="4" t="str">
        <f>IF(NOT(B23=blank),PRODUCT(IF(AE23/FHS&lt;1,1,AE23/FHS),G23,P23,BW23,truck_idle/60,Other!$G$4/454)+PRODUCT(G23,(AE23-IF(AE23/FHS&lt;1,1,AE23/FHS)*(truck_idle/60)),Truck_KW,gridNox,Other!$G$4/454,P23,BV23),blank)</f>
        <v/>
      </c>
      <c r="CA23" s="12" t="str">
        <f>IF(NOT(B23=blank),VLOOKUP(B23+9,'Tables 4-5'!$F$8:$G$25,2),blank)</f>
        <v/>
      </c>
      <c r="CB23" s="461" t="str">
        <f>IF(NOT(B23=blank),VLOOKUP(B23+9,'Table 6'!$B$3:$D$20,2),blank)</f>
        <v/>
      </c>
      <c r="CC23" s="4" t="str">
        <f>IF(NOT(B23=blank),'Tables 4-5'!$A$8,blank)</f>
        <v/>
      </c>
      <c r="CD23" s="4" t="str">
        <f>IF(NOT(B23=blank),PRODUCT(G23,Q23,(AE23-IF(AE23/FHS&lt;1,1,AE23/FHS)*(truck_idle/60)),(CA23*CC23),(Other!$G$4/454))+PRODUCT(IF(AE23/FHS&lt;1,1,AE23/FHS),G23,Q23,CB23,truck_idle/60,Other!$G$4/454),blank)</f>
        <v/>
      </c>
      <c r="CE23" s="4" t="str">
        <f>IF(NOT(B23=blank),PRODUCT(IF(AE23/FHS&lt;1,1,AE23/FHS),G23,Q23,CB23,truck_idle/60,Other!$G$4/454)+PRODUCT(G23,(AE23-IF(AE23/FHS&lt;1,1,AE23/FHS)*(truck_idle/60)),Truck_KW,gridNox,Other!$G$4/454,Q23,CA23),blank)</f>
        <v/>
      </c>
      <c r="CG23" s="12" t="str">
        <f>IF(NOT(B23=blank),VLOOKUP(B23+0,'Tables 4-5'!$F$8:$G$25,2),blank)</f>
        <v/>
      </c>
      <c r="CH23" s="12" t="str">
        <f>IF(NOT(B23=blank),VLOOKUP(B23+0,'Table 6'!$B$3:$D$20,3),blank)</f>
        <v/>
      </c>
      <c r="CI23" s="4" t="str">
        <f>IF(NOT(B23=blank),'Tables 4-5'!$B$8,blank)</f>
        <v/>
      </c>
      <c r="CJ23" s="4" t="str">
        <f>IF(NOT(B23=blank),PRODUCT(G23,H23,(AE23-IF(AE23/FHS&lt;1,1,AE23/FHS)*(truck_idle/60)),(CG23*CI23),(Other!$G$4/454))+PRODUCT(IF(AE23/FHS&lt;1,1,AE23/FHS),G23,H23,CH23,truck_idle/60,Other!$G$4/454),blank)</f>
        <v/>
      </c>
      <c r="CK23" s="12" t="str">
        <f>IF(NOT(B23=blank),PRODUCT(IF(AE23/FHS&lt;1,1,AE23/FHS),G23,H23,CH23,truck_idle/60,Other!$G$4/454)+PRODUCT(G23,(AE23-IF(AE23/FHS&lt;1,1,AE23/FHS)*(truck_idle/60)),Truck_KW,gridPM,Other!$G$4/454,CG23,H23),blank)</f>
        <v/>
      </c>
      <c r="CL23" s="12" t="str">
        <f>IF(NOT(B23=blank),VLOOKUP(B23+1,'Tables 4-5'!$F$8:$G$25,2),blank)</f>
        <v/>
      </c>
      <c r="CM23" s="12" t="str">
        <f>IF(NOT(B23=blank),VLOOKUP(B23+1,'Table 6'!$B$3:$D$20,3),blank)</f>
        <v/>
      </c>
      <c r="CN23" s="4" t="str">
        <f>IF(NOT(B23=blank),'Tables 4-5'!$B$8,blank)</f>
        <v/>
      </c>
      <c r="CO23" s="4" t="str">
        <f>IF(NOT(B23=blank),PRODUCT(G23,I23,(AE23-IF(AE23/FHS&lt;1,1,AE23/FHS)*(truck_idle/60)),(CL23*CN23),(Other!$G$4/454))+PRODUCT(IF(AE23/FHS&lt;1,1,AE23/FHS),G23,I23,CM23,truck_idle/60,Other!$G$4/454),blank)</f>
        <v/>
      </c>
      <c r="CP23" s="12" t="str">
        <f>IF(NOT(B23=blank),PRODUCT(IF(AE23/FHS&lt;1,1,AE23/FHS),G23,I23,CM23,truck_idle/60,Other!$G$4/454)+PRODUCT(G23,(AE23-IF(AE23/FHS&lt;1,1,AE23/FHS)*(truck_idle/60)),Truck_KW,gridPM,Other!$G$4/454,I23,CL23),blank)</f>
        <v/>
      </c>
      <c r="CQ23" s="12" t="str">
        <f>IF(NOT(B23=blank),VLOOKUP(B23+2,'Tables 4-5'!$F$8:$G$25,2),blank)</f>
        <v/>
      </c>
      <c r="CR23" s="12" t="str">
        <f>IF(NOT(B23=blank),VLOOKUP(B23+2,'Table 6'!$B$3:$D$20,3),blank)</f>
        <v/>
      </c>
      <c r="CS23" s="4" t="str">
        <f>IF(NOT(B23=blank),'Tables 4-5'!$B$8,blank)</f>
        <v/>
      </c>
      <c r="CT23" s="4" t="str">
        <f>IF(NOT(B23=blank),PRODUCT(G23,J23,(AE23-IF(AE23/FHS&lt;1,1,AE23/FHS)*(truck_idle/60)),(CQ23*CS23),(Other!$G$4/454))+PRODUCT(IF(AE23/FHS&lt;1,1,AE23/FHS),G23,J23,CR23,truck_idle/60,Other!$G$4/454),blank)</f>
        <v/>
      </c>
      <c r="CU23" s="12" t="str">
        <f>IF(NOT(B23=blank),PRODUCT(IF(AE23/FHS&lt;1,1,AE23/FHS),G23,J23,CR23,truck_idle/60,Other!$G$4/454)+PRODUCT(G23,(AE23-IF(AE23/FHS&lt;1,1,AE23/FHS)*(truck_idle/60)),Truck_KW,gridPM,Other!$G$4/454,J23,CQ23),blank)</f>
        <v/>
      </c>
      <c r="CV23" s="12" t="str">
        <f>IF(NOT(B23=blank),VLOOKUP(B23+3,'Tables 4-5'!$F$8:$G$25,2),blank)</f>
        <v/>
      </c>
      <c r="CW23" s="12" t="str">
        <f>IF(NOT(B23=blank),VLOOKUP(B23+3,'Table 6'!$B$3:$D$20,3),blank)</f>
        <v/>
      </c>
      <c r="CX23" s="4" t="str">
        <f>IF(NOT(B23=blank),'Tables 4-5'!$B$8,blank)</f>
        <v/>
      </c>
      <c r="CY23" s="4" t="str">
        <f>IF(NOT(B23=blank),PRODUCT(G23,K23,(AE23-IF(AE23/FHS&lt;1,1,AE23/FHS)*(truck_idle/60)),(CV23*CX23),(Other!$G$4/454))+PRODUCT(IF(AE23/FHS&lt;1,1,AE23/FHS),G23,K23,CW23,truck_idle/60,Other!$G$4/454),blank)</f>
        <v/>
      </c>
      <c r="CZ23" s="12" t="str">
        <f>IF(NOT(B23=blank),PRODUCT(IF(AE23/FHS&lt;1,1,AE23/FHS),G23,K23,CW23,truck_idle/60,Other!$G$4/454)+PRODUCT(G23,(AE23-IF(AE23/FHS&lt;1,1,AE23/FHS)*(truck_idle/60)),Truck_KW,gridPM,Other!$G$4/454,K23,CV23),blank)</f>
        <v/>
      </c>
      <c r="DA23" s="12" t="str">
        <f>IF(NOT(B23=blank),VLOOKUP(B23+4,'Tables 4-5'!$F$8:$G$25,2),blank)</f>
        <v/>
      </c>
      <c r="DB23" s="12" t="str">
        <f>IF(NOT(B23=blank),VLOOKUP(B23+4,'Table 6'!$B$3:$D$20,3),blank)</f>
        <v/>
      </c>
      <c r="DC23" s="4" t="str">
        <f>IF(NOT(B23=blank),'Tables 4-5'!$B$8,blank)</f>
        <v/>
      </c>
      <c r="DD23" s="4" t="str">
        <f>IF(NOT(B23=blank),PRODUCT(G23,L23,(AE23-IF(AE23/FHS&lt;1,1,AE23/FHS)*(truck_idle/60)),(DA23*DC23),(Other!$G$4/454))+PRODUCT(IF(AE23/FHS&lt;1,1,AE23/FHS),G23,L23,DB23,truck_idle/60,Other!$G$4/454),blank)</f>
        <v/>
      </c>
      <c r="DE23" s="12" t="str">
        <f>IF(NOT(B23=blank),PRODUCT(IF(AE23/FHS&lt;1,1,AE23/FHS),G23,L23,DB23,truck_idle/60,Other!$G$4/454)+PRODUCT(G23,(AE23-IF(AE23/FHS&lt;1,1,AE23/FHS)*(truck_idle/60)),Truck_KW,gridPM,Other!$G$4/454,L23,DA23),blank)</f>
        <v/>
      </c>
      <c r="DF23" s="12" t="str">
        <f>IF(NOT(B23=blank),VLOOKUP(B23+5,'Tables 4-5'!$F$8:$G$25,2),blank)</f>
        <v/>
      </c>
      <c r="DG23" s="12" t="str">
        <f>IF(NOT(B23=blank),VLOOKUP(B23+5,'Table 6'!$B$3:$D$20,3),blank)</f>
        <v/>
      </c>
      <c r="DH23" s="4" t="str">
        <f>IF(NOT(B23=blank),'Tables 4-5'!$B$8,blank)</f>
        <v/>
      </c>
      <c r="DI23" s="4" t="str">
        <f>IF(NOT(B23=blank),PRODUCT(G23,M23,(AE23-IF(AE23/FHS&lt;1,1,AE23/FHS)*(truck_idle/60)),(DF23*DH23),(Other!$G$4/454))+PRODUCT(IF(AE23/FHS&lt;1,1,AE23/FHS),G23,M23,DG23,truck_idle/60,Other!$G$4/454),blank)</f>
        <v/>
      </c>
      <c r="DJ23" s="12" t="str">
        <f>IF(NOT(B23=blank),PRODUCT(IF(AE23/FHS&lt;1,1,AE23/FHS),G23,M23,DG23,truck_idle/60,Other!$G$4/454)+PRODUCT(G23,(AE23-IF(AE23/FHS&lt;1,1,AE23/FHS)*(truck_idle/60)),Truck_KW,gridPM,Other!$G$4/454,M23,DF23),blank)</f>
        <v/>
      </c>
      <c r="DK23" s="12" t="str">
        <f>IF(NOT(B23=blank),VLOOKUP(B23+6,'Tables 4-5'!$F$8:$G$25,2),blank)</f>
        <v/>
      </c>
      <c r="DL23" s="12" t="str">
        <f>IF(NOT(B23=blank),VLOOKUP(B23+6,'Table 6'!$B$3:$D$20,3),blank)</f>
        <v/>
      </c>
      <c r="DM23" s="4" t="str">
        <f>IF(NOT(B23=blank),'Tables 4-5'!$B$8,blank)</f>
        <v/>
      </c>
      <c r="DN23" s="4" t="str">
        <f>IF(NOT(B23=blank),PRODUCT(G23,N23,(AE23-IF(AE23/FHS&lt;1,1,AE23/FHS)*(truck_idle/60)),(DK23*DM23),(Other!$G$4/454))+PRODUCT(IF(AE23/FHS&lt;1,1,AE23/FHS),G23,N23,DL23,truck_idle/60,Other!$G$4/454),blank)</f>
        <v/>
      </c>
      <c r="DO23" s="12" t="str">
        <f>IF(NOT(B23=blank),PRODUCT(IF(AE23/FHS&lt;1,1,AE23/FHS),G23,N23,DL23,truck_idle/60,Other!$G$4/454)+PRODUCT(G23,(AE23-IF(AE23/FHS&lt;1,1,AE23/FHS)*(truck_idle/60)),Truck_KW,gridPM,Other!$G$4/454,N23,DK23),blank)</f>
        <v/>
      </c>
      <c r="DP23" s="12" t="str">
        <f>IF(NOT(B23=blank),VLOOKUP(B23+7,'Tables 4-5'!$F$8:$G$25,2),blank)</f>
        <v/>
      </c>
      <c r="DQ23" s="12" t="str">
        <f>IF(NOT(B23=blank),VLOOKUP(B23+7,'Table 6'!$B$3:$D$20,3),blank)</f>
        <v/>
      </c>
      <c r="DR23" s="4" t="str">
        <f>IF(NOT(B23=blank),'Tables 4-5'!$B$8,blank)</f>
        <v/>
      </c>
      <c r="DS23" s="4" t="str">
        <f>IF(NOT(B23=blank),PRODUCT(G23,O23,(AE23-IF(AE23/FHS&lt;1,1,AE23/FHS)*(truck_idle/60)),(DP23*DR23),(Other!$G$4/454))+PRODUCT(IF(AE23/FHS&lt;1,1,AE23/FHS),G23,O23,DQ23,truck_idle/60,Other!$G$4/454),blank)</f>
        <v/>
      </c>
      <c r="DT23" s="12" t="str">
        <f>IF(NOT(B23=blank),PRODUCT(IF(AE23/FHS&lt;1,1,AE23/FHS),G23,O23,DQ23,truck_idle/60,Other!$G$4/454)+PRODUCT(G23,(AE23-IF(AE23/FHS&lt;1,1,AE23/FHS)*(truck_idle/60)),Truck_KW,gridPM,Other!$G$4/454,O23,DP23),blank)</f>
        <v/>
      </c>
      <c r="DU23" s="12" t="str">
        <f>IF(NOT(B23=blank),VLOOKUP(B23+8,'Tables 4-5'!$F$8:$G$25,2),blank)</f>
        <v/>
      </c>
      <c r="DV23" s="12" t="str">
        <f>IF(NOT(B23=blank),VLOOKUP(B23+8,'Table 6'!$B$3:$D$20,3),blank)</f>
        <v/>
      </c>
      <c r="DW23" s="4" t="str">
        <f>IF(NOT(B23=blank),'Tables 4-5'!$B$8,blank)</f>
        <v/>
      </c>
      <c r="DX23" s="4" t="str">
        <f>IF(NOT(B23=blank),PRODUCT(G23,P23,(AE23-IF(AE23/FHS&lt;1,1,AE23/FHS)*(truck_idle/60)),(DU23*DW23),(Other!$G$4/454))+PRODUCT(IF(AE23/FHS&lt;1,1,AE23/FHS),G23,P23,DV23,truck_idle/60,Other!$G$4/454),blank)</f>
        <v/>
      </c>
      <c r="DY23" s="12" t="str">
        <f>IF(NOT(B23=blank),PRODUCT(IF(AE23/FHS&lt;1,1,AE23/FHS),G23,P23,DV23,truck_idle/60,Other!$G$4/454)+PRODUCT(G23,(AE23-IF(AE23/FHS&lt;1,1,AE23/FHS)*(truck_idle/60)),Truck_KW,gridPM,Other!$G$4/454,P23,DU23),blank)</f>
        <v/>
      </c>
      <c r="DZ23" s="12" t="str">
        <f>IF(NOT(B23=blank),VLOOKUP(B23+9,'Tables 4-5'!$F$8:$G$25,2),blank)</f>
        <v/>
      </c>
      <c r="EA23" s="12" t="str">
        <f>IF(NOT(B23=blank),VLOOKUP(B23+9,#REF!,3),blank)</f>
        <v/>
      </c>
      <c r="EB23" s="12" t="str">
        <f>IF(NOT(B23=blank),VLOOKUP(B23+9,'Table 6'!$B$3:$D$20,3),blank)</f>
        <v/>
      </c>
      <c r="EC23" s="4" t="str">
        <f>IF(NOT(B23=blank),'Tables 4-5'!$B$8,blank)</f>
        <v/>
      </c>
      <c r="ED23" s="4" t="str">
        <f>IF(NOT(B23=blank),PRODUCT(G23,Q23,(AE23-IF(AE23/FHS&lt;1,1,AE23/FHS)*(truck_idle/60)),(DZ23*EC23),(Other!$G$4/454))+PRODUCT(IF(AE23/FHS&lt;1,1,AE23/FHS),G23,Q23,EB23,truck_idle/60,Other!$G$4/454),blank)</f>
        <v/>
      </c>
      <c r="EE23" s="12" t="str">
        <f>IF(NOT(B23=blank),PRODUCT(IF(AE23/FHS&lt;1,1,AE23/FHS),G23,Q23,EB23,truck_idle/60,Other!$G$4/454)+PRODUCT(G23,(AE23-IF(AE23/FHS&lt;1,1,AE23/FHS)*(truck_idle/60)),Truck_KW,gridPM,Other!$G$4/454,Q23,DZ23),blank)</f>
        <v/>
      </c>
      <c r="EG23" t="str">
        <f>IF(C23=truckstoptru,VLOOKUP(B23+0,'Tables 2-3 TRU'!$B$14:$D$31,2),blank)</f>
        <v/>
      </c>
      <c r="EH23" s="4" t="str">
        <f>IF(C23=truckstoptru,PRODUCT(G23,(AF23-IF(AF23/FHS&lt;1,1,AF23/FHS)*(truck_idle/60)),tru__hp,tru_Load_Factor,(Other!$G$4/454),EG23,R23)+PRODUCT(IF(AF23/FHS&lt;1,1,AF23/FHS),G23,truck_idle/60,tru__hp,tru_Load_Factor,(Other!$G$4/454),EG23,R23),blank)</f>
        <v/>
      </c>
      <c r="EI23" s="4" t="str">
        <f>IF(C23=truckstoptru,PRODUCT(IF(AF23/FHS&lt;1,1,AF23/FHS),G23,truck_idle/60,tru_Load_Factor,tru__hp,(Other!$G$4/454),EG23,R23)+PRODUCT(G23,(AF23-IF(AF23/FHS&lt;1,1,AF23/FHS)*(truck_idle/60)),TRU_KW,gridNox,Other!$G$4/454,R23),blank)</f>
        <v/>
      </c>
      <c r="EJ23" t="str">
        <f>IF(C23=truckstoptru,VLOOKUP(B23+1,'Tables 2-3 TRU'!$B$14:$D$31,2),blank)</f>
        <v/>
      </c>
      <c r="EK23" s="4" t="str">
        <f>IF(C23=truckstoptru,PRODUCT(G23,(AF23-IF(AF23/FHS&lt;1,1,AF23/FHS)*(truck_idle/60)),tru__hp,tru_Load_Factor,(Other!$G$4/454),EJ23,S23)+PRODUCT(IF(AF23/FHS&lt;1,1,AF23/FHS),G23,truck_idle/60,tru__hp,tru_Load_Factor,(Other!$G$4/454),EJ23,S23),blank)</f>
        <v/>
      </c>
      <c r="EL23" s="4" t="str">
        <f>IF(C23=truckstoptru,PRODUCT(IF(AF23/FHS&lt;1,1,AF23/FHS),G23,truck_idle/60,tru_Load_Factor,tru__hp,(Other!$G$4/454),EJ23,S23)+PRODUCT(G23,(AF23-IF(AF23/FHS&lt;1,1,AF23/FHS)*(truck_idle/60)),TRU_KW,gridNox,Other!$G$4/454,S23),blank)</f>
        <v/>
      </c>
      <c r="EM23" t="str">
        <f>IF(C23=truckstoptru,VLOOKUP(B23+2,'Tables 2-3 TRU'!$B$14:$D$31,2),blank)</f>
        <v/>
      </c>
      <c r="EN23" s="4" t="str">
        <f>IF(C23=truckstoptru,PRODUCT(G23,(AF23-IF(AF23/FHS&lt;1,1,AF23/FHS)*(truck_idle/60)),tru__hp,tru_Load_Factor,(Other!$G$4/454),EM23,T23)+PRODUCT(IF(AF23/FHS&lt;1,1,AF23/FHS),G23,truck_idle/60,tru__hp,tru_Load_Factor,(Other!$G$4/454),EM23,T23),blank)</f>
        <v/>
      </c>
      <c r="EO23" s="4" t="str">
        <f>IF(C23=truckstoptru,PRODUCT(IF(AF23/FHS&lt;1,1,AF23/FHS),G23,truck_idle/60,tru_Load_Factor,tru__hp,(Other!$G$4/454),EM23,T23)+PRODUCT(G23,(AF23-IF(AF23/FHS&lt;1,1,AF23/FHS)*(truck_idle/60)),TRU_KW,gridNox,Other!$G$4/454,T23),blank)</f>
        <v/>
      </c>
      <c r="EP23" t="str">
        <f>IF(C23=truckstoptru,VLOOKUP(B23+3,'Tables 2-3 TRU'!$B$14:$D$31,2),blank)</f>
        <v/>
      </c>
      <c r="EQ23" s="4" t="str">
        <f>IF(C23=truckstoptru,PRODUCT(G23,(AF23-IF(AF23/FHS&lt;1,1,AF23/FHS)*(truck_idle/60)),tru__hp,tru_Load_Factor,(Other!$G$4/454),EP23,U23)+PRODUCT(IF(AF23/FHS&lt;1,1,AF23/FHS),G23,truck_idle/60,tru__hp,tru_Load_Factor,(Other!$G$4/454),EP23,U23),blank)</f>
        <v/>
      </c>
      <c r="ER23" s="4" t="str">
        <f>IF(C23=truckstoptru,PRODUCT(IF(AF23/FHS&lt;1,1,AF23/FHS),G23,truck_idle/60,tru_Load_Factor,tru__hp,(Other!$G$4/454),EP23,U23)+PRODUCT(G23,(AF23-IF(AF23/FHS&lt;1,1,AF23/FHS)*(truck_idle/60)),TRU_KW,gridNox,Other!$G$4/454,U23),blank)</f>
        <v/>
      </c>
      <c r="ES23" t="str">
        <f>IF(C23=truckstoptru,VLOOKUP(B23+4,'Tables 2-3 TRU'!$B$14:$D$31,2),blank)</f>
        <v/>
      </c>
      <c r="ET23" s="4" t="str">
        <f>IF(C23=truckstoptru,PRODUCT(G23,(AF23-IF(AF23/FHS&lt;1,1,AF23/FHS)*(truck_idle/60)),tru__hp,tru_Load_Factor,(Other!$G$4/454),ES23,V23)+PRODUCT(IF(AF23/FHS&lt;1,1,AF23/FHS),G23,truck_idle/60,tru__hp,tru_Load_Factor,(Other!$G$4/454),ES23,V23),blank)</f>
        <v/>
      </c>
      <c r="EU23" s="4" t="str">
        <f>IF(C23=truckstoptru,PRODUCT(IF(AF23/FHS&lt;1,1,AE23/FHS),G23,truck_idle/60,tru_Load_Factor,tru__hp,(Other!$G$4/454),ES23,V23)+PRODUCT(G23,(AF23-IF(AF23/FHS&lt;1,1,AE23/FHS)*(truck_idle/60)),TRU_KW,gridNox,Other!$G$4/454,V23),blank)</f>
        <v/>
      </c>
      <c r="EV23" t="str">
        <f>IF(C23=truckstoptru,VLOOKUP(B23+5,'Tables 2-3 TRU'!$B$14:$D$31,2),blank)</f>
        <v/>
      </c>
      <c r="EW23" s="4" t="str">
        <f>IF(C23=truckstoptru,PRODUCT(G23,(AF23-IF(AF23/FHS&lt;1,1,AF23/FHS)*(truck_idle/60)),tru__hp,tru_Load_Factor,(Other!$G$4/454),EV23,W23)+PRODUCT(IF(AF23/FHS&lt;1,1,AF23/FHS),G23,truck_idle/60,tru__hp,tru_Load_Factor,(Other!$G$4/454),EV23,W23),blank)</f>
        <v/>
      </c>
      <c r="EX23" s="4" t="str">
        <f>IF(C23=truckstoptru,PRODUCT(IF(AF23/FHS&lt;1,1,AF23/FHS),G23,truck_idle/60,tru_Load_Factor,tru__hp,(Other!$G$4/454),EV23,W23)+PRODUCT(G23,(AF23-IF(AF23/FHS&lt;1,1,AF23/FHS)*(truck_idle/60)),TRU_KW,gridNox,Other!$G$4/454,W23),blank)</f>
        <v/>
      </c>
      <c r="EY23" t="str">
        <f>IF(C23=truckstoptru,VLOOKUP(B23+6,'Tables 2-3 TRU'!$B$14:$D$31,2),blank)</f>
        <v/>
      </c>
      <c r="EZ23" s="4" t="str">
        <f>IF(C23=truckstoptru,PRODUCT(G23,(AF23-IF(AF23/FHS&lt;1,1,AF23/FHS)*(truck_idle/60)),tru__hp,tru_Load_Factor,(Other!$G$4/454),EY23,X23)+PRODUCT(IF(AF23/FHS&lt;1,1,AF23/FHS),G23,truck_idle/60,tru__hp,tru_Load_Factor,(Other!$G$4/454),EY23,X23),blank)</f>
        <v/>
      </c>
      <c r="FA23" s="4" t="str">
        <f>IF(C23=truckstoptru,PRODUCT(IF(AF23/FHS&lt;1,1,AF23/FHS),G23,truck_idle/60,tru_Load_Factor,tru__hp,(Other!$G$4/454),EY23,X23)+PRODUCT(G23,(AF23-IF(AF23/FHS&lt;1,1,AF23/FHS)*(truck_idle/60)),TRU_KW,gridNox,Other!$G$4/454,X23),blank)</f>
        <v/>
      </c>
      <c r="FB23" t="str">
        <f>IF(C23=truckstoptru,VLOOKUP(B23+7,'Tables 2-3 TRU'!$B$14:$D$31,2),blank)</f>
        <v/>
      </c>
      <c r="FC23" s="4" t="str">
        <f>IF(C23=truckstoptru,PRODUCT(G23,(AF23-IF(AF23/FHS&lt;1,1,AF23/FHS)*(truck_idle/60)),tru__hp,tru_Load_Factor,(Other!$G$4/454),FB23,Y23)+PRODUCT(IF(AF23/FHS&lt;1,1,AF23/FHS),G23,truck_idle/60,tru__hp,tru_Load_Factor,(Other!$G$4/454),FB23,Y23),blank)</f>
        <v/>
      </c>
      <c r="FD23" s="4" t="str">
        <f>IF(C23=truckstoptru,PRODUCT(IF(AF23/FHS&lt;1,1,AF23/FHS),G23,truck_idle/60,tru_Load_Factor,tru__hp,(Other!$G$4/454),FB23,Y23)+PRODUCT(G23,(AF23-IF(AF23/FHS&lt;1,1,AF23/FHS)*(truck_idle/60)),TRU_KW,gridNox,Other!$G$4/454,Y23),blank)</f>
        <v/>
      </c>
      <c r="FE23" t="str">
        <f>IF(C23=truckstoptru,VLOOKUP(B23+8,'Tables 2-3 TRU'!$B$14:$D$31,2),blank)</f>
        <v/>
      </c>
      <c r="FF23" s="4" t="str">
        <f>IF(C23=truckstoptru,PRODUCT(G23,(AF23-IF(AF23/FHS&lt;1,1,AF23/FHS)*(truck_idle/60)),tru__hp,tru_Load_Factor,(Other!$G$4/454),FE23,Z23)+PRODUCT(IF(AF23/FHS&lt;1,1,AF23/FHS),G23,truck_idle/60,tru__hp,tru_Load_Factor,(Other!$G$4/454),FE23,Z23),blank)</f>
        <v/>
      </c>
      <c r="FG23" s="4" t="str">
        <f>IF(C23=truckstoptru,PRODUCT(IF(AF23/FHS&lt;1,1,AF23/FHS),G23,truck_idle/60,tru_Load_Factor,tru__hp,(Other!$G$4/454),FE23,Z23)+PRODUCT(G23,(AF23-IF(AF23/FHS&lt;1,1,AF23/FHS)*(truck_idle/60)),TRU_KW,gridNox,Other!$G$4/454,Z23),blank)</f>
        <v/>
      </c>
      <c r="FH23" t="str">
        <f>IF(C23=truckstoptru,VLOOKUP(B23+9,'Tables 2-3 TRU'!$B$14:$D$31,2),blank)</f>
        <v/>
      </c>
      <c r="FI23" s="4" t="str">
        <f>IF(C23=truckstoptru,PRODUCT(G23,(AF23-IF(AF23/FHS&lt;1,1,AF23/FHS)*(truck_idle/60)),tru__hp,tru_Load_Factor,(Other!$G$4/454),FH23,AA23)+PRODUCT(IF(AF23/FHS&lt;1,1,AF23/FHS),G23,truck_idle/60,tru__hp,tru_Load_Factor,(Other!$G$4/454),FH23,AA23),blank)</f>
        <v/>
      </c>
      <c r="FJ23" s="4" t="str">
        <f>IF(C23=truckstoptru,PRODUCT(IF(AF23/FHS&lt;1,1,AF23/FHS),G23,truck_idle/60,tru_Load_Factor,tru__hp,(Other!$G$4/454),FH23,AA23)+PRODUCT(G23,(AF23-IF(AF23/FHS&lt;1,1,AF23/FHS)*(truck_idle/60)),TRU_KW,gridNox,Other!$G$4/454,AA23),blank)</f>
        <v/>
      </c>
      <c r="FL23" t="str">
        <f>IF(C23=truckstoptru,VLOOKUP(B23+0,'Tables 2-3 TRU'!$B$14:$D$31,3),blank)</f>
        <v/>
      </c>
      <c r="FM23" s="4" t="str">
        <f>IF(C23=truckstoptru,PRODUCT(G23,(AF23-IF(AF23/FHS&lt;1,1,AF23/FHS)*(truck_idle/60)),tru__hp,tru_Load_Factor,(Other!$G$4/454),FL23,R23)+PRODUCT(IF(AF23/FHS&lt;1,1,AF23/FHS),G23,truck_idle/60,tru__hp,tru_Load_Factor,(Other!$G$4/454),FL23,R23),blank)</f>
        <v/>
      </c>
      <c r="FN23" s="4" t="str">
        <f>IF(C23=truckstoptru,PRODUCT(IF(AF23/FHS&lt;1,1,AF23/FHS),G23,truck_idle/60,tru_Load_Factor,tru__hp,(Other!$G$4/454),FL23,R23)+PRODUCT(G23,(AF23-IF(AF23/FHS&lt;1,1,AF23/FHS)*(truck_idle/60)),TRU_KW,gridPM,Other!$G$4/454,R23),blank)</f>
        <v/>
      </c>
      <c r="FO23" t="str">
        <f>IF(C23=truckstoptru,VLOOKUP(B23+1,'Tables 2-3 TRU'!$B$14:$D$31,3),blank)</f>
        <v/>
      </c>
      <c r="FP23" s="4" t="str">
        <f>IF(C23=truckstoptru,PRODUCT(G23,(AF23-IF(AF23/FHS&lt;1,1,AF23/FHS)*(truck_idle/60)),tru__hp,tru_Load_Factor,(Other!$G$4/454),FO23,S23)+PRODUCT(IF(AF23/FHS&lt;1,1,AF23/FHS),G23,truck_idle/60,tru__hp,tru_Load_Factor,(Other!$G$4/454),FO23,S23),blank)</f>
        <v/>
      </c>
      <c r="FQ23" s="4" t="str">
        <f>IF(C23=truckstoptru,PRODUCT(IF(AF23/FHS&lt;1,1,AF23/FHS),G23,truck_idle/60,tru_Load_Factor,tru__hp,(Other!$G$4/454),FO23,S23)+PRODUCT(G23,(AF23-IF(AF23/FHS&lt;1,1,AF23/FHS)*(truck_idle/60)),TRU_KW,gridPM,Other!$G$4/454,S23),blank)</f>
        <v/>
      </c>
      <c r="FR23" t="str">
        <f>IF(C23=truckstoptru,VLOOKUP(B23+2,'Tables 2-3 TRU'!$B$14:$D$31,3),blank)</f>
        <v/>
      </c>
      <c r="FS23" s="4" t="str">
        <f>IF(C23=truckstoptru,PRODUCT(G23,(AF23-IF(AF23/FHS&lt;1,1,AF23/FHS)*(truck_idle/60)),tru__hp,tru_Load_Factor,(Other!$G$4/454),FR23,T23)+PRODUCT(IF(AF23/FHS&lt;1,1,AF23/FHS),G23,truck_idle/60,tru__hp,tru_Load_Factor,(Other!$G$4/454),FR23,T23),blank)</f>
        <v/>
      </c>
      <c r="FT23" s="4" t="str">
        <f>IF(C23=truckstoptru,PRODUCT(IF(AF23/FHS&lt;1,1,AF23/FHS),G23,truck_idle/60,tru_Load_Factor,tru__hp,(Other!$G$4/454),FR23,T23)+PRODUCT(G23,(AF23-IF(AF23/FHS&lt;1,1,AF23/FHS)*(truck_idle/60)),TRU_KW,gridPM,Other!$G$4/454,T23),blank)</f>
        <v/>
      </c>
      <c r="FU23" t="str">
        <f>IF(C23=truckstoptru,VLOOKUP(B23+3,'Tables 2-3 TRU'!$B$14:$D$31,3),blank)</f>
        <v/>
      </c>
      <c r="FV23" s="4" t="str">
        <f>IF(C23=truckstoptru,PRODUCT(G23,(AF23-IF(AF23/FHS&lt;1,1,AF23/FHS)*(truck_idle/60)),tru__hp,tru_Load_Factor,(Other!$G$4/454),FU23,U23)+PRODUCT(IF(AF23/FHS&lt;1,1,AF23/FHS),G23,truck_idle/60,tru__hp,tru_Load_Factor,(Other!$G$4/454),FU23,U23),blank)</f>
        <v/>
      </c>
      <c r="FW23" s="4" t="str">
        <f>IF(C23=truckstoptru,PRODUCT(IF(AF23/FHS&lt;1,1,AF23/FHS),G23,truck_idle/60,tru_Load_Factor,tru__hp,(Other!$G$4/454),FU23,U23)+PRODUCT(G23,(AF23-IF(AF23/FHS&lt;1,1,AF23/FHS)*(truck_idle/60)),TRU_KW,gridPM,Other!$G$4/454,U23),blank)</f>
        <v/>
      </c>
      <c r="FX23" t="str">
        <f>IF(C23=truckstoptru,VLOOKUP(B23+4,'Tables 2-3 TRU'!$B$14:$D$31,3),blank)</f>
        <v/>
      </c>
      <c r="FY23" s="4" t="str">
        <f>IF(C23=truckstoptru,PRODUCT(G23,(AF23-IF(AF23/FHS&lt;1,1,AF23/FHS)*(truck_idle/60)),tru__hp,tru_Load_Factor,(Other!$G$4/454),FX23,V23)+PRODUCT(IF(AF23/FHS&lt;1,1,AF23/FHS),G23,truck_idle/60,tru__hp,tru_Load_Factor,(Other!$G$4/454),FX23,V23),blank)</f>
        <v/>
      </c>
      <c r="FZ23" s="4" t="str">
        <f>IF(C23=truckstoptru,PRODUCT(IF(AF23/FHS&lt;1,1,AF23/FHS),G23,truck_idle/60,tru_Load_Factor,tru__hp,(Other!$G$4/454),FX23,V23)+PRODUCT(G23,(AF23-IF(AF23/FHS&lt;1,1,AF23/FHS)*(truck_idle/60)),TRU_KW,gridPM,Other!$G$4/454,V23),blank)</f>
        <v/>
      </c>
      <c r="GA23" t="str">
        <f>IF(C23=truckstoptru,VLOOKUP(B23+5,'Tables 2-3 TRU'!$B$14:$D$31,3),blank)</f>
        <v/>
      </c>
      <c r="GB23" s="4" t="str">
        <f>IF(C23=truckstoptru,PRODUCT(G23,(AF23-IF(AF23/FHS&lt;1,1,AF23/FHS)*(truck_idle/60)),tru__hp,tru_Load_Factor,(Other!$G$4/454),GA23,W23)+PRODUCT(IF(AF23/FHS&lt;1,1,AF23/FHS),G23,truck_idle/60,tru__hp,tru_Load_Factor,(Other!$G$4/454),GA23,W23),blank)</f>
        <v/>
      </c>
      <c r="GC23" s="4" t="str">
        <f>IF(C23=truckstoptru,PRODUCT(IF(AF23/FHS&lt;1,1,AF23/FHS),G23,truck_idle/60,tru_Load_Factor,tru__hp,(Other!$G$4/454),GA23,W23)+PRODUCT(G23,(AF23-IF(AF23/FHS&lt;1,1,AF23/FHS)*(truck_idle/60)),TRU_KW,gridPM,Other!$G$4/454,W23),blank)</f>
        <v/>
      </c>
      <c r="GD23" t="str">
        <f>IF(C23=truckstoptru,VLOOKUP(B23+6,'Tables 2-3 TRU'!$B$14:$D$31,3),blank)</f>
        <v/>
      </c>
      <c r="GE23" s="4" t="str">
        <f>IF(C23=truckstoptru,PRODUCT(G23,(AF23-IF(AF23/FHS&lt;1,1,AF23/FHS)*(truck_idle/60)),tru__hp,tru_Load_Factor,(Other!$G$4/454),GD23,X23)+PRODUCT(IF(AF23/FHS&lt;1,1,AF23/FHS),G23,truck_idle/60,tru__hp,tru_Load_Factor,(Other!$G$4/454),GD23,X23),blank)</f>
        <v/>
      </c>
      <c r="GF23" s="4" t="str">
        <f>IF(C23=truckstoptru,PRODUCT(IF(AF23/FHS&lt;1,1,AF23/FHS),G23,truck_idle/60,tru_Load_Factor,tru__hp,(Other!$G$4/454),GD23,X23)+PRODUCT(G23,(AF23-IF(AF23/FHS&lt;1,1,AF23/FHS)*(truck_idle/60)),TRU_KW,gridPM,Other!$G$4/454,X23),blank)</f>
        <v/>
      </c>
      <c r="GG23" t="str">
        <f>IF(C23=truckstoptru,VLOOKUP(B23+7,'Tables 2-3 TRU'!$B$14:$D$31,3),blank)</f>
        <v/>
      </c>
      <c r="GH23" s="4" t="str">
        <f>IF(C23=truckstoptru,PRODUCT(G23,(AF23-IF(AF23/FHS&lt;1,1,AF23/FHS)*(truck_idle/60)),tru__hp,tru_Load_Factor,(Other!$G$4/454),GG23,Y23)+PRODUCT(IF(AF23/FHS&lt;1,1,AF23/FHS),G23,truck_idle/60,tru__hp,tru_Load_Factor,(Other!$G$4/454),GG23,Y23),blank)</f>
        <v/>
      </c>
      <c r="GI23" s="4" t="str">
        <f>IF(C23=truckstoptru,PRODUCT(IF(AF23/FHS&lt;1,1,AF23/FHS),G23,truck_idle/60,tru_Load_Factor,tru__hp,(Other!$G$4/454),GG23,Y23)+PRODUCT(G23,(AF23-IF(AF23/FHS&lt;1,1,AF23/FHS)*(truck_idle/60)),TRU_KW,gridPM,Other!$G$4/454,Y23),blank)</f>
        <v/>
      </c>
      <c r="GJ23" t="str">
        <f>IF(C23=truckstoptru,VLOOKUP(B23+8,'Tables 2-3 TRU'!$B$14:$D$31,3),blank)</f>
        <v/>
      </c>
      <c r="GK23" s="4" t="str">
        <f>IF(C23=truckstoptru,PRODUCT(G23,(AF23-IF(AF23/FHS&lt;1,1,AF23/FHS)*(truck_idle/60)),tru__hp,tru_Load_Factor,(Other!$G$4/454),GJ23,Z23)+PRODUCT(IF(AF23/FHS&lt;1,1,AF23/FHS),G23,truck_idle/60,tru__hp,tru_Load_Factor,(Other!$G$4/454),GJ23,Z23),blank)</f>
        <v/>
      </c>
      <c r="GL23" s="4" t="str">
        <f>IF(C23=truckstoptru,PRODUCT(IF(AF23/FHS&lt;1,1,AF23/FHS),G23,truck_idle/60,tru_Load_Factor,tru__hp,(Other!$G$4/454),GJ23,Z23)+PRODUCT(G23,(AF23-IF(AF23/FHS&lt;1,1,AF23/FHS)*(truck_idle/60)),TRU_KW,gridPM,Other!$G$4/454,Z23),blank)</f>
        <v/>
      </c>
      <c r="GM23" t="str">
        <f>IF(C23=truckstoptru,VLOOKUP(B23+9,'Tables 2-3 TRU'!$B$14:$D$31,3),blank)</f>
        <v/>
      </c>
      <c r="GN23" s="4" t="str">
        <f>IF(C23=truckstoptru,PRODUCT(G23,(AF23-IF(AF23/FHS&lt;1,1,AF23/FHS)*(truck_idle/60)),tru__hp,tru_Load_Factor,(Other!$G$4/454),GM23,AA23)+PRODUCT(IF(AF23/FHS&lt;1,1,AF23/FHS),G23,truck_idle/60,tru__hp,tru_Load_Factor,(Other!$G$4/454),GM23,AA23),blank)</f>
        <v/>
      </c>
      <c r="GO23" s="4" t="str">
        <f>IF(C23=truckstoptru,PRODUCT(IF(AF23/FHS&lt;1,1,AF23/FHS),G23,truck_idle/60,tru_Load_Factor,tru__hp,(Other!$G$4/454),GM23,AA23)+PRODUCT(G23,(AF23-IF(AF23/FHS&lt;1,1,AF23/FHS)*(truck_idle/60)),TRU_KW,gridPM,Other!$G$4/454,AA23),blank)</f>
        <v/>
      </c>
      <c r="GQ23" s="4">
        <f t="shared" si="2"/>
        <v>0</v>
      </c>
      <c r="GR23" s="4">
        <f t="shared" si="3"/>
        <v>0</v>
      </c>
      <c r="GS23" s="4">
        <f t="shared" si="4"/>
        <v>0</v>
      </c>
      <c r="GT23" s="4">
        <f t="shared" si="5"/>
        <v>0</v>
      </c>
      <c r="GU23" s="4">
        <f t="shared" si="11"/>
        <v>0</v>
      </c>
      <c r="GV23" s="4">
        <f t="shared" si="12"/>
        <v>0</v>
      </c>
      <c r="GW23" s="4"/>
      <c r="GX23" s="4">
        <f t="shared" si="6"/>
        <v>0</v>
      </c>
      <c r="GY23" s="4">
        <f t="shared" si="7"/>
        <v>0</v>
      </c>
      <c r="GZ23" s="4">
        <f t="shared" si="8"/>
        <v>0</v>
      </c>
      <c r="HA23" s="4">
        <f t="shared" si="9"/>
        <v>0</v>
      </c>
      <c r="HB23" s="4">
        <f t="shared" si="13"/>
        <v>0</v>
      </c>
      <c r="HC23" s="4">
        <f t="shared" si="14"/>
        <v>0</v>
      </c>
      <c r="HD23" s="4"/>
      <c r="HE23" s="4">
        <f t="shared" si="15"/>
        <v>0</v>
      </c>
      <c r="HF23" s="4">
        <f t="shared" si="16"/>
        <v>0</v>
      </c>
      <c r="HG23" s="19">
        <f t="shared" si="17"/>
        <v>0</v>
      </c>
      <c r="HH23" s="244">
        <f t="shared" si="10"/>
        <v>0</v>
      </c>
      <c r="HI23" s="55"/>
    </row>
    <row r="24" spans="1:217" x14ac:dyDescent="0.2">
      <c r="A24" t="str">
        <f>IF(OR('User Input Data'!C28=truckstop1,'User Input Data'!C28=truckstoptru),'User Input Data'!A28,blank)</f>
        <v/>
      </c>
      <c r="B24" t="str">
        <f>IF(OR('User Input Data'!C28=truckstop1,'User Input Data'!C28=truckstoptru),'User Input Data'!B28,blank)</f>
        <v/>
      </c>
      <c r="C24" s="49" t="str">
        <f>IF(OR('User Input Data'!C28=truckstop1,'User Input Data'!C28=truckstoptru),'User Input Data'!C28,blank)</f>
        <v/>
      </c>
      <c r="D24" s="49" t="str">
        <f>IF(AND(OR('User Input Data'!C28=truckstop1,'User Input Data'!C28=truckstoptru),'User Input Data'!D28&gt;1),'User Input Data'!D28,blank)</f>
        <v/>
      </c>
      <c r="E24" s="49" t="str">
        <f>IF(AND(OR('User Input Data'!C28=truckstop1,'User Input Data'!C28=truckstoptru),'User Input Data'!E28&gt;1),'User Input Data'!E28,blank)</f>
        <v/>
      </c>
      <c r="F24" s="49" t="str">
        <f>IF(AND(OR('User Input Data'!C28=truckstop1,'User Input Data'!C28=truckstoptru),'User Input Data'!F28&gt;1),'User Input Data'!F28,blank)</f>
        <v/>
      </c>
      <c r="G24" t="str">
        <f>IF(AND(OR('User Input Data'!C28=truckstop1,'User Input Data'!C28=truckstoptru),'User Input Data'!G28&gt;1),'User Input Data'!G28,blank)</f>
        <v/>
      </c>
      <c r="H24" s="79" t="str">
        <f>IF(OR('User Input Data'!C28=truckstop1,'User Input Data'!C28=truckstoptru),'User Input Data'!H28,blank)</f>
        <v/>
      </c>
      <c r="I24" s="79" t="str">
        <f>IF(OR('User Input Data'!C28=truckstop1,'User Input Data'!C28=truckstoptru),'User Input Data'!I28,blank)</f>
        <v/>
      </c>
      <c r="J24" s="79" t="str">
        <f>IF(OR('User Input Data'!C28=truckstop1,'User Input Data'!C28=truckstoptru),'User Input Data'!J28,blank)</f>
        <v/>
      </c>
      <c r="K24" s="79" t="str">
        <f>IF(OR('User Input Data'!C28=truckstop1,'User Input Data'!C28=truckstoptru),'User Input Data'!K28,blank)</f>
        <v/>
      </c>
      <c r="L24" s="79" t="str">
        <f>IF(OR('User Input Data'!C28=truckstop1,'User Input Data'!C28=truckstoptru),'User Input Data'!L28,blank)</f>
        <v/>
      </c>
      <c r="M24" s="79" t="str">
        <f>IF(OR('User Input Data'!C28=truckstop1,'User Input Data'!C28=truckstoptru),'User Input Data'!M28,blank)</f>
        <v/>
      </c>
      <c r="N24" s="79" t="str">
        <f>IF(OR('User Input Data'!C28=truckstop1,'User Input Data'!C28=truckstoptru),'User Input Data'!N28,blank)</f>
        <v/>
      </c>
      <c r="O24" s="79" t="str">
        <f>IF(OR('User Input Data'!C28=truckstop1,'User Input Data'!C28=truckstoptru),'User Input Data'!O28,blank)</f>
        <v/>
      </c>
      <c r="P24" s="79" t="str">
        <f>IF(OR('User Input Data'!C28=truckstop1,'User Input Data'!C28=truckstoptru),'User Input Data'!P28,blank)</f>
        <v/>
      </c>
      <c r="Q24" s="79" t="str">
        <f>IF(OR('User Input Data'!C28=truckstop1,'User Input Data'!C28=truckstoptru),'User Input Data'!Q28,blank)</f>
        <v/>
      </c>
      <c r="R24" s="79" t="str">
        <f>IF('User Input Data'!C28=truckstoptru,'User Input Data'!R28,blank)</f>
        <v/>
      </c>
      <c r="S24" s="79" t="str">
        <f>IF('User Input Data'!C28=truckstoptru,'User Input Data'!S28,blank)</f>
        <v/>
      </c>
      <c r="T24" s="79" t="str">
        <f>IF('User Input Data'!C28=truckstoptru,'User Input Data'!T28,blank)</f>
        <v/>
      </c>
      <c r="U24" s="79" t="str">
        <f>IF('User Input Data'!C28=truckstoptru,'User Input Data'!U28,blank)</f>
        <v/>
      </c>
      <c r="V24" s="79" t="str">
        <f>IF('User Input Data'!C28=truckstoptru,'User Input Data'!V28,blank)</f>
        <v/>
      </c>
      <c r="W24" s="79" t="str">
        <f>IF('User Input Data'!C28=truckstoptru,'User Input Data'!W28,blank)</f>
        <v/>
      </c>
      <c r="X24" s="79" t="str">
        <f>IF('User Input Data'!C28=truckstoptru,'User Input Data'!X28,blank)</f>
        <v/>
      </c>
      <c r="Y24" s="79" t="str">
        <f>IF('User Input Data'!C28=truckstoptru,'User Input Data'!Y28,blank)</f>
        <v/>
      </c>
      <c r="Z24" s="79" t="str">
        <f>IF('User Input Data'!C28=truckstoptru,'User Input Data'!Z28,blank)</f>
        <v/>
      </c>
      <c r="AA24" s="79" t="str">
        <f>IF('User Input Data'!C28=truckstoptru,'User Input Data'!AA28,blank)</f>
        <v/>
      </c>
      <c r="AB24" s="9" t="str">
        <f>IF(AND(OR('User Input Data'!C28=truckstop1,'User Input Data'!C28=truckstoptru),'User Input Data'!AC28&gt;1),'User Input Data'!AC28,blank)</f>
        <v/>
      </c>
      <c r="AC24" s="9" t="str">
        <f>IF(AND(OR('User Input Data'!C28=truckstop1,'User Input Data'!C28=truckstoptru),'User Input Data'!AD28&gt;0),'User Input Data'!AD28,blank)</f>
        <v/>
      </c>
      <c r="AE24" t="str">
        <f>IF(E24&gt;0,E24,Other!$G$5)</f>
        <v/>
      </c>
      <c r="AF24" t="str">
        <f t="shared" si="1"/>
        <v/>
      </c>
      <c r="AG24" s="12" t="str">
        <f>IF(NOT(B24=blank),VLOOKUP(B24+0,'Tables 4-5'!$F$8:$G$25,2),blank)</f>
        <v/>
      </c>
      <c r="AH24" s="461" t="str">
        <f>IF(NOT(B24=blank),VLOOKUP(B24+0,'Table 6'!$B$3:$D$20,2),blank)</f>
        <v/>
      </c>
      <c r="AI24" s="4" t="str">
        <f>IF(NOT(B24=blank),'Tables 4-5'!$A$8,blank)</f>
        <v/>
      </c>
      <c r="AJ24" s="4" t="str">
        <f>IF(NOT(B24=blank),PRODUCT(G24,H24,(AE24-IF(AE24/FHS&lt;1,1,AE24/FHS)*(truck_idle/60)),(AG24*AI24),(Other!$G$4/454))+PRODUCT(IF(AE24/FHS&lt;1,1,AE24/FHS),G24,H24,AH24,truck_idle/60,Other!$G$4/454),blank)</f>
        <v/>
      </c>
      <c r="AK24" s="4" t="str">
        <f>IF(NOT(B24=blank),PRODUCT(IF(AE24/FHS&lt;1,1,AE24/FHS),G24,H24,AH24,truck_idle/60,Other!$G$4/454)+PRODUCT(G24,(AE24-IF(AE24/FHS&lt;1,1,AE24/FHS)*(truck_idle/60)),Truck_KW,gridNox,Other!$G$4/454,H24,AG24),blank)</f>
        <v/>
      </c>
      <c r="AL24" s="12" t="str">
        <f>IF(NOT(B24=blank),VLOOKUP(B24+1,'Tables 4-5'!$F$8:$G$25,2),blank)</f>
        <v/>
      </c>
      <c r="AM24" s="461" t="str">
        <f>IF(NOT(B24=blank),VLOOKUP(B24+1,'Table 6'!$B$3:$D$20,2),blank)</f>
        <v/>
      </c>
      <c r="AN24" s="4" t="str">
        <f>IF(NOT(B24=blank),'Tables 4-5'!$A$8,blank)</f>
        <v/>
      </c>
      <c r="AO24" s="4" t="str">
        <f>IF(NOT(B24=blank),PRODUCT(G24,I24,(AE24-IF(AE24/FHS&lt;1,1,AE24/FHS)*(truck_idle/60)),(AL24*AN24),(Other!$G$4/454))+PRODUCT(IF(AE24/FHS&lt;1,1,AE24/FHS),G24,I24,AM24,truck_idle/60,Other!$G$4/454),blank)</f>
        <v/>
      </c>
      <c r="AP24" s="4" t="str">
        <f>IF(NOT(B24=blank),PRODUCT(IF(AE24/FHS&lt;1,1,AE24/FHS),G24,I24,AM24,truck_idle/60,Other!$G$4/454)+PRODUCT(G24,(AE24-IF(AE24/FHS&lt;1,1,AE24/FHS)*(truck_idle/60)),Truck_KW,gridNox,Other!$G$4/454,I24,AL24),blank)</f>
        <v/>
      </c>
      <c r="AQ24" s="12" t="str">
        <f>IF(NOT(B24=blank),VLOOKUP(B24+2,'Tables 4-5'!$F$8:$G$25,2),blank)</f>
        <v/>
      </c>
      <c r="AR24" s="461" t="str">
        <f>IF(NOT(B24=blank),VLOOKUP(B24+2,'Table 6'!$B$3:$D$20,2),blank)</f>
        <v/>
      </c>
      <c r="AS24" s="4" t="str">
        <f>IF(NOT(B24=blank),'Tables 4-5'!$A$8,blank)</f>
        <v/>
      </c>
      <c r="AT24" s="4" t="str">
        <f>IF(NOT(B24=blank),PRODUCT(G24,J24,(AE24-IF(AE24/FHS&lt;1,1,AE24/FHS)*(truck_idle/60)),(AQ24*AS24),(Other!$G$4/454))+PRODUCT(IF(AE24/FHS&lt;1,1,AE24/FHS),G24,J24,AR24,truck_idle/60,Other!$G$4/454),blank)</f>
        <v/>
      </c>
      <c r="AU24" s="4" t="str">
        <f>IF(NOT(B24=blank),PRODUCT(IF(AE24/FHS&lt;1,1,AE24/FHS),G24,J24,AR24,truck_idle/60,Other!$G$4/454)+PRODUCT(G24,(AE24-IF(AE24/FHS&lt;1,1,AE24/FHS)*(truck_idle/60)),Truck_KW,gridNox,Other!$G$4/454,J24,AQ24),blank)</f>
        <v/>
      </c>
      <c r="AV24" s="12" t="str">
        <f>IF(NOT(B24=blank),VLOOKUP(B24+3,'Tables 4-5'!$F$8:$G$25,2),blank)</f>
        <v/>
      </c>
      <c r="AW24" s="4" t="str">
        <f>IF(NOT(B24=blank),VLOOKUP(B24+3,#REF!,2),blank)</f>
        <v/>
      </c>
      <c r="AX24" s="461" t="str">
        <f>IF(NOT(B24=blank),VLOOKUP(B24+3,'Table 6'!$B$3:$D$20,2),blank)</f>
        <v/>
      </c>
      <c r="AY24" s="4" t="str">
        <f>IF(NOT(B24=blank),'Tables 4-5'!$A$8,blank)</f>
        <v/>
      </c>
      <c r="AZ24" s="4" t="str">
        <f>IF(NOT(B24=blank),PRODUCT(G24,K24,(AE24-IF(AE24/FHS&lt;1,1,AE24/FHS)*(truck_idle/60)),(AV24*AY24),(Other!$G$4/454))+PRODUCT(IF(AE24/FHS&lt;1,1,AE24/FHS),G24,K24,AX24,truck_idle/60,Other!$G$4/454),blank)</f>
        <v/>
      </c>
      <c r="BA24" s="4" t="str">
        <f>IF(NOT(B24=blank),PRODUCT(IF(AE24/FHS&lt;1,1,AE24/FHS),G24,K24,AX24,Other!$G$6/60,Other!$G$4/454)+PRODUCT(G24,(AE24-IF(AE24/FHS&lt;1,1,AE24/FHS)*(truck_idle/60)),Truck_KW,gridNox,Other!$G$4/454,K24,AV24),blank)</f>
        <v/>
      </c>
      <c r="BB24" s="12" t="str">
        <f>IF(NOT(B24=blank),VLOOKUP(B24+4,'Tables 4-5'!$F$8:$G$25,2),blank)</f>
        <v/>
      </c>
      <c r="BC24" s="461" t="str">
        <f>IF(NOT(B24=blank),VLOOKUP(B24+4,'Table 6'!$B$3:$D$20,2),blank)</f>
        <v/>
      </c>
      <c r="BD24" s="4" t="str">
        <f>IF(NOT(B24=blank),'Tables 4-5'!$A$8,blank)</f>
        <v/>
      </c>
      <c r="BE24" s="4" t="str">
        <f>IF(NOT(B24=blank),PRODUCT(G24,L24,(AE24-IF(AE24/FHS&lt;1,1,AE24/FHS)*(truck_idle/60)),(BB24*BD24),(Other!$G$4/454))+PRODUCT(IF(AE24/FHS&lt;1,1,AE24/FHS),G24,L24,BC24,truck_idle/60,Other!$G$4/454),blank)</f>
        <v/>
      </c>
      <c r="BF24" s="4" t="str">
        <f>IF(NOT(B24=blank),PRODUCT(IF(AE24/FHS&lt;1,1,AE24/FHS),G24,L24,BC24,Other!$G$6/60,Other!$G$4/454)+PRODUCT(G24,(AE24-IF(AE24/FHS&lt;1,1,AE24/FHS)*(truck_idle/60)),Truck_KW,gridNox,Other!$G$4/454,L24,BB24),blank)</f>
        <v/>
      </c>
      <c r="BG24" s="12" t="str">
        <f>IF(NOT(B24=blank),VLOOKUP(B24+5,'Tables 4-5'!$F$8:$G$25,2),blank)</f>
        <v/>
      </c>
      <c r="BH24" s="461" t="str">
        <f>IF(NOT(B24=blank),VLOOKUP(B24+5,'Table 6'!$B$3:$D$20,2),blank)</f>
        <v/>
      </c>
      <c r="BI24" s="4" t="str">
        <f>IF(NOT(B24=blank),'Tables 4-5'!$A$8,blank)</f>
        <v/>
      </c>
      <c r="BJ24" s="4" t="str">
        <f>IF(NOT(B24=blank),PRODUCT(G24,M24,(AE24-IF(AE24/FHS&lt;1,1,AE24/FHS)*(truck_idle/60)),(BG24*BI24),(Other!$G$4/454))+PRODUCT(IF(AE24/FHS&lt;1,1,AE24/FHS),G24,M24,BH24,truck_idle/60,Other!$G$4/454),blank)</f>
        <v/>
      </c>
      <c r="BK24" s="4" t="str">
        <f>IF(NOT(B24=blank),PRODUCT(IF(AE24/FHS&lt;1,1,AE24/FHS),G24,M24,BH24,truck_idle/60,Other!$G$4/454)+PRODUCT(G24,(AE24-IF(AE24/FHS&lt;1,1,AE24/FHS)*(truck_idle/60)),Truck_KW,gridNox,Other!$G$4/454,M24,BG24),blank)</f>
        <v/>
      </c>
      <c r="BL24" s="12" t="str">
        <f>IF(NOT(B24=blank),VLOOKUP(B24+6,'Tables 4-5'!$F$8:$G$25,2),blank)</f>
        <v/>
      </c>
      <c r="BM24" s="461" t="str">
        <f>IF(NOT(B24=blank),VLOOKUP(B24+6,'Table 6'!$B$3:$D$20,2),blank)</f>
        <v/>
      </c>
      <c r="BN24" s="4" t="str">
        <f>IF(NOT(B24=blank),'Tables 4-5'!$A$8,blank)</f>
        <v/>
      </c>
      <c r="BO24" s="4" t="str">
        <f>IF(NOT(B24=blank),PRODUCT(G24,N24,(AE24-IF(AE24/FHS&lt;1,1,AE24/FHS)*(truck_idle/60)),(BL24*BN24),(Other!$G$4/454))+PRODUCT(IF(AE24/FHS&lt;1,1,AE24/FHS),G24,N24,BM24,truck_idle/60,Other!$G$4/454),blank)</f>
        <v/>
      </c>
      <c r="BP24" s="4" t="str">
        <f>IF(NOT(B24=blank),PRODUCT(IF(AE24/FHS&lt;1,1,AE24/FHS),G24,N24,BM24,truck_idle/60,Other!$G$4/454)+PRODUCT(G24,(AE24-IF(AE24/FHS&lt;1,1,AE24/FHS)*(truck_idle/60)),Truck_KW,gridNox,Other!$G$4/454,N24,BL24),blank)</f>
        <v/>
      </c>
      <c r="BQ24" s="12" t="str">
        <f>IF(NOT(B24=blank),VLOOKUP(B24+7,'Tables 4-5'!$F$8:$G$25,2),blank)</f>
        <v/>
      </c>
      <c r="BR24" s="461" t="str">
        <f>IF(NOT(B24=blank),VLOOKUP(B24+7,'Table 6'!$B$3:$D$20,2),blank)</f>
        <v/>
      </c>
      <c r="BS24" s="4" t="str">
        <f>IF(NOT(B24=blank),'Tables 4-5'!$A$8,blank)</f>
        <v/>
      </c>
      <c r="BT24" s="4" t="str">
        <f>IF(NOT(B24=blank),PRODUCT(G24,O24,(AE24-IF(AE24/FHS&lt;1,1,AE24/FHS)*(truck_idle/60)),(BQ24*BS24),(Other!$G$4/454))+PRODUCT(IF(AE24/FHS&lt;1,1,AE24/FHS),G24,O24,BR24,truck_idle/60,Other!$G$4/454),blank)</f>
        <v/>
      </c>
      <c r="BU24" s="4" t="str">
        <f>IF(NOT(B24=blank),PRODUCT(IF(AE24/FHS&lt;1,1,AE24/FHS),G24,O24,BR24,truck_idle/60,Other!$G$4/454)+PRODUCT(G24,(AE24-IF(AE24/FHS&lt;1,1,AE24/FHS)*(truck_idle/60)),Truck_KW,gridNox,Other!$G$4/454,O24,BQ24),blank)</f>
        <v/>
      </c>
      <c r="BV24" s="12" t="str">
        <f>IF(NOT(B24=blank),VLOOKUP(B24+8,'Tables 4-5'!$F$8:$G$25,2),blank)</f>
        <v/>
      </c>
      <c r="BW24" s="461" t="str">
        <f>IF(NOT(B24=blank),VLOOKUP(B24+8,'Table 6'!$B$3:$D$20,2),blank)</f>
        <v/>
      </c>
      <c r="BX24" s="4" t="str">
        <f>IF(NOT(B24=blank),'Tables 4-5'!$A$8,blank)</f>
        <v/>
      </c>
      <c r="BY24" s="4" t="str">
        <f>IF(NOT(B24=blank),PRODUCT(G24,P24,(AE24-IF(AE24/FHS&lt;1,1,AE24/FHS)*(truck_idle/60)),(BV24*BX24),(Other!$G$4/454))+PRODUCT(IF(AE24/FHS&lt;1,1,AE24/FHS),G24,P24,BW24,truck_idle/60,Other!$G$4/454),blank)</f>
        <v/>
      </c>
      <c r="BZ24" s="4" t="str">
        <f>IF(NOT(B24=blank),PRODUCT(IF(AE24/FHS&lt;1,1,AE24/FHS),G24,P24,BW24,truck_idle/60,Other!$G$4/454)+PRODUCT(G24,(AE24-IF(AE24/FHS&lt;1,1,AE24/FHS)*(truck_idle/60)),Truck_KW,gridNox,Other!$G$4/454,P24,BV24),blank)</f>
        <v/>
      </c>
      <c r="CA24" s="12" t="str">
        <f>IF(NOT(B24=blank),VLOOKUP(B24+9,'Tables 4-5'!$F$8:$G$25,2),blank)</f>
        <v/>
      </c>
      <c r="CB24" s="461" t="str">
        <f>IF(NOT(B24=blank),VLOOKUP(B24+9,'Table 6'!$B$3:$D$20,2),blank)</f>
        <v/>
      </c>
      <c r="CC24" s="4" t="str">
        <f>IF(NOT(B24=blank),'Tables 4-5'!$A$8,blank)</f>
        <v/>
      </c>
      <c r="CD24" s="4" t="str">
        <f>IF(NOT(B24=blank),PRODUCT(G24,Q24,(AE24-IF(AE24/FHS&lt;1,1,AE24/FHS)*(truck_idle/60)),(CA24*CC24),(Other!$G$4/454))+PRODUCT(IF(AE24/FHS&lt;1,1,AE24/FHS),G24,Q24,CB24,truck_idle/60,Other!$G$4/454),blank)</f>
        <v/>
      </c>
      <c r="CE24" s="4" t="str">
        <f>IF(NOT(B24=blank),PRODUCT(IF(AE24/FHS&lt;1,1,AE24/FHS),G24,Q24,CB24,truck_idle/60,Other!$G$4/454)+PRODUCT(G24,(AE24-IF(AE24/FHS&lt;1,1,AE24/FHS)*(truck_idle/60)),Truck_KW,gridNox,Other!$G$4/454,Q24,CA24),blank)</f>
        <v/>
      </c>
      <c r="CG24" s="12" t="str">
        <f>IF(NOT(B24=blank),VLOOKUP(B24+0,'Tables 4-5'!$F$8:$G$25,2),blank)</f>
        <v/>
      </c>
      <c r="CH24" s="12" t="str">
        <f>IF(NOT(B24=blank),VLOOKUP(B24+0,'Table 6'!$B$3:$D$20,3),blank)</f>
        <v/>
      </c>
      <c r="CI24" s="4" t="str">
        <f>IF(NOT(B24=blank),'Tables 4-5'!$B$8,blank)</f>
        <v/>
      </c>
      <c r="CJ24" s="4" t="str">
        <f>IF(NOT(B24=blank),PRODUCT(G24,H24,(AE24-IF(AE24/FHS&lt;1,1,AE24/FHS)*(truck_idle/60)),(CG24*CI24),(Other!$G$4/454))+PRODUCT(IF(AE24/FHS&lt;1,1,AE24/FHS),G24,H24,CH24,truck_idle/60,Other!$G$4/454),blank)</f>
        <v/>
      </c>
      <c r="CK24" s="12" t="str">
        <f>IF(NOT(B24=blank),PRODUCT(IF(AE24/FHS&lt;1,1,AE24/FHS),G24,H24,CH24,truck_idle/60,Other!$G$4/454)+PRODUCT(G24,(AE24-IF(AE24/FHS&lt;1,1,AE24/FHS)*(truck_idle/60)),Truck_KW,gridPM,Other!$G$4/454,CG24,H24),blank)</f>
        <v/>
      </c>
      <c r="CL24" s="12" t="str">
        <f>IF(NOT(B24=blank),VLOOKUP(B24+1,'Tables 4-5'!$F$8:$G$25,2),blank)</f>
        <v/>
      </c>
      <c r="CM24" s="12" t="str">
        <f>IF(NOT(B24=blank),VLOOKUP(B24+1,'Table 6'!$B$3:$D$20,3),blank)</f>
        <v/>
      </c>
      <c r="CN24" s="4" t="str">
        <f>IF(NOT(B24=blank),'Tables 4-5'!$B$8,blank)</f>
        <v/>
      </c>
      <c r="CO24" s="4" t="str">
        <f>IF(NOT(B24=blank),PRODUCT(G24,I24,(AE24-IF(AE24/FHS&lt;1,1,AE24/FHS)*(truck_idle/60)),(CL24*CN24),(Other!$G$4/454))+PRODUCT(IF(AE24/FHS&lt;1,1,AE24/FHS),G24,I24,CM24,truck_idle/60,Other!$G$4/454),blank)</f>
        <v/>
      </c>
      <c r="CP24" s="12" t="str">
        <f>IF(NOT(B24=blank),PRODUCT(IF(AE24/FHS&lt;1,1,AE24/FHS),G24,I24,CM24,truck_idle/60,Other!$G$4/454)+PRODUCT(G24,(AE24-IF(AE24/FHS&lt;1,1,AE24/FHS)*(truck_idle/60)),Truck_KW,gridPM,Other!$G$4/454,I24,CL24),blank)</f>
        <v/>
      </c>
      <c r="CQ24" s="12" t="str">
        <f>IF(NOT(B24=blank),VLOOKUP(B24+2,'Tables 4-5'!$F$8:$G$25,2),blank)</f>
        <v/>
      </c>
      <c r="CR24" s="12" t="str">
        <f>IF(NOT(B24=blank),VLOOKUP(B24+2,'Table 6'!$B$3:$D$20,3),blank)</f>
        <v/>
      </c>
      <c r="CS24" s="4" t="str">
        <f>IF(NOT(B24=blank),'Tables 4-5'!$B$8,blank)</f>
        <v/>
      </c>
      <c r="CT24" s="4" t="str">
        <f>IF(NOT(B24=blank),PRODUCT(G24,J24,(AE24-IF(AE24/FHS&lt;1,1,AE24/FHS)*(truck_idle/60)),(CQ24*CS24),(Other!$G$4/454))+PRODUCT(IF(AE24/FHS&lt;1,1,AE24/FHS),G24,J24,CR24,truck_idle/60,Other!$G$4/454),blank)</f>
        <v/>
      </c>
      <c r="CU24" s="12" t="str">
        <f>IF(NOT(B24=blank),PRODUCT(IF(AE24/FHS&lt;1,1,AE24/FHS),G24,J24,CR24,truck_idle/60,Other!$G$4/454)+PRODUCT(G24,(AE24-IF(AE24/FHS&lt;1,1,AE24/FHS)*(truck_idle/60)),Truck_KW,gridPM,Other!$G$4/454,J24,CQ24),blank)</f>
        <v/>
      </c>
      <c r="CV24" s="12" t="str">
        <f>IF(NOT(B24=blank),VLOOKUP(B24+3,'Tables 4-5'!$F$8:$G$25,2),blank)</f>
        <v/>
      </c>
      <c r="CW24" s="12" t="str">
        <f>IF(NOT(B24=blank),VLOOKUP(B24+3,'Table 6'!$B$3:$D$20,3),blank)</f>
        <v/>
      </c>
      <c r="CX24" s="4" t="str">
        <f>IF(NOT(B24=blank),'Tables 4-5'!$B$8,blank)</f>
        <v/>
      </c>
      <c r="CY24" s="4" t="str">
        <f>IF(NOT(B24=blank),PRODUCT(G24,K24,(AE24-IF(AE24/FHS&lt;1,1,AE24/FHS)*(truck_idle/60)),(CV24*CX24),(Other!$G$4/454))+PRODUCT(IF(AE24/FHS&lt;1,1,AE24/FHS),G24,K24,CW24,truck_idle/60,Other!$G$4/454),blank)</f>
        <v/>
      </c>
      <c r="CZ24" s="12" t="str">
        <f>IF(NOT(B24=blank),PRODUCT(IF(AE24/FHS&lt;1,1,AE24/FHS),G24,K24,CW24,truck_idle/60,Other!$G$4/454)+PRODUCT(G24,(AE24-IF(AE24/FHS&lt;1,1,AE24/FHS)*(truck_idle/60)),Truck_KW,gridPM,Other!$G$4/454,K24,CV24),blank)</f>
        <v/>
      </c>
      <c r="DA24" s="12" t="str">
        <f>IF(NOT(B24=blank),VLOOKUP(B24+4,'Tables 4-5'!$F$8:$G$25,2),blank)</f>
        <v/>
      </c>
      <c r="DB24" s="12" t="str">
        <f>IF(NOT(B24=blank),VLOOKUP(B24+4,'Table 6'!$B$3:$D$20,3),blank)</f>
        <v/>
      </c>
      <c r="DC24" s="4" t="str">
        <f>IF(NOT(B24=blank),'Tables 4-5'!$B$8,blank)</f>
        <v/>
      </c>
      <c r="DD24" s="4" t="str">
        <f>IF(NOT(B24=blank),PRODUCT(G24,L24,(AE24-IF(AE24/FHS&lt;1,1,AE24/FHS)*(truck_idle/60)),(DA24*DC24),(Other!$G$4/454))+PRODUCT(IF(AE24/FHS&lt;1,1,AE24/FHS),G24,L24,DB24,truck_idle/60,Other!$G$4/454),blank)</f>
        <v/>
      </c>
      <c r="DE24" s="12" t="str">
        <f>IF(NOT(B24=blank),PRODUCT(IF(AE24/FHS&lt;1,1,AE24/FHS),G24,L24,DB24,truck_idle/60,Other!$G$4/454)+PRODUCT(G24,(AE24-IF(AE24/FHS&lt;1,1,AE24/FHS)*(truck_idle/60)),Truck_KW,gridPM,Other!$G$4/454,L24,DA24),blank)</f>
        <v/>
      </c>
      <c r="DF24" s="12" t="str">
        <f>IF(NOT(B24=blank),VLOOKUP(B24+5,'Tables 4-5'!$F$8:$G$25,2),blank)</f>
        <v/>
      </c>
      <c r="DG24" s="12" t="str">
        <f>IF(NOT(B24=blank),VLOOKUP(B24+5,'Table 6'!$B$3:$D$20,3),blank)</f>
        <v/>
      </c>
      <c r="DH24" s="4" t="str">
        <f>IF(NOT(B24=blank),'Tables 4-5'!$B$8,blank)</f>
        <v/>
      </c>
      <c r="DI24" s="4" t="str">
        <f>IF(NOT(B24=blank),PRODUCT(G24,M24,(AE24-IF(AE24/FHS&lt;1,1,AE24/FHS)*(truck_idle/60)),(DF24*DH24),(Other!$G$4/454))+PRODUCT(IF(AE24/FHS&lt;1,1,AE24/FHS),G24,M24,DG24,truck_idle/60,Other!$G$4/454),blank)</f>
        <v/>
      </c>
      <c r="DJ24" s="12" t="str">
        <f>IF(NOT(B24=blank),PRODUCT(IF(AE24/FHS&lt;1,1,AE24/FHS),G24,M24,DG24,truck_idle/60,Other!$G$4/454)+PRODUCT(G24,(AE24-IF(AE24/FHS&lt;1,1,AE24/FHS)*(truck_idle/60)),Truck_KW,gridPM,Other!$G$4/454,M24,DF24),blank)</f>
        <v/>
      </c>
      <c r="DK24" s="12" t="str">
        <f>IF(NOT(B24=blank),VLOOKUP(B24+6,'Tables 4-5'!$F$8:$G$25,2),blank)</f>
        <v/>
      </c>
      <c r="DL24" s="12" t="str">
        <f>IF(NOT(B24=blank),VLOOKUP(B24+6,'Table 6'!$B$3:$D$20,3),blank)</f>
        <v/>
      </c>
      <c r="DM24" s="4" t="str">
        <f>IF(NOT(B24=blank),'Tables 4-5'!$B$8,blank)</f>
        <v/>
      </c>
      <c r="DN24" s="4" t="str">
        <f>IF(NOT(B24=blank),PRODUCT(G24,N24,(AE24-IF(AE24/FHS&lt;1,1,AE24/FHS)*(truck_idle/60)),(DK24*DM24),(Other!$G$4/454))+PRODUCT(IF(AE24/FHS&lt;1,1,AE24/FHS),G24,N24,DL24,truck_idle/60,Other!$G$4/454),blank)</f>
        <v/>
      </c>
      <c r="DO24" s="12" t="str">
        <f>IF(NOT(B24=blank),PRODUCT(IF(AE24/FHS&lt;1,1,AE24/FHS),G24,N24,DL24,truck_idle/60,Other!$G$4/454)+PRODUCT(G24,(AE24-IF(AE24/FHS&lt;1,1,AE24/FHS)*(truck_idle/60)),Truck_KW,gridPM,Other!$G$4/454,N24,DK24),blank)</f>
        <v/>
      </c>
      <c r="DP24" s="12" t="str">
        <f>IF(NOT(B24=blank),VLOOKUP(B24+7,'Tables 4-5'!$F$8:$G$25,2),blank)</f>
        <v/>
      </c>
      <c r="DQ24" s="12" t="str">
        <f>IF(NOT(B24=blank),VLOOKUP(B24+7,'Table 6'!$B$3:$D$20,3),blank)</f>
        <v/>
      </c>
      <c r="DR24" s="4" t="str">
        <f>IF(NOT(B24=blank),'Tables 4-5'!$B$8,blank)</f>
        <v/>
      </c>
      <c r="DS24" s="4" t="str">
        <f>IF(NOT(B24=blank),PRODUCT(G24,O24,(AE24-IF(AE24/FHS&lt;1,1,AE24/FHS)*(truck_idle/60)),(DP24*DR24),(Other!$G$4/454))+PRODUCT(IF(AE24/FHS&lt;1,1,AE24/FHS),G24,O24,DQ24,truck_idle/60,Other!$G$4/454),blank)</f>
        <v/>
      </c>
      <c r="DT24" s="12" t="str">
        <f>IF(NOT(B24=blank),PRODUCT(IF(AE24/FHS&lt;1,1,AE24/FHS),G24,O24,DQ24,truck_idle/60,Other!$G$4/454)+PRODUCT(G24,(AE24-IF(AE24/FHS&lt;1,1,AE24/FHS)*(truck_idle/60)),Truck_KW,gridPM,Other!$G$4/454,O24,DP24),blank)</f>
        <v/>
      </c>
      <c r="DU24" s="12" t="str">
        <f>IF(NOT(B24=blank),VLOOKUP(B24+8,'Tables 4-5'!$F$8:$G$25,2),blank)</f>
        <v/>
      </c>
      <c r="DV24" s="12" t="str">
        <f>IF(NOT(B24=blank),VLOOKUP(B24+8,'Table 6'!$B$3:$D$20,3),blank)</f>
        <v/>
      </c>
      <c r="DW24" s="4" t="str">
        <f>IF(NOT(B24=blank),'Tables 4-5'!$B$8,blank)</f>
        <v/>
      </c>
      <c r="DX24" s="4" t="str">
        <f>IF(NOT(B24=blank),PRODUCT(G24,P24,(AE24-IF(AE24/FHS&lt;1,1,AE24/FHS)*(truck_idle/60)),(DU24*DW24),(Other!$G$4/454))+PRODUCT(IF(AE24/FHS&lt;1,1,AE24/FHS),G24,P24,DV24,truck_idle/60,Other!$G$4/454),blank)</f>
        <v/>
      </c>
      <c r="DY24" s="12" t="str">
        <f>IF(NOT(B24=blank),PRODUCT(IF(AE24/FHS&lt;1,1,AE24/FHS),G24,P24,DV24,truck_idle/60,Other!$G$4/454)+PRODUCT(G24,(AE24-IF(AE24/FHS&lt;1,1,AE24/FHS)*(truck_idle/60)),Truck_KW,gridPM,Other!$G$4/454,P24,DU24),blank)</f>
        <v/>
      </c>
      <c r="DZ24" s="12" t="str">
        <f>IF(NOT(B24=blank),VLOOKUP(B24+9,'Tables 4-5'!$F$8:$G$25,2),blank)</f>
        <v/>
      </c>
      <c r="EA24" s="12" t="str">
        <f>IF(NOT(B24=blank),VLOOKUP(B24+9,#REF!,3),blank)</f>
        <v/>
      </c>
      <c r="EB24" s="12" t="str">
        <f>IF(NOT(B24=blank),VLOOKUP(B24+9,'Table 6'!$B$3:$D$20,3),blank)</f>
        <v/>
      </c>
      <c r="EC24" s="4" t="str">
        <f>IF(NOT(B24=blank),'Tables 4-5'!$B$8,blank)</f>
        <v/>
      </c>
      <c r="ED24" s="4" t="str">
        <f>IF(NOT(B24=blank),PRODUCT(G24,Q24,(AE24-IF(AE24/FHS&lt;1,1,AE24/FHS)*(truck_idle/60)),(DZ24*EC24),(Other!$G$4/454))+PRODUCT(IF(AE24/FHS&lt;1,1,AE24/FHS),G24,Q24,EB24,truck_idle/60,Other!$G$4/454),blank)</f>
        <v/>
      </c>
      <c r="EE24" s="12" t="str">
        <f>IF(NOT(B24=blank),PRODUCT(IF(AE24/FHS&lt;1,1,AE24/FHS),G24,Q24,EB24,truck_idle/60,Other!$G$4/454)+PRODUCT(G24,(AE24-IF(AE24/FHS&lt;1,1,AE24/FHS)*(truck_idle/60)),Truck_KW,gridPM,Other!$G$4/454,Q24,DZ24),blank)</f>
        <v/>
      </c>
      <c r="EG24" t="str">
        <f>IF(C24=truckstoptru,VLOOKUP(B24+0,'Tables 2-3 TRU'!$B$14:$D$31,2),blank)</f>
        <v/>
      </c>
      <c r="EH24" s="4" t="str">
        <f>IF(C24=truckstoptru,PRODUCT(G24,(AF24-IF(AF24/FHS&lt;1,1,AF24/FHS)*(truck_idle/60)),tru__hp,tru_Load_Factor,(Other!$G$4/454),EG24,R24)+PRODUCT(IF(AF24/FHS&lt;1,1,AF24/FHS),G24,truck_idle/60,tru__hp,tru_Load_Factor,(Other!$G$4/454),EG24,R24),blank)</f>
        <v/>
      </c>
      <c r="EI24" s="4" t="str">
        <f>IF(C24=truckstoptru,PRODUCT(IF(AF24/FHS&lt;1,1,AF24/FHS),G24,truck_idle/60,tru_Load_Factor,tru__hp,(Other!$G$4/454),EG24,R24)+PRODUCT(G24,(AF24-IF(AF24/FHS&lt;1,1,AF24/FHS)*(truck_idle/60)),TRU_KW,gridNox,Other!$G$4/454,R24),blank)</f>
        <v/>
      </c>
      <c r="EJ24" t="str">
        <f>IF(C24=truckstoptru,VLOOKUP(B24+1,'Tables 2-3 TRU'!$B$14:$D$31,2),blank)</f>
        <v/>
      </c>
      <c r="EK24" s="4" t="str">
        <f>IF(C24=truckstoptru,PRODUCT(G24,(AF24-IF(AF24/FHS&lt;1,1,AF24/FHS)*(truck_idle/60)),tru__hp,tru_Load_Factor,(Other!$G$4/454),EJ24,S24)+PRODUCT(IF(AF24/FHS&lt;1,1,AF24/FHS),G24,truck_idle/60,tru__hp,tru_Load_Factor,(Other!$G$4/454),EJ24,S24),blank)</f>
        <v/>
      </c>
      <c r="EL24" s="4" t="str">
        <f>IF(C24=truckstoptru,PRODUCT(IF(AF24/FHS&lt;1,1,AF24/FHS),G24,truck_idle/60,tru_Load_Factor,tru__hp,(Other!$G$4/454),EJ24,S24)+PRODUCT(G24,(AF24-IF(AF24/FHS&lt;1,1,AF24/FHS)*(truck_idle/60)),TRU_KW,gridNox,Other!$G$4/454,S24),blank)</f>
        <v/>
      </c>
      <c r="EM24" t="str">
        <f>IF(C24=truckstoptru,VLOOKUP(B24+2,'Tables 2-3 TRU'!$B$14:$D$31,2),blank)</f>
        <v/>
      </c>
      <c r="EN24" s="4" t="str">
        <f>IF(C24=truckstoptru,PRODUCT(G24,(AF24-IF(AF24/FHS&lt;1,1,AF24/FHS)*(truck_idle/60)),tru__hp,tru_Load_Factor,(Other!$G$4/454),EM24,T24)+PRODUCT(IF(AF24/FHS&lt;1,1,AF24/FHS),G24,truck_idle/60,tru__hp,tru_Load_Factor,(Other!$G$4/454),EM24,T24),blank)</f>
        <v/>
      </c>
      <c r="EO24" s="4" t="str">
        <f>IF(C24=truckstoptru,PRODUCT(IF(AF24/FHS&lt;1,1,AF24/FHS),G24,truck_idle/60,tru_Load_Factor,tru__hp,(Other!$G$4/454),EM24,T24)+PRODUCT(G24,(AF24-IF(AF24/FHS&lt;1,1,AF24/FHS)*(truck_idle/60)),TRU_KW,gridNox,Other!$G$4/454,T24),blank)</f>
        <v/>
      </c>
      <c r="EP24" t="str">
        <f>IF(C24=truckstoptru,VLOOKUP(B24+3,'Tables 2-3 TRU'!$B$14:$D$31,2),blank)</f>
        <v/>
      </c>
      <c r="EQ24" s="4" t="str">
        <f>IF(C24=truckstoptru,PRODUCT(G24,(AF24-IF(AF24/FHS&lt;1,1,AF24/FHS)*(truck_idle/60)),tru__hp,tru_Load_Factor,(Other!$G$4/454),EP24,U24)+PRODUCT(IF(AF24/FHS&lt;1,1,AF24/FHS),G24,truck_idle/60,tru__hp,tru_Load_Factor,(Other!$G$4/454),EP24,U24),blank)</f>
        <v/>
      </c>
      <c r="ER24" s="4" t="str">
        <f>IF(C24=truckstoptru,PRODUCT(IF(AF24/FHS&lt;1,1,AF24/FHS),G24,truck_idle/60,tru_Load_Factor,tru__hp,(Other!$G$4/454),EP24,U24)+PRODUCT(G24,(AF24-IF(AF24/FHS&lt;1,1,AF24/FHS)*(truck_idle/60)),TRU_KW,gridNox,Other!$G$4/454,U24),blank)</f>
        <v/>
      </c>
      <c r="ES24" t="str">
        <f>IF(C24=truckstoptru,VLOOKUP(B24+4,'Tables 2-3 TRU'!$B$14:$D$31,2),blank)</f>
        <v/>
      </c>
      <c r="ET24" s="4" t="str">
        <f>IF(C24=truckstoptru,PRODUCT(G24,(AF24-IF(AF24/FHS&lt;1,1,AF24/FHS)*(truck_idle/60)),tru__hp,tru_Load_Factor,(Other!$G$4/454),ES24,V24)+PRODUCT(IF(AF24/FHS&lt;1,1,AF24/FHS),G24,truck_idle/60,tru__hp,tru_Load_Factor,(Other!$G$4/454),ES24,V24),blank)</f>
        <v/>
      </c>
      <c r="EU24" s="4" t="str">
        <f>IF(C24=truckstoptru,PRODUCT(IF(AF24/FHS&lt;1,1,AE24/FHS),G24,truck_idle/60,tru_Load_Factor,tru__hp,(Other!$G$4/454),ES24,V24)+PRODUCT(G24,(AF24-IF(AF24/FHS&lt;1,1,AE24/FHS)*(truck_idle/60)),TRU_KW,gridNox,Other!$G$4/454,V24),blank)</f>
        <v/>
      </c>
      <c r="EV24" t="str">
        <f>IF(C24=truckstoptru,VLOOKUP(B24+5,'Tables 2-3 TRU'!$B$14:$D$31,2),blank)</f>
        <v/>
      </c>
      <c r="EW24" s="4" t="str">
        <f>IF(C24=truckstoptru,PRODUCT(G24,(AF24-IF(AF24/FHS&lt;1,1,AF24/FHS)*(truck_idle/60)),tru__hp,tru_Load_Factor,(Other!$G$4/454),EV24,W24)+PRODUCT(IF(AF24/FHS&lt;1,1,AF24/FHS),G24,truck_idle/60,tru__hp,tru_Load_Factor,(Other!$G$4/454),EV24,W24),blank)</f>
        <v/>
      </c>
      <c r="EX24" s="4" t="str">
        <f>IF(C24=truckstoptru,PRODUCT(IF(AF24/FHS&lt;1,1,AF24/FHS),G24,truck_idle/60,tru_Load_Factor,tru__hp,(Other!$G$4/454),EV24,W24)+PRODUCT(G24,(AF24-IF(AF24/FHS&lt;1,1,AF24/FHS)*(truck_idle/60)),TRU_KW,gridNox,Other!$G$4/454,W24),blank)</f>
        <v/>
      </c>
      <c r="EY24" t="str">
        <f>IF(C24=truckstoptru,VLOOKUP(B24+6,'Tables 2-3 TRU'!$B$14:$D$31,2),blank)</f>
        <v/>
      </c>
      <c r="EZ24" s="4" t="str">
        <f>IF(C24=truckstoptru,PRODUCT(G24,(AF24-IF(AF24/FHS&lt;1,1,AF24/FHS)*(truck_idle/60)),tru__hp,tru_Load_Factor,(Other!$G$4/454),EY24,X24)+PRODUCT(IF(AF24/FHS&lt;1,1,AF24/FHS),G24,truck_idle/60,tru__hp,tru_Load_Factor,(Other!$G$4/454),EY24,X24),blank)</f>
        <v/>
      </c>
      <c r="FA24" s="4" t="str">
        <f>IF(C24=truckstoptru,PRODUCT(IF(AF24/FHS&lt;1,1,AF24/FHS),G24,truck_idle/60,tru_Load_Factor,tru__hp,(Other!$G$4/454),EY24,X24)+PRODUCT(G24,(AF24-IF(AF24/FHS&lt;1,1,AF24/FHS)*(truck_idle/60)),TRU_KW,gridNox,Other!$G$4/454,X24),blank)</f>
        <v/>
      </c>
      <c r="FB24" t="str">
        <f>IF(C24=truckstoptru,VLOOKUP(B24+7,'Tables 2-3 TRU'!$B$14:$D$31,2),blank)</f>
        <v/>
      </c>
      <c r="FC24" s="4" t="str">
        <f>IF(C24=truckstoptru,PRODUCT(G24,(AF24-IF(AF24/FHS&lt;1,1,AF24/FHS)*(truck_idle/60)),tru__hp,tru_Load_Factor,(Other!$G$4/454),FB24,Y24)+PRODUCT(IF(AF24/FHS&lt;1,1,AF24/FHS),G24,truck_idle/60,tru__hp,tru_Load_Factor,(Other!$G$4/454),FB24,Y24),blank)</f>
        <v/>
      </c>
      <c r="FD24" s="4" t="str">
        <f>IF(C24=truckstoptru,PRODUCT(IF(AF24/FHS&lt;1,1,AF24/FHS),G24,truck_idle/60,tru_Load_Factor,tru__hp,(Other!$G$4/454),FB24,Y24)+PRODUCT(G24,(AF24-IF(AF24/FHS&lt;1,1,AF24/FHS)*(truck_idle/60)),TRU_KW,gridNox,Other!$G$4/454,Y24),blank)</f>
        <v/>
      </c>
      <c r="FE24" t="str">
        <f>IF(C24=truckstoptru,VLOOKUP(B24+8,'Tables 2-3 TRU'!$B$14:$D$31,2),blank)</f>
        <v/>
      </c>
      <c r="FF24" s="4" t="str">
        <f>IF(C24=truckstoptru,PRODUCT(G24,(AF24-IF(AF24/FHS&lt;1,1,AF24/FHS)*(truck_idle/60)),tru__hp,tru_Load_Factor,(Other!$G$4/454),FE24,Z24)+PRODUCT(IF(AF24/FHS&lt;1,1,AF24/FHS),G24,truck_idle/60,tru__hp,tru_Load_Factor,(Other!$G$4/454),FE24,Z24),blank)</f>
        <v/>
      </c>
      <c r="FG24" s="4" t="str">
        <f>IF(C24=truckstoptru,PRODUCT(IF(AF24/FHS&lt;1,1,AF24/FHS),G24,truck_idle/60,tru_Load_Factor,tru__hp,(Other!$G$4/454),FE24,Z24)+PRODUCT(G24,(AF24-IF(AF24/FHS&lt;1,1,AF24/FHS)*(truck_idle/60)),TRU_KW,gridNox,Other!$G$4/454,Z24),blank)</f>
        <v/>
      </c>
      <c r="FH24" t="str">
        <f>IF(C24=truckstoptru,VLOOKUP(B24+9,'Tables 2-3 TRU'!$B$14:$D$31,2),blank)</f>
        <v/>
      </c>
      <c r="FI24" s="4" t="str">
        <f>IF(C24=truckstoptru,PRODUCT(G24,(AF24-IF(AF24/FHS&lt;1,1,AF24/FHS)*(truck_idle/60)),tru__hp,tru_Load_Factor,(Other!$G$4/454),FH24,AA24)+PRODUCT(IF(AF24/FHS&lt;1,1,AF24/FHS),G24,truck_idle/60,tru__hp,tru_Load_Factor,(Other!$G$4/454),FH24,AA24),blank)</f>
        <v/>
      </c>
      <c r="FJ24" s="4" t="str">
        <f>IF(C24=truckstoptru,PRODUCT(IF(AF24/FHS&lt;1,1,AF24/FHS),G24,truck_idle/60,tru_Load_Factor,tru__hp,(Other!$G$4/454),FH24,AA24)+PRODUCT(G24,(AF24-IF(AF24/FHS&lt;1,1,AF24/FHS)*(truck_idle/60)),TRU_KW,gridNox,Other!$G$4/454,AA24),blank)</f>
        <v/>
      </c>
      <c r="FL24" t="str">
        <f>IF(C24=truckstoptru,VLOOKUP(B24+0,'Tables 2-3 TRU'!$B$14:$D$31,3),blank)</f>
        <v/>
      </c>
      <c r="FM24" s="4" t="str">
        <f>IF(C24=truckstoptru,PRODUCT(G24,(AF24-IF(AF24/FHS&lt;1,1,AF24/FHS)*(truck_idle/60)),tru__hp,tru_Load_Factor,(Other!$G$4/454),FL24,R24)+PRODUCT(IF(AF24/FHS&lt;1,1,AF24/FHS),G24,truck_idle/60,tru__hp,tru_Load_Factor,(Other!$G$4/454),FL24,R24),blank)</f>
        <v/>
      </c>
      <c r="FN24" s="4" t="str">
        <f>IF(C24=truckstoptru,PRODUCT(IF(AF24/FHS&lt;1,1,AF24/FHS),G24,truck_idle/60,tru_Load_Factor,tru__hp,(Other!$G$4/454),FL24,R24)+PRODUCT(G24,(AF24-IF(AF24/FHS&lt;1,1,AF24/FHS)*(truck_idle/60)),TRU_KW,gridPM,Other!$G$4/454,R24),blank)</f>
        <v/>
      </c>
      <c r="FO24" t="str">
        <f>IF(C24=truckstoptru,VLOOKUP(B24+1,'Tables 2-3 TRU'!$B$14:$D$31,3),blank)</f>
        <v/>
      </c>
      <c r="FP24" s="4" t="str">
        <f>IF(C24=truckstoptru,PRODUCT(G24,(AF24-IF(AF24/FHS&lt;1,1,AF24/FHS)*(truck_idle/60)),tru__hp,tru_Load_Factor,(Other!$G$4/454),FO24,S24)+PRODUCT(IF(AF24/FHS&lt;1,1,AF24/FHS),G24,truck_idle/60,tru__hp,tru_Load_Factor,(Other!$G$4/454),FO24,S24),blank)</f>
        <v/>
      </c>
      <c r="FQ24" s="4" t="str">
        <f>IF(C24=truckstoptru,PRODUCT(IF(AF24/FHS&lt;1,1,AF24/FHS),G24,truck_idle/60,tru_Load_Factor,tru__hp,(Other!$G$4/454),FO24,S24)+PRODUCT(G24,(AF24-IF(AF24/FHS&lt;1,1,AF24/FHS)*(truck_idle/60)),TRU_KW,gridPM,Other!$G$4/454,S24),blank)</f>
        <v/>
      </c>
      <c r="FR24" t="str">
        <f>IF(C24=truckstoptru,VLOOKUP(B24+2,'Tables 2-3 TRU'!$B$14:$D$31,3),blank)</f>
        <v/>
      </c>
      <c r="FS24" s="4" t="str">
        <f>IF(C24=truckstoptru,PRODUCT(G24,(AF24-IF(AF24/FHS&lt;1,1,AF24/FHS)*(truck_idle/60)),tru__hp,tru_Load_Factor,(Other!$G$4/454),FR24,T24)+PRODUCT(IF(AF24/FHS&lt;1,1,AF24/FHS),G24,truck_idle/60,tru__hp,tru_Load_Factor,(Other!$G$4/454),FR24,T24),blank)</f>
        <v/>
      </c>
      <c r="FT24" s="4" t="str">
        <f>IF(C24=truckstoptru,PRODUCT(IF(AF24/FHS&lt;1,1,AF24/FHS),G24,truck_idle/60,tru_Load_Factor,tru__hp,(Other!$G$4/454),FR24,T24)+PRODUCT(G24,(AF24-IF(AF24/FHS&lt;1,1,AF24/FHS)*(truck_idle/60)),TRU_KW,gridPM,Other!$G$4/454,T24),blank)</f>
        <v/>
      </c>
      <c r="FU24" t="str">
        <f>IF(C24=truckstoptru,VLOOKUP(B24+3,'Tables 2-3 TRU'!$B$14:$D$31,3),blank)</f>
        <v/>
      </c>
      <c r="FV24" s="4" t="str">
        <f>IF(C24=truckstoptru,PRODUCT(G24,(AF24-IF(AF24/FHS&lt;1,1,AF24/FHS)*(truck_idle/60)),tru__hp,tru_Load_Factor,(Other!$G$4/454),FU24,U24)+PRODUCT(IF(AF24/FHS&lt;1,1,AF24/FHS),G24,truck_idle/60,tru__hp,tru_Load_Factor,(Other!$G$4/454),FU24,U24),blank)</f>
        <v/>
      </c>
      <c r="FW24" s="4" t="str">
        <f>IF(C24=truckstoptru,PRODUCT(IF(AF24/FHS&lt;1,1,AF24/FHS),G24,truck_idle/60,tru_Load_Factor,tru__hp,(Other!$G$4/454),FU24,U24)+PRODUCT(G24,(AF24-IF(AF24/FHS&lt;1,1,AF24/FHS)*(truck_idle/60)),TRU_KW,gridPM,Other!$G$4/454,U24),blank)</f>
        <v/>
      </c>
      <c r="FX24" t="str">
        <f>IF(C24=truckstoptru,VLOOKUP(B24+4,'Tables 2-3 TRU'!$B$14:$D$31,3),blank)</f>
        <v/>
      </c>
      <c r="FY24" s="4" t="str">
        <f>IF(C24=truckstoptru,PRODUCT(G24,(AF24-IF(AF24/FHS&lt;1,1,AF24/FHS)*(truck_idle/60)),tru__hp,tru_Load_Factor,(Other!$G$4/454),FX24,V24)+PRODUCT(IF(AF24/FHS&lt;1,1,AF24/FHS),G24,truck_idle/60,tru__hp,tru_Load_Factor,(Other!$G$4/454),FX24,V24),blank)</f>
        <v/>
      </c>
      <c r="FZ24" s="4" t="str">
        <f>IF(C24=truckstoptru,PRODUCT(IF(AF24/FHS&lt;1,1,AF24/FHS),G24,truck_idle/60,tru_Load_Factor,tru__hp,(Other!$G$4/454),FX24,V24)+PRODUCT(G24,(AF24-IF(AF24/FHS&lt;1,1,AF24/FHS)*(truck_idle/60)),TRU_KW,gridPM,Other!$G$4/454,V24),blank)</f>
        <v/>
      </c>
      <c r="GA24" t="str">
        <f>IF(C24=truckstoptru,VLOOKUP(B24+5,'Tables 2-3 TRU'!$B$14:$D$31,3),blank)</f>
        <v/>
      </c>
      <c r="GB24" s="4" t="str">
        <f>IF(C24=truckstoptru,PRODUCT(G24,(AF24-IF(AF24/FHS&lt;1,1,AF24/FHS)*(truck_idle/60)),tru__hp,tru_Load_Factor,(Other!$G$4/454),GA24,W24)+PRODUCT(IF(AF24/FHS&lt;1,1,AF24/FHS),G24,truck_idle/60,tru__hp,tru_Load_Factor,(Other!$G$4/454),GA24,W24),blank)</f>
        <v/>
      </c>
      <c r="GC24" s="4" t="str">
        <f>IF(C24=truckstoptru,PRODUCT(IF(AF24/FHS&lt;1,1,AF24/FHS),G24,truck_idle/60,tru_Load_Factor,tru__hp,(Other!$G$4/454),GA24,W24)+PRODUCT(G24,(AF24-IF(AF24/FHS&lt;1,1,AF24/FHS)*(truck_idle/60)),TRU_KW,gridPM,Other!$G$4/454,W24),blank)</f>
        <v/>
      </c>
      <c r="GD24" t="str">
        <f>IF(C24=truckstoptru,VLOOKUP(B24+6,'Tables 2-3 TRU'!$B$14:$D$31,3),blank)</f>
        <v/>
      </c>
      <c r="GE24" s="4" t="str">
        <f>IF(C24=truckstoptru,PRODUCT(G24,(AF24-IF(AF24/FHS&lt;1,1,AF24/FHS)*(truck_idle/60)),tru__hp,tru_Load_Factor,(Other!$G$4/454),GD24,X24)+PRODUCT(IF(AF24/FHS&lt;1,1,AF24/FHS),G24,truck_idle/60,tru__hp,tru_Load_Factor,(Other!$G$4/454),GD24,X24),blank)</f>
        <v/>
      </c>
      <c r="GF24" s="4" t="str">
        <f>IF(C24=truckstoptru,PRODUCT(IF(AF24/FHS&lt;1,1,AF24/FHS),G24,truck_idle/60,tru_Load_Factor,tru__hp,(Other!$G$4/454),GD24,X24)+PRODUCT(G24,(AF24-IF(AF24/FHS&lt;1,1,AF24/FHS)*(truck_idle/60)),TRU_KW,gridPM,Other!$G$4/454,X24),blank)</f>
        <v/>
      </c>
      <c r="GG24" t="str">
        <f>IF(C24=truckstoptru,VLOOKUP(B24+7,'Tables 2-3 TRU'!$B$14:$D$31,3),blank)</f>
        <v/>
      </c>
      <c r="GH24" s="4" t="str">
        <f>IF(C24=truckstoptru,PRODUCT(G24,(AF24-IF(AF24/FHS&lt;1,1,AF24/FHS)*(truck_idle/60)),tru__hp,tru_Load_Factor,(Other!$G$4/454),GG24,Y24)+PRODUCT(IF(AF24/FHS&lt;1,1,AF24/FHS),G24,truck_idle/60,tru__hp,tru_Load_Factor,(Other!$G$4/454),GG24,Y24),blank)</f>
        <v/>
      </c>
      <c r="GI24" s="4" t="str">
        <f>IF(C24=truckstoptru,PRODUCT(IF(AF24/FHS&lt;1,1,AF24/FHS),G24,truck_idle/60,tru_Load_Factor,tru__hp,(Other!$G$4/454),GG24,Y24)+PRODUCT(G24,(AF24-IF(AF24/FHS&lt;1,1,AF24/FHS)*(truck_idle/60)),TRU_KW,gridPM,Other!$G$4/454,Y24),blank)</f>
        <v/>
      </c>
      <c r="GJ24" t="str">
        <f>IF(C24=truckstoptru,VLOOKUP(B24+8,'Tables 2-3 TRU'!$B$14:$D$31,3),blank)</f>
        <v/>
      </c>
      <c r="GK24" s="4" t="str">
        <f>IF(C24=truckstoptru,PRODUCT(G24,(AF24-IF(AF24/FHS&lt;1,1,AF24/FHS)*(truck_idle/60)),tru__hp,tru_Load_Factor,(Other!$G$4/454),GJ24,Z24)+PRODUCT(IF(AF24/FHS&lt;1,1,AF24/FHS),G24,truck_idle/60,tru__hp,tru_Load_Factor,(Other!$G$4/454),GJ24,Z24),blank)</f>
        <v/>
      </c>
      <c r="GL24" s="4" t="str">
        <f>IF(C24=truckstoptru,PRODUCT(IF(AF24/FHS&lt;1,1,AF24/FHS),G24,truck_idle/60,tru_Load_Factor,tru__hp,(Other!$G$4/454),GJ24,Z24)+PRODUCT(G24,(AF24-IF(AF24/FHS&lt;1,1,AF24/FHS)*(truck_idle/60)),TRU_KW,gridPM,Other!$G$4/454,Z24),blank)</f>
        <v/>
      </c>
      <c r="GM24" t="str">
        <f>IF(C24=truckstoptru,VLOOKUP(B24+9,'Tables 2-3 TRU'!$B$14:$D$31,3),blank)</f>
        <v/>
      </c>
      <c r="GN24" s="4" t="str">
        <f>IF(C24=truckstoptru,PRODUCT(G24,(AF24-IF(AF24/FHS&lt;1,1,AF24/FHS)*(truck_idle/60)),tru__hp,tru_Load_Factor,(Other!$G$4/454),GM24,AA24)+PRODUCT(IF(AF24/FHS&lt;1,1,AF24/FHS),G24,truck_idle/60,tru__hp,tru_Load_Factor,(Other!$G$4/454),GM24,AA24),blank)</f>
        <v/>
      </c>
      <c r="GO24" s="4" t="str">
        <f>IF(C24=truckstoptru,PRODUCT(IF(AF24/FHS&lt;1,1,AF24/FHS),G24,truck_idle/60,tru_Load_Factor,tru__hp,(Other!$G$4/454),GM24,AA24)+PRODUCT(G24,(AF24-IF(AF24/FHS&lt;1,1,AF24/FHS)*(truck_idle/60)),TRU_KW,gridPM,Other!$G$4/454,AA24),blank)</f>
        <v/>
      </c>
      <c r="GQ24" s="4">
        <f t="shared" si="2"/>
        <v>0</v>
      </c>
      <c r="GR24" s="4">
        <f t="shared" si="3"/>
        <v>0</v>
      </c>
      <c r="GS24" s="4">
        <f t="shared" si="4"/>
        <v>0</v>
      </c>
      <c r="GT24" s="4">
        <f t="shared" si="5"/>
        <v>0</v>
      </c>
      <c r="GU24" s="4">
        <f t="shared" si="11"/>
        <v>0</v>
      </c>
      <c r="GV24" s="4">
        <f t="shared" si="12"/>
        <v>0</v>
      </c>
      <c r="GW24" s="4"/>
      <c r="GX24" s="4">
        <f t="shared" si="6"/>
        <v>0</v>
      </c>
      <c r="GY24" s="4">
        <f t="shared" si="7"/>
        <v>0</v>
      </c>
      <c r="GZ24" s="4">
        <f t="shared" si="8"/>
        <v>0</v>
      </c>
      <c r="HA24" s="4">
        <f t="shared" si="9"/>
        <v>0</v>
      </c>
      <c r="HB24" s="4">
        <f t="shared" si="13"/>
        <v>0</v>
      </c>
      <c r="HC24" s="4">
        <f t="shared" si="14"/>
        <v>0</v>
      </c>
      <c r="HD24" s="4"/>
      <c r="HE24" s="4">
        <f t="shared" si="15"/>
        <v>0</v>
      </c>
      <c r="HF24" s="4">
        <f t="shared" si="16"/>
        <v>0</v>
      </c>
      <c r="HG24" s="19">
        <f t="shared" si="17"/>
        <v>0</v>
      </c>
      <c r="HH24" s="244">
        <f t="shared" si="10"/>
        <v>0</v>
      </c>
      <c r="HI24" s="55"/>
    </row>
    <row r="25" spans="1:217" x14ac:dyDescent="0.2">
      <c r="A25" t="str">
        <f>IF(OR('User Input Data'!C29=truckstop1,'User Input Data'!C29=truckstoptru),'User Input Data'!A29,blank)</f>
        <v/>
      </c>
      <c r="B25" t="str">
        <f>IF(OR('User Input Data'!C29=truckstop1,'User Input Data'!C29=truckstoptru),'User Input Data'!B29,blank)</f>
        <v/>
      </c>
      <c r="C25" s="49" t="str">
        <f>IF(OR('User Input Data'!C29=truckstop1,'User Input Data'!C29=truckstoptru),'User Input Data'!C29,blank)</f>
        <v/>
      </c>
      <c r="D25" s="49" t="str">
        <f>IF(AND(OR('User Input Data'!C29=truckstop1,'User Input Data'!C29=truckstoptru),'User Input Data'!D29&gt;1),'User Input Data'!D29,blank)</f>
        <v/>
      </c>
      <c r="E25" s="49" t="str">
        <f>IF(AND(OR('User Input Data'!C29=truckstop1,'User Input Data'!C29=truckstoptru),'User Input Data'!E29&gt;1),'User Input Data'!E29,blank)</f>
        <v/>
      </c>
      <c r="F25" s="49" t="str">
        <f>IF(AND(OR('User Input Data'!C29=truckstop1,'User Input Data'!C29=truckstoptru),'User Input Data'!F29&gt;1),'User Input Data'!F29,blank)</f>
        <v/>
      </c>
      <c r="G25" t="str">
        <f>IF(AND(OR('User Input Data'!C29=truckstop1,'User Input Data'!C29=truckstoptru),'User Input Data'!G29&gt;1),'User Input Data'!G29,blank)</f>
        <v/>
      </c>
      <c r="H25" s="79" t="str">
        <f>IF(OR('User Input Data'!C29=truckstop1,'User Input Data'!C29=truckstoptru),'User Input Data'!H29,blank)</f>
        <v/>
      </c>
      <c r="I25" s="79" t="str">
        <f>IF(OR('User Input Data'!C29=truckstop1,'User Input Data'!C29=truckstoptru),'User Input Data'!I29,blank)</f>
        <v/>
      </c>
      <c r="J25" s="79" t="str">
        <f>IF(OR('User Input Data'!C29=truckstop1,'User Input Data'!C29=truckstoptru),'User Input Data'!J29,blank)</f>
        <v/>
      </c>
      <c r="K25" s="79" t="str">
        <f>IF(OR('User Input Data'!C29=truckstop1,'User Input Data'!C29=truckstoptru),'User Input Data'!K29,blank)</f>
        <v/>
      </c>
      <c r="L25" s="79" t="str">
        <f>IF(OR('User Input Data'!C29=truckstop1,'User Input Data'!C29=truckstoptru),'User Input Data'!L29,blank)</f>
        <v/>
      </c>
      <c r="M25" s="79" t="str">
        <f>IF(OR('User Input Data'!C29=truckstop1,'User Input Data'!C29=truckstoptru),'User Input Data'!M29,blank)</f>
        <v/>
      </c>
      <c r="N25" s="79" t="str">
        <f>IF(OR('User Input Data'!C29=truckstop1,'User Input Data'!C29=truckstoptru),'User Input Data'!N29,blank)</f>
        <v/>
      </c>
      <c r="O25" s="79" t="str">
        <f>IF(OR('User Input Data'!C29=truckstop1,'User Input Data'!C29=truckstoptru),'User Input Data'!O29,blank)</f>
        <v/>
      </c>
      <c r="P25" s="79" t="str">
        <f>IF(OR('User Input Data'!C29=truckstop1,'User Input Data'!C29=truckstoptru),'User Input Data'!P29,blank)</f>
        <v/>
      </c>
      <c r="Q25" s="79" t="str">
        <f>IF(OR('User Input Data'!C29=truckstop1,'User Input Data'!C29=truckstoptru),'User Input Data'!Q29,blank)</f>
        <v/>
      </c>
      <c r="R25" s="79" t="str">
        <f>IF('User Input Data'!C29=truckstoptru,'User Input Data'!R29,blank)</f>
        <v/>
      </c>
      <c r="S25" s="79" t="str">
        <f>IF('User Input Data'!C29=truckstoptru,'User Input Data'!S29,blank)</f>
        <v/>
      </c>
      <c r="T25" s="79" t="str">
        <f>IF('User Input Data'!C29=truckstoptru,'User Input Data'!T29,blank)</f>
        <v/>
      </c>
      <c r="U25" s="79" t="str">
        <f>IF('User Input Data'!C29=truckstoptru,'User Input Data'!U29,blank)</f>
        <v/>
      </c>
      <c r="V25" s="79" t="str">
        <f>IF('User Input Data'!C29=truckstoptru,'User Input Data'!V29,blank)</f>
        <v/>
      </c>
      <c r="W25" s="79" t="str">
        <f>IF('User Input Data'!C29=truckstoptru,'User Input Data'!W29,blank)</f>
        <v/>
      </c>
      <c r="X25" s="79" t="str">
        <f>IF('User Input Data'!C29=truckstoptru,'User Input Data'!X29,blank)</f>
        <v/>
      </c>
      <c r="Y25" s="79" t="str">
        <f>IF('User Input Data'!C29=truckstoptru,'User Input Data'!Y29,blank)</f>
        <v/>
      </c>
      <c r="Z25" s="79" t="str">
        <f>IF('User Input Data'!C29=truckstoptru,'User Input Data'!Z29,blank)</f>
        <v/>
      </c>
      <c r="AA25" s="79" t="str">
        <f>IF('User Input Data'!C29=truckstoptru,'User Input Data'!AA29,blank)</f>
        <v/>
      </c>
      <c r="AB25" s="9" t="str">
        <f>IF(AND(OR('User Input Data'!C29=truckstop1,'User Input Data'!C29=truckstoptru),'User Input Data'!AC29&gt;1),'User Input Data'!AC29,blank)</f>
        <v/>
      </c>
      <c r="AC25" s="9" t="str">
        <f>IF(AND(OR('User Input Data'!C29=truckstop1,'User Input Data'!C29=truckstoptru),'User Input Data'!AD29&gt;0),'User Input Data'!AD29,blank)</f>
        <v/>
      </c>
      <c r="AE25" t="str">
        <f>IF(E25&gt;0,E25,Other!$G$5)</f>
        <v/>
      </c>
      <c r="AF25" t="str">
        <f t="shared" si="1"/>
        <v/>
      </c>
      <c r="AG25" s="12" t="str">
        <f>IF(NOT(B25=blank),VLOOKUP(B25+0,'Tables 4-5'!$F$8:$G$25,2),blank)</f>
        <v/>
      </c>
      <c r="AH25" s="461" t="str">
        <f>IF(NOT(B25=blank),VLOOKUP(B25+0,'Table 6'!$B$3:$D$20,2),blank)</f>
        <v/>
      </c>
      <c r="AI25" s="4" t="str">
        <f>IF(NOT(B25=blank),'Tables 4-5'!$A$8,blank)</f>
        <v/>
      </c>
      <c r="AJ25" s="4" t="str">
        <f>IF(NOT(B25=blank),PRODUCT(G25,H25,(AE25-IF(AE25/FHS&lt;1,1,AE25/FHS)*(truck_idle/60)),(AG25*AI25),(Other!$G$4/454))+PRODUCT(IF(AE25/FHS&lt;1,1,AE25/FHS),G25,H25,AH25,truck_idle/60,Other!$G$4/454),blank)</f>
        <v/>
      </c>
      <c r="AK25" s="4" t="str">
        <f>IF(NOT(B25=blank),PRODUCT(IF(AE25/FHS&lt;1,1,AE25/FHS),G25,H25,AH25,truck_idle/60,Other!$G$4/454)+PRODUCT(G25,(AE25-IF(AE25/FHS&lt;1,1,AE25/FHS)*(truck_idle/60)),Truck_KW,gridNox,Other!$G$4/454,H25,AG25),blank)</f>
        <v/>
      </c>
      <c r="AL25" s="12" t="str">
        <f>IF(NOT(B25=blank),VLOOKUP(B25+1,'Tables 4-5'!$F$8:$G$25,2),blank)</f>
        <v/>
      </c>
      <c r="AM25" s="461" t="str">
        <f>IF(NOT(B25=blank),VLOOKUP(B25+1,'Table 6'!$B$3:$D$20,2),blank)</f>
        <v/>
      </c>
      <c r="AN25" s="4" t="str">
        <f>IF(NOT(B25=blank),'Tables 4-5'!$A$8,blank)</f>
        <v/>
      </c>
      <c r="AO25" s="4" t="str">
        <f>IF(NOT(B25=blank),PRODUCT(G25,I25,(AE25-IF(AE25/FHS&lt;1,1,AE25/FHS)*(truck_idle/60)),(AL25*AN25),(Other!$G$4/454))+PRODUCT(IF(AE25/FHS&lt;1,1,AE25/FHS),G25,I25,AM25,truck_idle/60,Other!$G$4/454),blank)</f>
        <v/>
      </c>
      <c r="AP25" s="4" t="str">
        <f>IF(NOT(B25=blank),PRODUCT(IF(AE25/FHS&lt;1,1,AE25/FHS),G25,I25,AM25,truck_idle/60,Other!$G$4/454)+PRODUCT(G25,(AE25-IF(AE25/FHS&lt;1,1,AE25/FHS)*(truck_idle/60)),Truck_KW,gridNox,Other!$G$4/454,I25,AL25),blank)</f>
        <v/>
      </c>
      <c r="AQ25" s="12" t="str">
        <f>IF(NOT(B25=blank),VLOOKUP(B25+2,'Tables 4-5'!$F$8:$G$25,2),blank)</f>
        <v/>
      </c>
      <c r="AR25" s="461" t="str">
        <f>IF(NOT(B25=blank),VLOOKUP(B25+2,'Table 6'!$B$3:$D$20,2),blank)</f>
        <v/>
      </c>
      <c r="AS25" s="4" t="str">
        <f>IF(NOT(B25=blank),'Tables 4-5'!$A$8,blank)</f>
        <v/>
      </c>
      <c r="AT25" s="4" t="str">
        <f>IF(NOT(B25=blank),PRODUCT(G25,J25,(AE25-IF(AE25/FHS&lt;1,1,AE25/FHS)*(truck_idle/60)),(AQ25*AS25),(Other!$G$4/454))+PRODUCT(IF(AE25/FHS&lt;1,1,AE25/FHS),G25,J25,AR25,truck_idle/60,Other!$G$4/454),blank)</f>
        <v/>
      </c>
      <c r="AU25" s="4" t="str">
        <f>IF(NOT(B25=blank),PRODUCT(IF(AE25/FHS&lt;1,1,AE25/FHS),G25,J25,AR25,truck_idle/60,Other!$G$4/454)+PRODUCT(G25,(AE25-IF(AE25/FHS&lt;1,1,AE25/FHS)*(truck_idle/60)),Truck_KW,gridNox,Other!$G$4/454,J25,AQ25),blank)</f>
        <v/>
      </c>
      <c r="AV25" s="12" t="str">
        <f>IF(NOT(B25=blank),VLOOKUP(B25+3,'Tables 4-5'!$F$8:$G$25,2),blank)</f>
        <v/>
      </c>
      <c r="AW25" s="4" t="str">
        <f>IF(NOT(B25=blank),VLOOKUP(B25+3,#REF!,2),blank)</f>
        <v/>
      </c>
      <c r="AX25" s="461" t="str">
        <f>IF(NOT(B25=blank),VLOOKUP(B25+3,'Table 6'!$B$3:$D$20,2),blank)</f>
        <v/>
      </c>
      <c r="AY25" s="4" t="str">
        <f>IF(NOT(B25=blank),'Tables 4-5'!$A$8,blank)</f>
        <v/>
      </c>
      <c r="AZ25" s="4" t="str">
        <f>IF(NOT(B25=blank),PRODUCT(G25,K25,(AE25-IF(AE25/FHS&lt;1,1,AE25/FHS)*(truck_idle/60)),(AV25*AY25),(Other!$G$4/454))+PRODUCT(IF(AE25/FHS&lt;1,1,AE25/FHS),G25,K25,AX25,truck_idle/60,Other!$G$4/454),blank)</f>
        <v/>
      </c>
      <c r="BA25" s="4" t="str">
        <f>IF(NOT(B25=blank),PRODUCT(IF(AE25/FHS&lt;1,1,AE25/FHS),G25,K25,AX25,Other!$G$6/60,Other!$G$4/454)+PRODUCT(G25,(AE25-IF(AE25/FHS&lt;1,1,AE25/FHS)*(truck_idle/60)),Truck_KW,gridNox,Other!$G$4/454,K25,AV25),blank)</f>
        <v/>
      </c>
      <c r="BB25" s="12" t="str">
        <f>IF(NOT(B25=blank),VLOOKUP(B25+4,'Tables 4-5'!$F$8:$G$25,2),blank)</f>
        <v/>
      </c>
      <c r="BC25" s="461" t="str">
        <f>IF(NOT(B25=blank),VLOOKUP(B25+4,'Table 6'!$B$3:$D$20,2),blank)</f>
        <v/>
      </c>
      <c r="BD25" s="4" t="str">
        <f>IF(NOT(B25=blank),'Tables 4-5'!$A$8,blank)</f>
        <v/>
      </c>
      <c r="BE25" s="4" t="str">
        <f>IF(NOT(B25=blank),PRODUCT(G25,L25,(AE25-IF(AE25/FHS&lt;1,1,AE25/FHS)*(truck_idle/60)),(BB25*BD25),(Other!$G$4/454))+PRODUCT(IF(AE25/FHS&lt;1,1,AE25/FHS),G25,L25,BC25,truck_idle/60,Other!$G$4/454),blank)</f>
        <v/>
      </c>
      <c r="BF25" s="4" t="str">
        <f>IF(NOT(B25=blank),PRODUCT(IF(AE25/FHS&lt;1,1,AE25/FHS),G25,L25,BC25,Other!$G$6/60,Other!$G$4/454)+PRODUCT(G25,(AE25-IF(AE25/FHS&lt;1,1,AE25/FHS)*(truck_idle/60)),Truck_KW,gridNox,Other!$G$4/454,L25,BB25),blank)</f>
        <v/>
      </c>
      <c r="BG25" s="12" t="str">
        <f>IF(NOT(B25=blank),VLOOKUP(B25+5,'Tables 4-5'!$F$8:$G$25,2),blank)</f>
        <v/>
      </c>
      <c r="BH25" s="461" t="str">
        <f>IF(NOT(B25=blank),VLOOKUP(B25+5,'Table 6'!$B$3:$D$20,2),blank)</f>
        <v/>
      </c>
      <c r="BI25" s="4" t="str">
        <f>IF(NOT(B25=blank),'Tables 4-5'!$A$8,blank)</f>
        <v/>
      </c>
      <c r="BJ25" s="4" t="str">
        <f>IF(NOT(B25=blank),PRODUCT(G25,M25,(AE25-IF(AE25/FHS&lt;1,1,AE25/FHS)*(truck_idle/60)),(BG25*BI25),(Other!$G$4/454))+PRODUCT(IF(AE25/FHS&lt;1,1,AE25/FHS),G25,M25,BH25,truck_idle/60,Other!$G$4/454),blank)</f>
        <v/>
      </c>
      <c r="BK25" s="4" t="str">
        <f>IF(NOT(B25=blank),PRODUCT(IF(AE25/FHS&lt;1,1,AE25/FHS),G25,M25,BH25,truck_idle/60,Other!$G$4/454)+PRODUCT(G25,(AE25-IF(AE25/FHS&lt;1,1,AE25/FHS)*(truck_idle/60)),Truck_KW,gridNox,Other!$G$4/454,M25,BG25),blank)</f>
        <v/>
      </c>
      <c r="BL25" s="12" t="str">
        <f>IF(NOT(B25=blank),VLOOKUP(B25+6,'Tables 4-5'!$F$8:$G$25,2),blank)</f>
        <v/>
      </c>
      <c r="BM25" s="461" t="str">
        <f>IF(NOT(B25=blank),VLOOKUP(B25+6,'Table 6'!$B$3:$D$20,2),blank)</f>
        <v/>
      </c>
      <c r="BN25" s="4" t="str">
        <f>IF(NOT(B25=blank),'Tables 4-5'!$A$8,blank)</f>
        <v/>
      </c>
      <c r="BO25" s="4" t="str">
        <f>IF(NOT(B25=blank),PRODUCT(G25,N25,(AE25-IF(AE25/FHS&lt;1,1,AE25/FHS)*(truck_idle/60)),(BL25*BN25),(Other!$G$4/454))+PRODUCT(IF(AE25/FHS&lt;1,1,AE25/FHS),G25,N25,BM25,truck_idle/60,Other!$G$4/454),blank)</f>
        <v/>
      </c>
      <c r="BP25" s="4" t="str">
        <f>IF(NOT(B25=blank),PRODUCT(IF(AE25/FHS&lt;1,1,AE25/FHS),G25,N25,BM25,truck_idle/60,Other!$G$4/454)+PRODUCT(G25,(AE25-IF(AE25/FHS&lt;1,1,AE25/FHS)*(truck_idle/60)),Truck_KW,gridNox,Other!$G$4/454,N25,BL25),blank)</f>
        <v/>
      </c>
      <c r="BQ25" s="12" t="str">
        <f>IF(NOT(B25=blank),VLOOKUP(B25+7,'Tables 4-5'!$F$8:$G$25,2),blank)</f>
        <v/>
      </c>
      <c r="BR25" s="461" t="str">
        <f>IF(NOT(B25=blank),VLOOKUP(B25+7,'Table 6'!$B$3:$D$20,2),blank)</f>
        <v/>
      </c>
      <c r="BS25" s="4" t="str">
        <f>IF(NOT(B25=blank),'Tables 4-5'!$A$8,blank)</f>
        <v/>
      </c>
      <c r="BT25" s="4" t="str">
        <f>IF(NOT(B25=blank),PRODUCT(G25,O25,(AE25-IF(AE25/FHS&lt;1,1,AE25/FHS)*(truck_idle/60)),(BQ25*BS25),(Other!$G$4/454))+PRODUCT(IF(AE25/FHS&lt;1,1,AE25/FHS),G25,O25,BR25,truck_idle/60,Other!$G$4/454),blank)</f>
        <v/>
      </c>
      <c r="BU25" s="4" t="str">
        <f>IF(NOT(B25=blank),PRODUCT(IF(AE25/FHS&lt;1,1,AE25/FHS),G25,O25,BR25,truck_idle/60,Other!$G$4/454)+PRODUCT(G25,(AE25-IF(AE25/FHS&lt;1,1,AE25/FHS)*(truck_idle/60)),Truck_KW,gridNox,Other!$G$4/454,O25,BQ25),blank)</f>
        <v/>
      </c>
      <c r="BV25" s="12" t="str">
        <f>IF(NOT(B25=blank),VLOOKUP(B25+8,'Tables 4-5'!$F$8:$G$25,2),blank)</f>
        <v/>
      </c>
      <c r="BW25" s="461" t="str">
        <f>IF(NOT(B25=blank),VLOOKUP(B25+8,'Table 6'!$B$3:$D$20,2),blank)</f>
        <v/>
      </c>
      <c r="BX25" s="4" t="str">
        <f>IF(NOT(B25=blank),'Tables 4-5'!$A$8,blank)</f>
        <v/>
      </c>
      <c r="BY25" s="4" t="str">
        <f>IF(NOT(B25=blank),PRODUCT(G25,P25,(AE25-IF(AE25/FHS&lt;1,1,AE25/FHS)*(truck_idle/60)),(BV25*BX25),(Other!$G$4/454))+PRODUCT(IF(AE25/FHS&lt;1,1,AE25/FHS),G25,P25,BW25,truck_idle/60,Other!$G$4/454),blank)</f>
        <v/>
      </c>
      <c r="BZ25" s="4" t="str">
        <f>IF(NOT(B25=blank),PRODUCT(IF(AE25/FHS&lt;1,1,AE25/FHS),G25,P25,BW25,truck_idle/60,Other!$G$4/454)+PRODUCT(G25,(AE25-IF(AE25/FHS&lt;1,1,AE25/FHS)*(truck_idle/60)),Truck_KW,gridNox,Other!$G$4/454,P25,BV25),blank)</f>
        <v/>
      </c>
      <c r="CA25" s="12" t="str">
        <f>IF(NOT(B25=blank),VLOOKUP(B25+9,'Tables 4-5'!$F$8:$G$25,2),blank)</f>
        <v/>
      </c>
      <c r="CB25" s="461" t="str">
        <f>IF(NOT(B25=blank),VLOOKUP(B25+9,'Table 6'!$B$3:$D$20,2),blank)</f>
        <v/>
      </c>
      <c r="CC25" s="4" t="str">
        <f>IF(NOT(B25=blank),'Tables 4-5'!$A$8,blank)</f>
        <v/>
      </c>
      <c r="CD25" s="4" t="str">
        <f>IF(NOT(B25=blank),PRODUCT(G25,Q25,(AE25-IF(AE25/FHS&lt;1,1,AE25/FHS)*(truck_idle/60)),(CA25*CC25),(Other!$G$4/454))+PRODUCT(IF(AE25/FHS&lt;1,1,AE25/FHS),G25,Q25,CB25,truck_idle/60,Other!$G$4/454),blank)</f>
        <v/>
      </c>
      <c r="CE25" s="4" t="str">
        <f>IF(NOT(B25=blank),PRODUCT(IF(AE25/FHS&lt;1,1,AE25/FHS),G25,Q25,CB25,truck_idle/60,Other!$G$4/454)+PRODUCT(G25,(AE25-IF(AE25/FHS&lt;1,1,AE25/FHS)*(truck_idle/60)),Truck_KW,gridNox,Other!$G$4/454,Q25,CA25),blank)</f>
        <v/>
      </c>
      <c r="CG25" s="12" t="str">
        <f>IF(NOT(B25=blank),VLOOKUP(B25+0,'Tables 4-5'!$F$8:$G$25,2),blank)</f>
        <v/>
      </c>
      <c r="CH25" s="12" t="str">
        <f>IF(NOT(B25=blank),VLOOKUP(B25+0,'Table 6'!$B$3:$D$20,3),blank)</f>
        <v/>
      </c>
      <c r="CI25" s="4" t="str">
        <f>IF(NOT(B25=blank),'Tables 4-5'!$B$8,blank)</f>
        <v/>
      </c>
      <c r="CJ25" s="4" t="str">
        <f>IF(NOT(B25=blank),PRODUCT(G25,H25,(AE25-IF(AE25/FHS&lt;1,1,AE25/FHS)*(truck_idle/60)),(CG25*CI25),(Other!$G$4/454))+PRODUCT(IF(AE25/FHS&lt;1,1,AE25/FHS),G25,H25,CH25,truck_idle/60,Other!$G$4/454),blank)</f>
        <v/>
      </c>
      <c r="CK25" s="12" t="str">
        <f>IF(NOT(B25=blank),PRODUCT(IF(AE25/FHS&lt;1,1,AE25/FHS),G25,H25,CH25,truck_idle/60,Other!$G$4/454)+PRODUCT(G25,(AE25-IF(AE25/FHS&lt;1,1,AE25/FHS)*(truck_idle/60)),Truck_KW,gridPM,Other!$G$4/454,CG25,H25),blank)</f>
        <v/>
      </c>
      <c r="CL25" s="12" t="str">
        <f>IF(NOT(B25=blank),VLOOKUP(B25+1,'Tables 4-5'!$F$8:$G$25,2),blank)</f>
        <v/>
      </c>
      <c r="CM25" s="12" t="str">
        <f>IF(NOT(B25=blank),VLOOKUP(B25+1,'Table 6'!$B$3:$D$20,3),blank)</f>
        <v/>
      </c>
      <c r="CN25" s="4" t="str">
        <f>IF(NOT(B25=blank),'Tables 4-5'!$B$8,blank)</f>
        <v/>
      </c>
      <c r="CO25" s="4" t="str">
        <f>IF(NOT(B25=blank),PRODUCT(G25,I25,(AE25-IF(AE25/FHS&lt;1,1,AE25/FHS)*(truck_idle/60)),(CL25*CN25),(Other!$G$4/454))+PRODUCT(IF(AE25/FHS&lt;1,1,AE25/FHS),G25,I25,CM25,truck_idle/60,Other!$G$4/454),blank)</f>
        <v/>
      </c>
      <c r="CP25" s="12" t="str">
        <f>IF(NOT(B25=blank),PRODUCT(IF(AE25/FHS&lt;1,1,AE25/FHS),G25,I25,CM25,truck_idle/60,Other!$G$4/454)+PRODUCT(G25,(AE25-IF(AE25/FHS&lt;1,1,AE25/FHS)*(truck_idle/60)),Truck_KW,gridPM,Other!$G$4/454,I25,CL25),blank)</f>
        <v/>
      </c>
      <c r="CQ25" s="12" t="str">
        <f>IF(NOT(B25=blank),VLOOKUP(B25+2,'Tables 4-5'!$F$8:$G$25,2),blank)</f>
        <v/>
      </c>
      <c r="CR25" s="12" t="str">
        <f>IF(NOT(B25=blank),VLOOKUP(B25+2,'Table 6'!$B$3:$D$20,3),blank)</f>
        <v/>
      </c>
      <c r="CS25" s="4" t="str">
        <f>IF(NOT(B25=blank),'Tables 4-5'!$B$8,blank)</f>
        <v/>
      </c>
      <c r="CT25" s="4" t="str">
        <f>IF(NOT(B25=blank),PRODUCT(G25,J25,(AE25-IF(AE25/FHS&lt;1,1,AE25/FHS)*(truck_idle/60)),(CQ25*CS25),(Other!$G$4/454))+PRODUCT(IF(AE25/FHS&lt;1,1,AE25/FHS),G25,J25,CR25,truck_idle/60,Other!$G$4/454),blank)</f>
        <v/>
      </c>
      <c r="CU25" s="12" t="str">
        <f>IF(NOT(B25=blank),PRODUCT(IF(AE25/FHS&lt;1,1,AE25/FHS),G25,J25,CR25,truck_idle/60,Other!$G$4/454)+PRODUCT(G25,(AE25-IF(AE25/FHS&lt;1,1,AE25/FHS)*(truck_idle/60)),Truck_KW,gridPM,Other!$G$4/454,J25,CQ25),blank)</f>
        <v/>
      </c>
      <c r="CV25" s="12" t="str">
        <f>IF(NOT(B25=blank),VLOOKUP(B25+3,'Tables 4-5'!$F$8:$G$25,2),blank)</f>
        <v/>
      </c>
      <c r="CW25" s="12" t="str">
        <f>IF(NOT(B25=blank),VLOOKUP(B25+3,'Table 6'!$B$3:$D$20,3),blank)</f>
        <v/>
      </c>
      <c r="CX25" s="4" t="str">
        <f>IF(NOT(B25=blank),'Tables 4-5'!$B$8,blank)</f>
        <v/>
      </c>
      <c r="CY25" s="4" t="str">
        <f>IF(NOT(B25=blank),PRODUCT(G25,K25,(AE25-IF(AE25/FHS&lt;1,1,AE25/FHS)*(truck_idle/60)),(CV25*CX25),(Other!$G$4/454))+PRODUCT(IF(AE25/FHS&lt;1,1,AE25/FHS),G25,K25,CW25,truck_idle/60,Other!$G$4/454),blank)</f>
        <v/>
      </c>
      <c r="CZ25" s="12" t="str">
        <f>IF(NOT(B25=blank),PRODUCT(IF(AE25/FHS&lt;1,1,AE25/FHS),G25,K25,CW25,truck_idle/60,Other!$G$4/454)+PRODUCT(G25,(AE25-IF(AE25/FHS&lt;1,1,AE25/FHS)*(truck_idle/60)),Truck_KW,gridPM,Other!$G$4/454,K25,CV25),blank)</f>
        <v/>
      </c>
      <c r="DA25" s="12" t="str">
        <f>IF(NOT(B25=blank),VLOOKUP(B25+4,'Tables 4-5'!$F$8:$G$25,2),blank)</f>
        <v/>
      </c>
      <c r="DB25" s="12" t="str">
        <f>IF(NOT(B25=blank),VLOOKUP(B25+4,'Table 6'!$B$3:$D$20,3),blank)</f>
        <v/>
      </c>
      <c r="DC25" s="4" t="str">
        <f>IF(NOT(B25=blank),'Tables 4-5'!$B$8,blank)</f>
        <v/>
      </c>
      <c r="DD25" s="4" t="str">
        <f>IF(NOT(B25=blank),PRODUCT(G25,L25,(AE25-IF(AE25/FHS&lt;1,1,AE25/FHS)*(truck_idle/60)),(DA25*DC25),(Other!$G$4/454))+PRODUCT(IF(AE25/FHS&lt;1,1,AE25/FHS),G25,L25,DB25,truck_idle/60,Other!$G$4/454),blank)</f>
        <v/>
      </c>
      <c r="DE25" s="12" t="str">
        <f>IF(NOT(B25=blank),PRODUCT(IF(AE25/FHS&lt;1,1,AE25/FHS),G25,L25,DB25,truck_idle/60,Other!$G$4/454)+PRODUCT(G25,(AE25-IF(AE25/FHS&lt;1,1,AE25/FHS)*(truck_idle/60)),Truck_KW,gridPM,Other!$G$4/454,L25,DA25),blank)</f>
        <v/>
      </c>
      <c r="DF25" s="12" t="str">
        <f>IF(NOT(B25=blank),VLOOKUP(B25+5,'Tables 4-5'!$F$8:$G$25,2),blank)</f>
        <v/>
      </c>
      <c r="DG25" s="12" t="str">
        <f>IF(NOT(B25=blank),VLOOKUP(B25+5,'Table 6'!$B$3:$D$20,3),blank)</f>
        <v/>
      </c>
      <c r="DH25" s="4" t="str">
        <f>IF(NOT(B25=blank),'Tables 4-5'!$B$8,blank)</f>
        <v/>
      </c>
      <c r="DI25" s="4" t="str">
        <f>IF(NOT(B25=blank),PRODUCT(G25,M25,(AE25-IF(AE25/FHS&lt;1,1,AE25/FHS)*(truck_idle/60)),(DF25*DH25),(Other!$G$4/454))+PRODUCT(IF(AE25/FHS&lt;1,1,AE25/FHS),G25,M25,DG25,truck_idle/60,Other!$G$4/454),blank)</f>
        <v/>
      </c>
      <c r="DJ25" s="12" t="str">
        <f>IF(NOT(B25=blank),PRODUCT(IF(AE25/FHS&lt;1,1,AE25/FHS),G25,M25,DG25,truck_idle/60,Other!$G$4/454)+PRODUCT(G25,(AE25-IF(AE25/FHS&lt;1,1,AE25/FHS)*(truck_idle/60)),Truck_KW,gridPM,Other!$G$4/454,M25,DF25),blank)</f>
        <v/>
      </c>
      <c r="DK25" s="12" t="str">
        <f>IF(NOT(B25=blank),VLOOKUP(B25+6,'Tables 4-5'!$F$8:$G$25,2),blank)</f>
        <v/>
      </c>
      <c r="DL25" s="12" t="str">
        <f>IF(NOT(B25=blank),VLOOKUP(B25+6,'Table 6'!$B$3:$D$20,3),blank)</f>
        <v/>
      </c>
      <c r="DM25" s="4" t="str">
        <f>IF(NOT(B25=blank),'Tables 4-5'!$B$8,blank)</f>
        <v/>
      </c>
      <c r="DN25" s="4" t="str">
        <f>IF(NOT(B25=blank),PRODUCT(G25,N25,(AE25-IF(AE25/FHS&lt;1,1,AE25/FHS)*(truck_idle/60)),(DK25*DM25),(Other!$G$4/454))+PRODUCT(IF(AE25/FHS&lt;1,1,AE25/FHS),G25,N25,DL25,truck_idle/60,Other!$G$4/454),blank)</f>
        <v/>
      </c>
      <c r="DO25" s="12" t="str">
        <f>IF(NOT(B25=blank),PRODUCT(IF(AE25/FHS&lt;1,1,AE25/FHS),G25,N25,DL25,truck_idle/60,Other!$G$4/454)+PRODUCT(G25,(AE25-IF(AE25/FHS&lt;1,1,AE25/FHS)*(truck_idle/60)),Truck_KW,gridPM,Other!$G$4/454,N25,DK25),blank)</f>
        <v/>
      </c>
      <c r="DP25" s="12" t="str">
        <f>IF(NOT(B25=blank),VLOOKUP(B25+7,'Tables 4-5'!$F$8:$G$25,2),blank)</f>
        <v/>
      </c>
      <c r="DQ25" s="12" t="str">
        <f>IF(NOT(B25=blank),VLOOKUP(B25+7,'Table 6'!$B$3:$D$20,3),blank)</f>
        <v/>
      </c>
      <c r="DR25" s="4" t="str">
        <f>IF(NOT(B25=blank),'Tables 4-5'!$B$8,blank)</f>
        <v/>
      </c>
      <c r="DS25" s="4" t="str">
        <f>IF(NOT(B25=blank),PRODUCT(G25,O25,(AE25-IF(AE25/FHS&lt;1,1,AE25/FHS)*(truck_idle/60)),(DP25*DR25),(Other!$G$4/454))+PRODUCT(IF(AE25/FHS&lt;1,1,AE25/FHS),G25,O25,DQ25,truck_idle/60,Other!$G$4/454),blank)</f>
        <v/>
      </c>
      <c r="DT25" s="12" t="str">
        <f>IF(NOT(B25=blank),PRODUCT(IF(AE25/FHS&lt;1,1,AE25/FHS),G25,O25,DQ25,truck_idle/60,Other!$G$4/454)+PRODUCT(G25,(AE25-IF(AE25/FHS&lt;1,1,AE25/FHS)*(truck_idle/60)),Truck_KW,gridPM,Other!$G$4/454,O25,DP25),blank)</f>
        <v/>
      </c>
      <c r="DU25" s="12" t="str">
        <f>IF(NOT(B25=blank),VLOOKUP(B25+8,'Tables 4-5'!$F$8:$G$25,2),blank)</f>
        <v/>
      </c>
      <c r="DV25" s="12" t="str">
        <f>IF(NOT(B25=blank),VLOOKUP(B25+8,'Table 6'!$B$3:$D$20,3),blank)</f>
        <v/>
      </c>
      <c r="DW25" s="4" t="str">
        <f>IF(NOT(B25=blank),'Tables 4-5'!$B$8,blank)</f>
        <v/>
      </c>
      <c r="DX25" s="4" t="str">
        <f>IF(NOT(B25=blank),PRODUCT(G25,P25,(AE25-IF(AE25/FHS&lt;1,1,AE25/FHS)*(truck_idle/60)),(DU25*DW25),(Other!$G$4/454))+PRODUCT(IF(AE25/FHS&lt;1,1,AE25/FHS),G25,P25,DV25,truck_idle/60,Other!$G$4/454),blank)</f>
        <v/>
      </c>
      <c r="DY25" s="12" t="str">
        <f>IF(NOT(B25=blank),PRODUCT(IF(AE25/FHS&lt;1,1,AE25/FHS),G25,P25,DV25,truck_idle/60,Other!$G$4/454)+PRODUCT(G25,(AE25-IF(AE25/FHS&lt;1,1,AE25/FHS)*(truck_idle/60)),Truck_KW,gridPM,Other!$G$4/454,P25,DU25),blank)</f>
        <v/>
      </c>
      <c r="DZ25" s="12" t="str">
        <f>IF(NOT(B25=blank),VLOOKUP(B25+9,'Tables 4-5'!$F$8:$G$25,2),blank)</f>
        <v/>
      </c>
      <c r="EA25" s="12" t="str">
        <f>IF(NOT(B25=blank),VLOOKUP(B25+9,#REF!,3),blank)</f>
        <v/>
      </c>
      <c r="EB25" s="12" t="str">
        <f>IF(NOT(B25=blank),VLOOKUP(B25+9,'Table 6'!$B$3:$D$20,3),blank)</f>
        <v/>
      </c>
      <c r="EC25" s="4" t="str">
        <f>IF(NOT(B25=blank),'Tables 4-5'!$B$8,blank)</f>
        <v/>
      </c>
      <c r="ED25" s="4" t="str">
        <f>IF(NOT(B25=blank),PRODUCT(G25,Q25,(AE25-IF(AE25/FHS&lt;1,1,AE25/FHS)*(truck_idle/60)),(DZ25*EC25),(Other!$G$4/454))+PRODUCT(IF(AE25/FHS&lt;1,1,AE25/FHS),G25,Q25,EB25,truck_idle/60,Other!$G$4/454),blank)</f>
        <v/>
      </c>
      <c r="EE25" s="12" t="str">
        <f>IF(NOT(B25=blank),PRODUCT(IF(AE25/FHS&lt;1,1,AE25/FHS),G25,Q25,EB25,truck_idle/60,Other!$G$4/454)+PRODUCT(G25,(AE25-IF(AE25/FHS&lt;1,1,AE25/FHS)*(truck_idle/60)),Truck_KW,gridPM,Other!$G$4/454,Q25,DZ25),blank)</f>
        <v/>
      </c>
      <c r="EG25" t="str">
        <f>IF(C25=truckstoptru,VLOOKUP(B25+0,'Tables 2-3 TRU'!$B$14:$D$31,2),blank)</f>
        <v/>
      </c>
      <c r="EH25" s="4" t="str">
        <f>IF(C25=truckstoptru,PRODUCT(G25,(AF25-IF(AF25/FHS&lt;1,1,AF25/FHS)*(truck_idle/60)),tru__hp,tru_Load_Factor,(Other!$G$4/454),EG25,R25)+PRODUCT(IF(AF25/FHS&lt;1,1,AF25/FHS),G25,truck_idle/60,tru__hp,tru_Load_Factor,(Other!$G$4/454),EG25,R25),blank)</f>
        <v/>
      </c>
      <c r="EI25" s="4" t="str">
        <f>IF(C25=truckstoptru,PRODUCT(IF(AF25/FHS&lt;1,1,AF25/FHS),G25,truck_idle/60,tru_Load_Factor,tru__hp,(Other!$G$4/454),EG25,R25)+PRODUCT(G25,(AF25-IF(AF25/FHS&lt;1,1,AF25/FHS)*(truck_idle/60)),TRU_KW,gridNox,Other!$G$4/454,R25),blank)</f>
        <v/>
      </c>
      <c r="EJ25" t="str">
        <f>IF(C25=truckstoptru,VLOOKUP(B25+1,'Tables 2-3 TRU'!$B$14:$D$31,2),blank)</f>
        <v/>
      </c>
      <c r="EK25" s="4" t="str">
        <f>IF(C25=truckstoptru,PRODUCT(G25,(AF25-IF(AF25/FHS&lt;1,1,AF25/FHS)*(truck_idle/60)),tru__hp,tru_Load_Factor,(Other!$G$4/454),EJ25,S25)+PRODUCT(IF(AF25/FHS&lt;1,1,AF25/FHS),G25,truck_idle/60,tru__hp,tru_Load_Factor,(Other!$G$4/454),EJ25,S25),blank)</f>
        <v/>
      </c>
      <c r="EL25" s="4" t="str">
        <f>IF(C25=truckstoptru,PRODUCT(IF(AF25/FHS&lt;1,1,AF25/FHS),G25,truck_idle/60,tru_Load_Factor,tru__hp,(Other!$G$4/454),EJ25,S25)+PRODUCT(G25,(AF25-IF(AF25/FHS&lt;1,1,AF25/FHS)*(truck_idle/60)),TRU_KW,gridNox,Other!$G$4/454,S25),blank)</f>
        <v/>
      </c>
      <c r="EM25" t="str">
        <f>IF(C25=truckstoptru,VLOOKUP(B25+2,'Tables 2-3 TRU'!$B$14:$D$31,2),blank)</f>
        <v/>
      </c>
      <c r="EN25" s="4" t="str">
        <f>IF(C25=truckstoptru,PRODUCT(G25,(AF25-IF(AF25/FHS&lt;1,1,AF25/FHS)*(truck_idle/60)),tru__hp,tru_Load_Factor,(Other!$G$4/454),EM25,T25)+PRODUCT(IF(AF25/FHS&lt;1,1,AF25/FHS),G25,truck_idle/60,tru__hp,tru_Load_Factor,(Other!$G$4/454),EM25,T25),blank)</f>
        <v/>
      </c>
      <c r="EO25" s="4" t="str">
        <f>IF(C25=truckstoptru,PRODUCT(IF(AF25/FHS&lt;1,1,AF25/FHS),G25,truck_idle/60,tru_Load_Factor,tru__hp,(Other!$G$4/454),EM25,T25)+PRODUCT(G25,(AF25-IF(AF25/FHS&lt;1,1,AF25/FHS)*(truck_idle/60)),TRU_KW,gridNox,Other!$G$4/454,T25),blank)</f>
        <v/>
      </c>
      <c r="EP25" t="str">
        <f>IF(C25=truckstoptru,VLOOKUP(B25+3,'Tables 2-3 TRU'!$B$14:$D$31,2),blank)</f>
        <v/>
      </c>
      <c r="EQ25" s="4" t="str">
        <f>IF(C25=truckstoptru,PRODUCT(G25,(AF25-IF(AF25/FHS&lt;1,1,AF25/FHS)*(truck_idle/60)),tru__hp,tru_Load_Factor,(Other!$G$4/454),EP25,U25)+PRODUCT(IF(AF25/FHS&lt;1,1,AF25/FHS),G25,truck_idle/60,tru__hp,tru_Load_Factor,(Other!$G$4/454),EP25,U25),blank)</f>
        <v/>
      </c>
      <c r="ER25" s="4" t="str">
        <f>IF(C25=truckstoptru,PRODUCT(IF(AF25/FHS&lt;1,1,AF25/FHS),G25,truck_idle/60,tru_Load_Factor,tru__hp,(Other!$G$4/454),EP25,U25)+PRODUCT(G25,(AF25-IF(AF25/FHS&lt;1,1,AF25/FHS)*(truck_idle/60)),TRU_KW,gridNox,Other!$G$4/454,U25),blank)</f>
        <v/>
      </c>
      <c r="ES25" t="str">
        <f>IF(C25=truckstoptru,VLOOKUP(B25+4,'Tables 2-3 TRU'!$B$14:$D$31,2),blank)</f>
        <v/>
      </c>
      <c r="ET25" s="4" t="str">
        <f>IF(C25=truckstoptru,PRODUCT(G25,(AF25-IF(AF25/FHS&lt;1,1,AF25/FHS)*(truck_idle/60)),tru__hp,tru_Load_Factor,(Other!$G$4/454),ES25,V25)+PRODUCT(IF(AF25/FHS&lt;1,1,AF25/FHS),G25,truck_idle/60,tru__hp,tru_Load_Factor,(Other!$G$4/454),ES25,V25),blank)</f>
        <v/>
      </c>
      <c r="EU25" s="4" t="str">
        <f>IF(C25=truckstoptru,PRODUCT(IF(AF25/FHS&lt;1,1,AE25/FHS),G25,truck_idle/60,tru_Load_Factor,tru__hp,(Other!$G$4/454),ES25,V25)+PRODUCT(G25,(AF25-IF(AF25/FHS&lt;1,1,AE25/FHS)*(truck_idle/60)),TRU_KW,gridNox,Other!$G$4/454,V25),blank)</f>
        <v/>
      </c>
      <c r="EV25" t="str">
        <f>IF(C25=truckstoptru,VLOOKUP(B25+5,'Tables 2-3 TRU'!$B$14:$D$31,2),blank)</f>
        <v/>
      </c>
      <c r="EW25" s="4" t="str">
        <f>IF(C25=truckstoptru,PRODUCT(G25,(AF25-IF(AF25/FHS&lt;1,1,AF25/FHS)*(truck_idle/60)),tru__hp,tru_Load_Factor,(Other!$G$4/454),EV25,W25)+PRODUCT(IF(AF25/FHS&lt;1,1,AF25/FHS),G25,truck_idle/60,tru__hp,tru_Load_Factor,(Other!$G$4/454),EV25,W25),blank)</f>
        <v/>
      </c>
      <c r="EX25" s="4" t="str">
        <f>IF(C25=truckstoptru,PRODUCT(IF(AF25/FHS&lt;1,1,AF25/FHS),G25,truck_idle/60,tru_Load_Factor,tru__hp,(Other!$G$4/454),EV25,W25)+PRODUCT(G25,(AF25-IF(AF25/FHS&lt;1,1,AF25/FHS)*(truck_idle/60)),TRU_KW,gridNox,Other!$G$4/454,W25),blank)</f>
        <v/>
      </c>
      <c r="EY25" t="str">
        <f>IF(C25=truckstoptru,VLOOKUP(B25+6,'Tables 2-3 TRU'!$B$14:$D$31,2),blank)</f>
        <v/>
      </c>
      <c r="EZ25" s="4" t="str">
        <f>IF(C25=truckstoptru,PRODUCT(G25,(AF25-IF(AF25/FHS&lt;1,1,AF25/FHS)*(truck_idle/60)),tru__hp,tru_Load_Factor,(Other!$G$4/454),EY25,X25)+PRODUCT(IF(AF25/FHS&lt;1,1,AF25/FHS),G25,truck_idle/60,tru__hp,tru_Load_Factor,(Other!$G$4/454),EY25,X25),blank)</f>
        <v/>
      </c>
      <c r="FA25" s="4" t="str">
        <f>IF(C25=truckstoptru,PRODUCT(IF(AF25/FHS&lt;1,1,AF25/FHS),G25,truck_idle/60,tru_Load_Factor,tru__hp,(Other!$G$4/454),EY25,X25)+PRODUCT(G25,(AF25-IF(AF25/FHS&lt;1,1,AF25/FHS)*(truck_idle/60)),TRU_KW,gridNox,Other!$G$4/454,X25),blank)</f>
        <v/>
      </c>
      <c r="FB25" t="str">
        <f>IF(C25=truckstoptru,VLOOKUP(B25+7,'Tables 2-3 TRU'!$B$14:$D$31,2),blank)</f>
        <v/>
      </c>
      <c r="FC25" s="4" t="str">
        <f>IF(C25=truckstoptru,PRODUCT(G25,(AF25-IF(AF25/FHS&lt;1,1,AF25/FHS)*(truck_idle/60)),tru__hp,tru_Load_Factor,(Other!$G$4/454),FB25,Y25)+PRODUCT(IF(AF25/FHS&lt;1,1,AF25/FHS),G25,truck_idle/60,tru__hp,tru_Load_Factor,(Other!$G$4/454),FB25,Y25),blank)</f>
        <v/>
      </c>
      <c r="FD25" s="4" t="str">
        <f>IF(C25=truckstoptru,PRODUCT(IF(AF25/FHS&lt;1,1,AF25/FHS),G25,truck_idle/60,tru_Load_Factor,tru__hp,(Other!$G$4/454),FB25,Y25)+PRODUCT(G25,(AF25-IF(AF25/FHS&lt;1,1,AF25/FHS)*(truck_idle/60)),TRU_KW,gridNox,Other!$G$4/454,Y25),blank)</f>
        <v/>
      </c>
      <c r="FE25" t="str">
        <f>IF(C25=truckstoptru,VLOOKUP(B25+8,'Tables 2-3 TRU'!$B$14:$D$31,2),blank)</f>
        <v/>
      </c>
      <c r="FF25" s="4" t="str">
        <f>IF(C25=truckstoptru,PRODUCT(G25,(AF25-IF(AF25/FHS&lt;1,1,AF25/FHS)*(truck_idle/60)),tru__hp,tru_Load_Factor,(Other!$G$4/454),FE25,Z25)+PRODUCT(IF(AF25/FHS&lt;1,1,AF25/FHS),G25,truck_idle/60,tru__hp,tru_Load_Factor,(Other!$G$4/454),FE25,Z25),blank)</f>
        <v/>
      </c>
      <c r="FG25" s="4" t="str">
        <f>IF(C25=truckstoptru,PRODUCT(IF(AF25/FHS&lt;1,1,AF25/FHS),G25,truck_idle/60,tru_Load_Factor,tru__hp,(Other!$G$4/454),FE25,Z25)+PRODUCT(G25,(AF25-IF(AF25/FHS&lt;1,1,AF25/FHS)*(truck_idle/60)),TRU_KW,gridNox,Other!$G$4/454,Z25),blank)</f>
        <v/>
      </c>
      <c r="FH25" t="str">
        <f>IF(C25=truckstoptru,VLOOKUP(B25+9,'Tables 2-3 TRU'!$B$14:$D$31,2),blank)</f>
        <v/>
      </c>
      <c r="FI25" s="4" t="str">
        <f>IF(C25=truckstoptru,PRODUCT(G25,(AF25-IF(AF25/FHS&lt;1,1,AF25/FHS)*(truck_idle/60)),tru__hp,tru_Load_Factor,(Other!$G$4/454),FH25,AA25)+PRODUCT(IF(AF25/FHS&lt;1,1,AF25/FHS),G25,truck_idle/60,tru__hp,tru_Load_Factor,(Other!$G$4/454),FH25,AA25),blank)</f>
        <v/>
      </c>
      <c r="FJ25" s="4" t="str">
        <f>IF(C25=truckstoptru,PRODUCT(IF(AF25/FHS&lt;1,1,AF25/FHS),G25,truck_idle/60,tru_Load_Factor,tru__hp,(Other!$G$4/454),FH25,AA25)+PRODUCT(G25,(AF25-IF(AF25/FHS&lt;1,1,AF25/FHS)*(truck_idle/60)),TRU_KW,gridNox,Other!$G$4/454,AA25),blank)</f>
        <v/>
      </c>
      <c r="FL25" t="str">
        <f>IF(C25=truckstoptru,VLOOKUP(B25+0,'Tables 2-3 TRU'!$B$14:$D$31,3),blank)</f>
        <v/>
      </c>
      <c r="FM25" s="4" t="str">
        <f>IF(C25=truckstoptru,PRODUCT(G25,(AF25-IF(AF25/FHS&lt;1,1,AF25/FHS)*(truck_idle/60)),tru__hp,tru_Load_Factor,(Other!$G$4/454),FL25,R25)+PRODUCT(IF(AF25/FHS&lt;1,1,AF25/FHS),G25,truck_idle/60,tru__hp,tru_Load_Factor,(Other!$G$4/454),FL25,R25),blank)</f>
        <v/>
      </c>
      <c r="FN25" s="4" t="str">
        <f>IF(C25=truckstoptru,PRODUCT(IF(AF25/FHS&lt;1,1,AF25/FHS),G25,truck_idle/60,tru_Load_Factor,tru__hp,(Other!$G$4/454),FL25,R25)+PRODUCT(G25,(AF25-IF(AF25/FHS&lt;1,1,AF25/FHS)*(truck_idle/60)),TRU_KW,gridPM,Other!$G$4/454,R25),blank)</f>
        <v/>
      </c>
      <c r="FO25" t="str">
        <f>IF(C25=truckstoptru,VLOOKUP(B25+1,'Tables 2-3 TRU'!$B$14:$D$31,3),blank)</f>
        <v/>
      </c>
      <c r="FP25" s="4" t="str">
        <f>IF(C25=truckstoptru,PRODUCT(G25,(AF25-IF(AF25/FHS&lt;1,1,AF25/FHS)*(truck_idle/60)),tru__hp,tru_Load_Factor,(Other!$G$4/454),FO25,S25)+PRODUCT(IF(AF25/FHS&lt;1,1,AF25/FHS),G25,truck_idle/60,tru__hp,tru_Load_Factor,(Other!$G$4/454),FO25,S25),blank)</f>
        <v/>
      </c>
      <c r="FQ25" s="4" t="str">
        <f>IF(C25=truckstoptru,PRODUCT(IF(AF25/FHS&lt;1,1,AF25/FHS),G25,truck_idle/60,tru_Load_Factor,tru__hp,(Other!$G$4/454),FO25,S25)+PRODUCT(G25,(AF25-IF(AF25/FHS&lt;1,1,AF25/FHS)*(truck_idle/60)),TRU_KW,gridPM,Other!$G$4/454,S25),blank)</f>
        <v/>
      </c>
      <c r="FR25" t="str">
        <f>IF(C25=truckstoptru,VLOOKUP(B25+2,'Tables 2-3 TRU'!$B$14:$D$31,3),blank)</f>
        <v/>
      </c>
      <c r="FS25" s="4" t="str">
        <f>IF(C25=truckstoptru,PRODUCT(G25,(AF25-IF(AF25/FHS&lt;1,1,AF25/FHS)*(truck_idle/60)),tru__hp,tru_Load_Factor,(Other!$G$4/454),FR25,T25)+PRODUCT(IF(AF25/FHS&lt;1,1,AF25/FHS),G25,truck_idle/60,tru__hp,tru_Load_Factor,(Other!$G$4/454),FR25,T25),blank)</f>
        <v/>
      </c>
      <c r="FT25" s="4" t="str">
        <f>IF(C25=truckstoptru,PRODUCT(IF(AF25/FHS&lt;1,1,AF25/FHS),G25,truck_idle/60,tru_Load_Factor,tru__hp,(Other!$G$4/454),FR25,T25)+PRODUCT(G25,(AF25-IF(AF25/FHS&lt;1,1,AF25/FHS)*(truck_idle/60)),TRU_KW,gridPM,Other!$G$4/454,T25),blank)</f>
        <v/>
      </c>
      <c r="FU25" t="str">
        <f>IF(C25=truckstoptru,VLOOKUP(B25+3,'Tables 2-3 TRU'!$B$14:$D$31,3),blank)</f>
        <v/>
      </c>
      <c r="FV25" s="4" t="str">
        <f>IF(C25=truckstoptru,PRODUCT(G25,(AF25-IF(AF25/FHS&lt;1,1,AF25/FHS)*(truck_idle/60)),tru__hp,tru_Load_Factor,(Other!$G$4/454),FU25,U25)+PRODUCT(IF(AF25/FHS&lt;1,1,AF25/FHS),G25,truck_idle/60,tru__hp,tru_Load_Factor,(Other!$G$4/454),FU25,U25),blank)</f>
        <v/>
      </c>
      <c r="FW25" s="4" t="str">
        <f>IF(C25=truckstoptru,PRODUCT(IF(AF25/FHS&lt;1,1,AF25/FHS),G25,truck_idle/60,tru_Load_Factor,tru__hp,(Other!$G$4/454),FU25,U25)+PRODUCT(G25,(AF25-IF(AF25/FHS&lt;1,1,AF25/FHS)*(truck_idle/60)),TRU_KW,gridPM,Other!$G$4/454,U25),blank)</f>
        <v/>
      </c>
      <c r="FX25" t="str">
        <f>IF(C25=truckstoptru,VLOOKUP(B25+4,'Tables 2-3 TRU'!$B$14:$D$31,3),blank)</f>
        <v/>
      </c>
      <c r="FY25" s="4" t="str">
        <f>IF(C25=truckstoptru,PRODUCT(G25,(AF25-IF(AF25/FHS&lt;1,1,AF25/FHS)*(truck_idle/60)),tru__hp,tru_Load_Factor,(Other!$G$4/454),FX25,V25)+PRODUCT(IF(AF25/FHS&lt;1,1,AF25/FHS),G25,truck_idle/60,tru__hp,tru_Load_Factor,(Other!$G$4/454),FX25,V25),blank)</f>
        <v/>
      </c>
      <c r="FZ25" s="4" t="str">
        <f>IF(C25=truckstoptru,PRODUCT(IF(AF25/FHS&lt;1,1,AF25/FHS),G25,truck_idle/60,tru_Load_Factor,tru__hp,(Other!$G$4/454),FX25,V25)+PRODUCT(G25,(AF25-IF(AF25/FHS&lt;1,1,AF25/FHS)*(truck_idle/60)),TRU_KW,gridPM,Other!$G$4/454,V25),blank)</f>
        <v/>
      </c>
      <c r="GA25" t="str">
        <f>IF(C25=truckstoptru,VLOOKUP(B25+5,'Tables 2-3 TRU'!$B$14:$D$31,3),blank)</f>
        <v/>
      </c>
      <c r="GB25" s="4" t="str">
        <f>IF(C25=truckstoptru,PRODUCT(G25,(AF25-IF(AF25/FHS&lt;1,1,AF25/FHS)*(truck_idle/60)),tru__hp,tru_Load_Factor,(Other!$G$4/454),GA25,W25)+PRODUCT(IF(AF25/FHS&lt;1,1,AF25/FHS),G25,truck_idle/60,tru__hp,tru_Load_Factor,(Other!$G$4/454),GA25,W25),blank)</f>
        <v/>
      </c>
      <c r="GC25" s="4" t="str">
        <f>IF(C25=truckstoptru,PRODUCT(IF(AF25/FHS&lt;1,1,AF25/FHS),G25,truck_idle/60,tru_Load_Factor,tru__hp,(Other!$G$4/454),GA25,W25)+PRODUCT(G25,(AF25-IF(AF25/FHS&lt;1,1,AF25/FHS)*(truck_idle/60)),TRU_KW,gridPM,Other!$G$4/454,W25),blank)</f>
        <v/>
      </c>
      <c r="GD25" t="str">
        <f>IF(C25=truckstoptru,VLOOKUP(B25+6,'Tables 2-3 TRU'!$B$14:$D$31,3),blank)</f>
        <v/>
      </c>
      <c r="GE25" s="4" t="str">
        <f>IF(C25=truckstoptru,PRODUCT(G25,(AF25-IF(AF25/FHS&lt;1,1,AF25/FHS)*(truck_idle/60)),tru__hp,tru_Load_Factor,(Other!$G$4/454),GD25,X25)+PRODUCT(IF(AF25/FHS&lt;1,1,AF25/FHS),G25,truck_idle/60,tru__hp,tru_Load_Factor,(Other!$G$4/454),GD25,X25),blank)</f>
        <v/>
      </c>
      <c r="GF25" s="4" t="str">
        <f>IF(C25=truckstoptru,PRODUCT(IF(AF25/FHS&lt;1,1,AF25/FHS),G25,truck_idle/60,tru_Load_Factor,tru__hp,(Other!$G$4/454),GD25,X25)+PRODUCT(G25,(AF25-IF(AF25/FHS&lt;1,1,AF25/FHS)*(truck_idle/60)),TRU_KW,gridPM,Other!$G$4/454,X25),blank)</f>
        <v/>
      </c>
      <c r="GG25" t="str">
        <f>IF(C25=truckstoptru,VLOOKUP(B25+7,'Tables 2-3 TRU'!$B$14:$D$31,3),blank)</f>
        <v/>
      </c>
      <c r="GH25" s="4" t="str">
        <f>IF(C25=truckstoptru,PRODUCT(G25,(AF25-IF(AF25/FHS&lt;1,1,AF25/FHS)*(truck_idle/60)),tru__hp,tru_Load_Factor,(Other!$G$4/454),GG25,Y25)+PRODUCT(IF(AF25/FHS&lt;1,1,AF25/FHS),G25,truck_idle/60,tru__hp,tru_Load_Factor,(Other!$G$4/454),GG25,Y25),blank)</f>
        <v/>
      </c>
      <c r="GI25" s="4" t="str">
        <f>IF(C25=truckstoptru,PRODUCT(IF(AF25/FHS&lt;1,1,AF25/FHS),G25,truck_idle/60,tru_Load_Factor,tru__hp,(Other!$G$4/454),GG25,Y25)+PRODUCT(G25,(AF25-IF(AF25/FHS&lt;1,1,AF25/FHS)*(truck_idle/60)),TRU_KW,gridPM,Other!$G$4/454,Y25),blank)</f>
        <v/>
      </c>
      <c r="GJ25" t="str">
        <f>IF(C25=truckstoptru,VLOOKUP(B25+8,'Tables 2-3 TRU'!$B$14:$D$31,3),blank)</f>
        <v/>
      </c>
      <c r="GK25" s="4" t="str">
        <f>IF(C25=truckstoptru,PRODUCT(G25,(AF25-IF(AF25/FHS&lt;1,1,AF25/FHS)*(truck_idle/60)),tru__hp,tru_Load_Factor,(Other!$G$4/454),GJ25,Z25)+PRODUCT(IF(AF25/FHS&lt;1,1,AF25/FHS),G25,truck_idle/60,tru__hp,tru_Load_Factor,(Other!$G$4/454),GJ25,Z25),blank)</f>
        <v/>
      </c>
      <c r="GL25" s="4" t="str">
        <f>IF(C25=truckstoptru,PRODUCT(IF(AF25/FHS&lt;1,1,AF25/FHS),G25,truck_idle/60,tru_Load_Factor,tru__hp,(Other!$G$4/454),GJ25,Z25)+PRODUCT(G25,(AF25-IF(AF25/FHS&lt;1,1,AF25/FHS)*(truck_idle/60)),TRU_KW,gridPM,Other!$G$4/454,Z25),blank)</f>
        <v/>
      </c>
      <c r="GM25" t="str">
        <f>IF(C25=truckstoptru,VLOOKUP(B25+9,'Tables 2-3 TRU'!$B$14:$D$31,3),blank)</f>
        <v/>
      </c>
      <c r="GN25" s="4" t="str">
        <f>IF(C25=truckstoptru,PRODUCT(G25,(AF25-IF(AF25/FHS&lt;1,1,AF25/FHS)*(truck_idle/60)),tru__hp,tru_Load_Factor,(Other!$G$4/454),GM25,AA25)+PRODUCT(IF(AF25/FHS&lt;1,1,AF25/FHS),G25,truck_idle/60,tru__hp,tru_Load_Factor,(Other!$G$4/454),GM25,AA25),blank)</f>
        <v/>
      </c>
      <c r="GO25" s="4" t="str">
        <f>IF(C25=truckstoptru,PRODUCT(IF(AF25/FHS&lt;1,1,AF25/FHS),G25,truck_idle/60,tru_Load_Factor,tru__hp,(Other!$G$4/454),GM25,AA25)+PRODUCT(G25,(AF25-IF(AF25/FHS&lt;1,1,AF25/FHS)*(truck_idle/60)),TRU_KW,gridPM,Other!$G$4/454,AA25),blank)</f>
        <v/>
      </c>
      <c r="GQ25" s="4">
        <f t="shared" si="2"/>
        <v>0</v>
      </c>
      <c r="GR25" s="4">
        <f t="shared" si="3"/>
        <v>0</v>
      </c>
      <c r="GS25" s="4">
        <f t="shared" si="4"/>
        <v>0</v>
      </c>
      <c r="GT25" s="4">
        <f t="shared" si="5"/>
        <v>0</v>
      </c>
      <c r="GU25" s="4">
        <f t="shared" si="11"/>
        <v>0</v>
      </c>
      <c r="GV25" s="4">
        <f t="shared" si="12"/>
        <v>0</v>
      </c>
      <c r="GW25" s="4"/>
      <c r="GX25" s="4">
        <f t="shared" si="6"/>
        <v>0</v>
      </c>
      <c r="GY25" s="4">
        <f t="shared" si="7"/>
        <v>0</v>
      </c>
      <c r="GZ25" s="4">
        <f t="shared" si="8"/>
        <v>0</v>
      </c>
      <c r="HA25" s="4">
        <f t="shared" si="9"/>
        <v>0</v>
      </c>
      <c r="HB25" s="4">
        <f t="shared" si="13"/>
        <v>0</v>
      </c>
      <c r="HC25" s="4">
        <f t="shared" si="14"/>
        <v>0</v>
      </c>
      <c r="HD25" s="4"/>
      <c r="HE25" s="4">
        <f t="shared" si="15"/>
        <v>0</v>
      </c>
      <c r="HF25" s="4">
        <f t="shared" si="16"/>
        <v>0</v>
      </c>
      <c r="HG25" s="19">
        <f t="shared" si="17"/>
        <v>0</v>
      </c>
      <c r="HH25" s="244">
        <f t="shared" si="10"/>
        <v>0</v>
      </c>
      <c r="HI25" s="55"/>
    </row>
    <row r="26" spans="1:217" x14ac:dyDescent="0.2">
      <c r="A26" t="str">
        <f>IF(OR('User Input Data'!C30=truckstop1,'User Input Data'!C30=truckstoptru),'User Input Data'!A30,blank)</f>
        <v/>
      </c>
      <c r="B26" t="str">
        <f>IF(OR('User Input Data'!C30=truckstop1,'User Input Data'!C30=truckstoptru),'User Input Data'!B30,blank)</f>
        <v/>
      </c>
      <c r="C26" s="49" t="str">
        <f>IF(OR('User Input Data'!C30=truckstop1,'User Input Data'!C30=truckstoptru),'User Input Data'!C30,blank)</f>
        <v/>
      </c>
      <c r="D26" s="49" t="str">
        <f>IF(AND(OR('User Input Data'!C30=truckstop1,'User Input Data'!C30=truckstoptru),'User Input Data'!D30&gt;1),'User Input Data'!D30,blank)</f>
        <v/>
      </c>
      <c r="E26" s="49" t="str">
        <f>IF(AND(OR('User Input Data'!C30=truckstop1,'User Input Data'!C30=truckstoptru),'User Input Data'!E30&gt;1),'User Input Data'!E30,blank)</f>
        <v/>
      </c>
      <c r="F26" s="49" t="str">
        <f>IF(AND(OR('User Input Data'!C30=truckstop1,'User Input Data'!C30=truckstoptru),'User Input Data'!F30&gt;1),'User Input Data'!F30,blank)</f>
        <v/>
      </c>
      <c r="G26" t="str">
        <f>IF(AND(OR('User Input Data'!C30=truckstop1,'User Input Data'!C30=truckstoptru),'User Input Data'!G30&gt;1),'User Input Data'!G30,blank)</f>
        <v/>
      </c>
      <c r="H26" s="79" t="str">
        <f>IF(OR('User Input Data'!C30=truckstop1,'User Input Data'!C30=truckstoptru),'User Input Data'!H30,blank)</f>
        <v/>
      </c>
      <c r="I26" s="79" t="str">
        <f>IF(OR('User Input Data'!C30=truckstop1,'User Input Data'!C30=truckstoptru),'User Input Data'!I30,blank)</f>
        <v/>
      </c>
      <c r="J26" s="79" t="str">
        <f>IF(OR('User Input Data'!C30=truckstop1,'User Input Data'!C30=truckstoptru),'User Input Data'!J30,blank)</f>
        <v/>
      </c>
      <c r="K26" s="79" t="str">
        <f>IF(OR('User Input Data'!C30=truckstop1,'User Input Data'!C30=truckstoptru),'User Input Data'!K30,blank)</f>
        <v/>
      </c>
      <c r="L26" s="79" t="str">
        <f>IF(OR('User Input Data'!C30=truckstop1,'User Input Data'!C30=truckstoptru),'User Input Data'!L30,blank)</f>
        <v/>
      </c>
      <c r="M26" s="79" t="str">
        <f>IF(OR('User Input Data'!C30=truckstop1,'User Input Data'!C30=truckstoptru),'User Input Data'!M30,blank)</f>
        <v/>
      </c>
      <c r="N26" s="79" t="str">
        <f>IF(OR('User Input Data'!C30=truckstop1,'User Input Data'!C30=truckstoptru),'User Input Data'!N30,blank)</f>
        <v/>
      </c>
      <c r="O26" s="79" t="str">
        <f>IF(OR('User Input Data'!C30=truckstop1,'User Input Data'!C30=truckstoptru),'User Input Data'!O30,blank)</f>
        <v/>
      </c>
      <c r="P26" s="79" t="str">
        <f>IF(OR('User Input Data'!C30=truckstop1,'User Input Data'!C30=truckstoptru),'User Input Data'!P30,blank)</f>
        <v/>
      </c>
      <c r="Q26" s="79" t="str">
        <f>IF(OR('User Input Data'!C30=truckstop1,'User Input Data'!C30=truckstoptru),'User Input Data'!Q30,blank)</f>
        <v/>
      </c>
      <c r="R26" s="79" t="str">
        <f>IF('User Input Data'!C30=truckstoptru,'User Input Data'!R30,blank)</f>
        <v/>
      </c>
      <c r="S26" s="79" t="str">
        <f>IF('User Input Data'!C30=truckstoptru,'User Input Data'!S30,blank)</f>
        <v/>
      </c>
      <c r="T26" s="79" t="str">
        <f>IF('User Input Data'!C30=truckstoptru,'User Input Data'!T30,blank)</f>
        <v/>
      </c>
      <c r="U26" s="79" t="str">
        <f>IF('User Input Data'!C30=truckstoptru,'User Input Data'!U30,blank)</f>
        <v/>
      </c>
      <c r="V26" s="79" t="str">
        <f>IF('User Input Data'!C30=truckstoptru,'User Input Data'!V30,blank)</f>
        <v/>
      </c>
      <c r="W26" s="79" t="str">
        <f>IF('User Input Data'!C30=truckstoptru,'User Input Data'!W30,blank)</f>
        <v/>
      </c>
      <c r="X26" s="79" t="str">
        <f>IF('User Input Data'!C30=truckstoptru,'User Input Data'!X30,blank)</f>
        <v/>
      </c>
      <c r="Y26" s="79" t="str">
        <f>IF('User Input Data'!C30=truckstoptru,'User Input Data'!Y30,blank)</f>
        <v/>
      </c>
      <c r="Z26" s="79" t="str">
        <f>IF('User Input Data'!C30=truckstoptru,'User Input Data'!Z30,blank)</f>
        <v/>
      </c>
      <c r="AA26" s="79" t="str">
        <f>IF('User Input Data'!C30=truckstoptru,'User Input Data'!AA30,blank)</f>
        <v/>
      </c>
      <c r="AB26" s="9" t="str">
        <f>IF(AND(OR('User Input Data'!C30=truckstop1,'User Input Data'!C30=truckstoptru),'User Input Data'!AC30&gt;1),'User Input Data'!AC30,blank)</f>
        <v/>
      </c>
      <c r="AC26" s="9" t="str">
        <f>IF(AND(OR('User Input Data'!C30=truckstop1,'User Input Data'!C30=truckstoptru),'User Input Data'!AD30&gt;0),'User Input Data'!AD30,blank)</f>
        <v/>
      </c>
      <c r="AE26" t="str">
        <f>IF(E26&gt;0,E26,Other!$G$5)</f>
        <v/>
      </c>
      <c r="AF26" t="str">
        <f t="shared" si="1"/>
        <v/>
      </c>
      <c r="AG26" s="12" t="str">
        <f>IF(NOT(B26=blank),VLOOKUP(B26+0,'Tables 4-5'!$F$8:$G$25,2),blank)</f>
        <v/>
      </c>
      <c r="AH26" s="461" t="str">
        <f>IF(NOT(B26=blank),VLOOKUP(B26+0,'Table 6'!$B$3:$D$20,2),blank)</f>
        <v/>
      </c>
      <c r="AI26" s="4" t="str">
        <f>IF(NOT(B26=blank),'Tables 4-5'!$A$8,blank)</f>
        <v/>
      </c>
      <c r="AJ26" s="4" t="str">
        <f>IF(NOT(B26=blank),PRODUCT(G26,H26,(AE26-IF(AE26/FHS&lt;1,1,AE26/FHS)*(truck_idle/60)),(AG26*AI26),(Other!$G$4/454))+PRODUCT(IF(AE26/FHS&lt;1,1,AE26/FHS),G26,H26,AH26,truck_idle/60,Other!$G$4/454),blank)</f>
        <v/>
      </c>
      <c r="AK26" s="4" t="str">
        <f>IF(NOT(B26=blank),PRODUCT(IF(AE26/FHS&lt;1,1,AE26/FHS),G26,H26,AH26,truck_idle/60,Other!$G$4/454)+PRODUCT(G26,(AE26-IF(AE26/FHS&lt;1,1,AE26/FHS)*(truck_idle/60)),Truck_KW,gridNox,Other!$G$4/454,H26,AG26),blank)</f>
        <v/>
      </c>
      <c r="AL26" s="12" t="str">
        <f>IF(NOT(B26=blank),VLOOKUP(B26+1,'Tables 4-5'!$F$8:$G$25,2),blank)</f>
        <v/>
      </c>
      <c r="AM26" s="461" t="str">
        <f>IF(NOT(B26=blank),VLOOKUP(B26+1,'Table 6'!$B$3:$D$20,2),blank)</f>
        <v/>
      </c>
      <c r="AN26" s="4" t="str">
        <f>IF(NOT(B26=blank),'Tables 4-5'!$A$8,blank)</f>
        <v/>
      </c>
      <c r="AO26" s="4" t="str">
        <f>IF(NOT(B26=blank),PRODUCT(G26,I26,(AE26-IF(AE26/FHS&lt;1,1,AE26/FHS)*(truck_idle/60)),(AL26*AN26),(Other!$G$4/454))+PRODUCT(IF(AE26/FHS&lt;1,1,AE26/FHS),G26,I26,AM26,truck_idle/60,Other!$G$4/454),blank)</f>
        <v/>
      </c>
      <c r="AP26" s="4" t="str">
        <f>IF(NOT(B26=blank),PRODUCT(IF(AE26/FHS&lt;1,1,AE26/FHS),G26,I26,AM26,truck_idle/60,Other!$G$4/454)+PRODUCT(G26,(AE26-IF(AE26/FHS&lt;1,1,AE26/FHS)*(truck_idle/60)),Truck_KW,gridNox,Other!$G$4/454,I26,AL26),blank)</f>
        <v/>
      </c>
      <c r="AQ26" s="12" t="str">
        <f>IF(NOT(B26=blank),VLOOKUP(B26+2,'Tables 4-5'!$F$8:$G$25,2),blank)</f>
        <v/>
      </c>
      <c r="AR26" s="461" t="str">
        <f>IF(NOT(B26=blank),VLOOKUP(B26+2,'Table 6'!$B$3:$D$20,2),blank)</f>
        <v/>
      </c>
      <c r="AS26" s="4" t="str">
        <f>IF(NOT(B26=blank),'Tables 4-5'!$A$8,blank)</f>
        <v/>
      </c>
      <c r="AT26" s="4" t="str">
        <f>IF(NOT(B26=blank),PRODUCT(G26,J26,(AE26-IF(AE26/FHS&lt;1,1,AE26/FHS)*(truck_idle/60)),(AQ26*AS26),(Other!$G$4/454))+PRODUCT(IF(AE26/FHS&lt;1,1,AE26/FHS),G26,J26,AR26,truck_idle/60,Other!$G$4/454),blank)</f>
        <v/>
      </c>
      <c r="AU26" s="4" t="str">
        <f>IF(NOT(B26=blank),PRODUCT(IF(AE26/FHS&lt;1,1,AE26/FHS),G26,J26,AR26,truck_idle/60,Other!$G$4/454)+PRODUCT(G26,(AE26-IF(AE26/FHS&lt;1,1,AE26/FHS)*(truck_idle/60)),Truck_KW,gridNox,Other!$G$4/454,J26,AQ26),blank)</f>
        <v/>
      </c>
      <c r="AV26" s="12" t="str">
        <f>IF(NOT(B26=blank),VLOOKUP(B26+3,'Tables 4-5'!$F$8:$G$25,2),blank)</f>
        <v/>
      </c>
      <c r="AW26" s="4" t="str">
        <f>IF(NOT(B26=blank),VLOOKUP(B26+3,#REF!,2),blank)</f>
        <v/>
      </c>
      <c r="AX26" s="461" t="str">
        <f>IF(NOT(B26=blank),VLOOKUP(B26+3,'Table 6'!$B$3:$D$20,2),blank)</f>
        <v/>
      </c>
      <c r="AY26" s="4" t="str">
        <f>IF(NOT(B26=blank),'Tables 4-5'!$A$8,blank)</f>
        <v/>
      </c>
      <c r="AZ26" s="4" t="str">
        <f>IF(NOT(B26=blank),PRODUCT(G26,K26,(AE26-IF(AE26/FHS&lt;1,1,AE26/FHS)*(truck_idle/60)),(AV26*AY26),(Other!$G$4/454))+PRODUCT(IF(AE26/FHS&lt;1,1,AE26/FHS),G26,K26,AX26,truck_idle/60,Other!$G$4/454),blank)</f>
        <v/>
      </c>
      <c r="BA26" s="4" t="str">
        <f>IF(NOT(B26=blank),PRODUCT(IF(AE26/FHS&lt;1,1,AE26/FHS),G26,K26,AX26,Other!$G$6/60,Other!$G$4/454)+PRODUCT(G26,(AE26-IF(AE26/FHS&lt;1,1,AE26/FHS)*(truck_idle/60)),Truck_KW,gridNox,Other!$G$4/454,K26,AV26),blank)</f>
        <v/>
      </c>
      <c r="BB26" s="12" t="str">
        <f>IF(NOT(B26=blank),VLOOKUP(B26+4,'Tables 4-5'!$F$8:$G$25,2),blank)</f>
        <v/>
      </c>
      <c r="BC26" s="461" t="str">
        <f>IF(NOT(B26=blank),VLOOKUP(B26+4,'Table 6'!$B$3:$D$20,2),blank)</f>
        <v/>
      </c>
      <c r="BD26" s="4" t="str">
        <f>IF(NOT(B26=blank),'Tables 4-5'!$A$8,blank)</f>
        <v/>
      </c>
      <c r="BE26" s="4" t="str">
        <f>IF(NOT(B26=blank),PRODUCT(G26,L26,(AE26-IF(AE26/FHS&lt;1,1,AE26/FHS)*(truck_idle/60)),(BB26*BD26),(Other!$G$4/454))+PRODUCT(IF(AE26/FHS&lt;1,1,AE26/FHS),G26,L26,BC26,truck_idle/60,Other!$G$4/454),blank)</f>
        <v/>
      </c>
      <c r="BF26" s="4" t="str">
        <f>IF(NOT(B26=blank),PRODUCT(IF(AE26/FHS&lt;1,1,AE26/FHS),G26,L26,BC26,Other!$G$6/60,Other!$G$4/454)+PRODUCT(G26,(AE26-IF(AE26/FHS&lt;1,1,AE26/FHS)*(truck_idle/60)),Truck_KW,gridNox,Other!$G$4/454,L26,BB26),blank)</f>
        <v/>
      </c>
      <c r="BG26" s="12" t="str">
        <f>IF(NOT(B26=blank),VLOOKUP(B26+5,'Tables 4-5'!$F$8:$G$25,2),blank)</f>
        <v/>
      </c>
      <c r="BH26" s="461" t="str">
        <f>IF(NOT(B26=blank),VLOOKUP(B26+5,'Table 6'!$B$3:$D$20,2),blank)</f>
        <v/>
      </c>
      <c r="BI26" s="4" t="str">
        <f>IF(NOT(B26=blank),'Tables 4-5'!$A$8,blank)</f>
        <v/>
      </c>
      <c r="BJ26" s="4" t="str">
        <f>IF(NOT(B26=blank),PRODUCT(G26,M26,(AE26-IF(AE26/FHS&lt;1,1,AE26/FHS)*(truck_idle/60)),(BG26*BI26),(Other!$G$4/454))+PRODUCT(IF(AE26/FHS&lt;1,1,AE26/FHS),G26,M26,BH26,truck_idle/60,Other!$G$4/454),blank)</f>
        <v/>
      </c>
      <c r="BK26" s="4" t="str">
        <f>IF(NOT(B26=blank),PRODUCT(IF(AE26/FHS&lt;1,1,AE26/FHS),G26,M26,BH26,truck_idle/60,Other!$G$4/454)+PRODUCT(G26,(AE26-IF(AE26/FHS&lt;1,1,AE26/FHS)*(truck_idle/60)),Truck_KW,gridNox,Other!$G$4/454,M26,BG26),blank)</f>
        <v/>
      </c>
      <c r="BL26" s="12" t="str">
        <f>IF(NOT(B26=blank),VLOOKUP(B26+6,'Tables 4-5'!$F$8:$G$25,2),blank)</f>
        <v/>
      </c>
      <c r="BM26" s="461" t="str">
        <f>IF(NOT(B26=blank),VLOOKUP(B26+6,'Table 6'!$B$3:$D$20,2),blank)</f>
        <v/>
      </c>
      <c r="BN26" s="4" t="str">
        <f>IF(NOT(B26=blank),'Tables 4-5'!$A$8,blank)</f>
        <v/>
      </c>
      <c r="BO26" s="4" t="str">
        <f>IF(NOT(B26=blank),PRODUCT(G26,N26,(AE26-IF(AE26/FHS&lt;1,1,AE26/FHS)*(truck_idle/60)),(BL26*BN26),(Other!$G$4/454))+PRODUCT(IF(AE26/FHS&lt;1,1,AE26/FHS),G26,N26,BM26,truck_idle/60,Other!$G$4/454),blank)</f>
        <v/>
      </c>
      <c r="BP26" s="4" t="str">
        <f>IF(NOT(B26=blank),PRODUCT(IF(AE26/FHS&lt;1,1,AE26/FHS),G26,N26,BM26,truck_idle/60,Other!$G$4/454)+PRODUCT(G26,(AE26-IF(AE26/FHS&lt;1,1,AE26/FHS)*(truck_idle/60)),Truck_KW,gridNox,Other!$G$4/454,N26,BL26),blank)</f>
        <v/>
      </c>
      <c r="BQ26" s="12" t="str">
        <f>IF(NOT(B26=blank),VLOOKUP(B26+7,'Tables 4-5'!$F$8:$G$25,2),blank)</f>
        <v/>
      </c>
      <c r="BR26" s="461" t="str">
        <f>IF(NOT(B26=blank),VLOOKUP(B26+7,'Table 6'!$B$3:$D$20,2),blank)</f>
        <v/>
      </c>
      <c r="BS26" s="4" t="str">
        <f>IF(NOT(B26=blank),'Tables 4-5'!$A$8,blank)</f>
        <v/>
      </c>
      <c r="BT26" s="4" t="str">
        <f>IF(NOT(B26=blank),PRODUCT(G26,O26,(AE26-IF(AE26/FHS&lt;1,1,AE26/FHS)*(truck_idle/60)),(BQ26*BS26),(Other!$G$4/454))+PRODUCT(IF(AE26/FHS&lt;1,1,AE26/FHS),G26,O26,BR26,truck_idle/60,Other!$G$4/454),blank)</f>
        <v/>
      </c>
      <c r="BU26" s="4" t="str">
        <f>IF(NOT(B26=blank),PRODUCT(IF(AE26/FHS&lt;1,1,AE26/FHS),G26,O26,BR26,truck_idle/60,Other!$G$4/454)+PRODUCT(G26,(AE26-IF(AE26/FHS&lt;1,1,AE26/FHS)*(truck_idle/60)),Truck_KW,gridNox,Other!$G$4/454,O26,BQ26),blank)</f>
        <v/>
      </c>
      <c r="BV26" s="12" t="str">
        <f>IF(NOT(B26=blank),VLOOKUP(B26+8,'Tables 4-5'!$F$8:$G$25,2),blank)</f>
        <v/>
      </c>
      <c r="BW26" s="461" t="str">
        <f>IF(NOT(B26=blank),VLOOKUP(B26+8,'Table 6'!$B$3:$D$20,2),blank)</f>
        <v/>
      </c>
      <c r="BX26" s="4" t="str">
        <f>IF(NOT(B26=blank),'Tables 4-5'!$A$8,blank)</f>
        <v/>
      </c>
      <c r="BY26" s="4" t="str">
        <f>IF(NOT(B26=blank),PRODUCT(G26,P26,(AE26-IF(AE26/FHS&lt;1,1,AE26/FHS)*(truck_idle/60)),(BV26*BX26),(Other!$G$4/454))+PRODUCT(IF(AE26/FHS&lt;1,1,AE26/FHS),G26,P26,BW26,truck_idle/60,Other!$G$4/454),blank)</f>
        <v/>
      </c>
      <c r="BZ26" s="4" t="str">
        <f>IF(NOT(B26=blank),PRODUCT(IF(AE26/FHS&lt;1,1,AE26/FHS),G26,P26,BW26,truck_idle/60,Other!$G$4/454)+PRODUCT(G26,(AE26-IF(AE26/FHS&lt;1,1,AE26/FHS)*(truck_idle/60)),Truck_KW,gridNox,Other!$G$4/454,P26,BV26),blank)</f>
        <v/>
      </c>
      <c r="CA26" s="12" t="str">
        <f>IF(NOT(B26=blank),VLOOKUP(B26+9,'Tables 4-5'!$F$8:$G$25,2),blank)</f>
        <v/>
      </c>
      <c r="CB26" s="461" t="str">
        <f>IF(NOT(B26=blank),VLOOKUP(B26+9,'Table 6'!$B$3:$D$20,2),blank)</f>
        <v/>
      </c>
      <c r="CC26" s="4" t="str">
        <f>IF(NOT(B26=blank),'Tables 4-5'!$A$8,blank)</f>
        <v/>
      </c>
      <c r="CD26" s="4" t="str">
        <f>IF(NOT(B26=blank),PRODUCT(G26,Q26,(AE26-IF(AE26/FHS&lt;1,1,AE26/FHS)*(truck_idle/60)),(CA26*CC26),(Other!$G$4/454))+PRODUCT(IF(AE26/FHS&lt;1,1,AE26/FHS),G26,Q26,CB26,truck_idle/60,Other!$G$4/454),blank)</f>
        <v/>
      </c>
      <c r="CE26" s="4" t="str">
        <f>IF(NOT(B26=blank),PRODUCT(IF(AE26/FHS&lt;1,1,AE26/FHS),G26,Q26,CB26,truck_idle/60,Other!$G$4/454)+PRODUCT(G26,(AE26-IF(AE26/FHS&lt;1,1,AE26/FHS)*(truck_idle/60)),Truck_KW,gridNox,Other!$G$4/454,Q26,CA26),blank)</f>
        <v/>
      </c>
      <c r="CG26" s="12" t="str">
        <f>IF(NOT(B26=blank),VLOOKUP(B26+0,'Tables 4-5'!$F$8:$G$25,2),blank)</f>
        <v/>
      </c>
      <c r="CH26" s="12" t="str">
        <f>IF(NOT(B26=blank),VLOOKUP(B26+0,'Table 6'!$B$3:$D$20,3),blank)</f>
        <v/>
      </c>
      <c r="CI26" s="4" t="str">
        <f>IF(NOT(B26=blank),'Tables 4-5'!$B$8,blank)</f>
        <v/>
      </c>
      <c r="CJ26" s="4" t="str">
        <f>IF(NOT(B26=blank),PRODUCT(G26,H26,(AE26-IF(AE26/FHS&lt;1,1,AE26/FHS)*(truck_idle/60)),(CG26*CI26),(Other!$G$4/454))+PRODUCT(IF(AE26/FHS&lt;1,1,AE26/FHS),G26,H26,CH26,truck_idle/60,Other!$G$4/454),blank)</f>
        <v/>
      </c>
      <c r="CK26" s="12" t="str">
        <f>IF(NOT(B26=blank),PRODUCT(IF(AE26/FHS&lt;1,1,AE26/FHS),G26,H26,CH26,truck_idle/60,Other!$G$4/454)+PRODUCT(G26,(AE26-IF(AE26/FHS&lt;1,1,AE26/FHS)*(truck_idle/60)),Truck_KW,gridPM,Other!$G$4/454,CG26,H26),blank)</f>
        <v/>
      </c>
      <c r="CL26" s="12" t="str">
        <f>IF(NOT(B26=blank),VLOOKUP(B26+1,'Tables 4-5'!$F$8:$G$25,2),blank)</f>
        <v/>
      </c>
      <c r="CM26" s="12" t="str">
        <f>IF(NOT(B26=blank),VLOOKUP(B26+1,'Table 6'!$B$3:$D$20,3),blank)</f>
        <v/>
      </c>
      <c r="CN26" s="4" t="str">
        <f>IF(NOT(B26=blank),'Tables 4-5'!$B$8,blank)</f>
        <v/>
      </c>
      <c r="CO26" s="4" t="str">
        <f>IF(NOT(B26=blank),PRODUCT(G26,I26,(AE26-IF(AE26/FHS&lt;1,1,AE26/FHS)*(truck_idle/60)),(CL26*CN26),(Other!$G$4/454))+PRODUCT(IF(AE26/FHS&lt;1,1,AE26/FHS),G26,I26,CM26,truck_idle/60,Other!$G$4/454),blank)</f>
        <v/>
      </c>
      <c r="CP26" s="12" t="str">
        <f>IF(NOT(B26=blank),PRODUCT(IF(AE26/FHS&lt;1,1,AE26/FHS),G26,I26,CM26,truck_idle/60,Other!$G$4/454)+PRODUCT(G26,(AE26-IF(AE26/FHS&lt;1,1,AE26/FHS)*(truck_idle/60)),Truck_KW,gridPM,Other!$G$4/454,I26,CL26),blank)</f>
        <v/>
      </c>
      <c r="CQ26" s="12" t="str">
        <f>IF(NOT(B26=blank),VLOOKUP(B26+2,'Tables 4-5'!$F$8:$G$25,2),blank)</f>
        <v/>
      </c>
      <c r="CR26" s="12" t="str">
        <f>IF(NOT(B26=blank),VLOOKUP(B26+2,'Table 6'!$B$3:$D$20,3),blank)</f>
        <v/>
      </c>
      <c r="CS26" s="4" t="str">
        <f>IF(NOT(B26=blank),'Tables 4-5'!$B$8,blank)</f>
        <v/>
      </c>
      <c r="CT26" s="4" t="str">
        <f>IF(NOT(B26=blank),PRODUCT(G26,J26,(AE26-IF(AE26/FHS&lt;1,1,AE26/FHS)*(truck_idle/60)),(CQ26*CS26),(Other!$G$4/454))+PRODUCT(IF(AE26/FHS&lt;1,1,AE26/FHS),G26,J26,CR26,truck_idle/60,Other!$G$4/454),blank)</f>
        <v/>
      </c>
      <c r="CU26" s="12" t="str">
        <f>IF(NOT(B26=blank),PRODUCT(IF(AE26/FHS&lt;1,1,AE26/FHS),G26,J26,CR26,truck_idle/60,Other!$G$4/454)+PRODUCT(G26,(AE26-IF(AE26/FHS&lt;1,1,AE26/FHS)*(truck_idle/60)),Truck_KW,gridPM,Other!$G$4/454,J26,CQ26),blank)</f>
        <v/>
      </c>
      <c r="CV26" s="12" t="str">
        <f>IF(NOT(B26=blank),VLOOKUP(B26+3,'Tables 4-5'!$F$8:$G$25,2),blank)</f>
        <v/>
      </c>
      <c r="CW26" s="12" t="str">
        <f>IF(NOT(B26=blank),VLOOKUP(B26+3,'Table 6'!$B$3:$D$20,3),blank)</f>
        <v/>
      </c>
      <c r="CX26" s="4" t="str">
        <f>IF(NOT(B26=blank),'Tables 4-5'!$B$8,blank)</f>
        <v/>
      </c>
      <c r="CY26" s="4" t="str">
        <f>IF(NOT(B26=blank),PRODUCT(G26,K26,(AE26-IF(AE26/FHS&lt;1,1,AE26/FHS)*(truck_idle/60)),(CV26*CX26),(Other!$G$4/454))+PRODUCT(IF(AE26/FHS&lt;1,1,AE26/FHS),G26,K26,CW26,truck_idle/60,Other!$G$4/454),blank)</f>
        <v/>
      </c>
      <c r="CZ26" s="12" t="str">
        <f>IF(NOT(B26=blank),PRODUCT(IF(AE26/FHS&lt;1,1,AE26/FHS),G26,K26,CW26,truck_idle/60,Other!$G$4/454)+PRODUCT(G26,(AE26-IF(AE26/FHS&lt;1,1,AE26/FHS)*(truck_idle/60)),Truck_KW,gridPM,Other!$G$4/454,K26,CV26),blank)</f>
        <v/>
      </c>
      <c r="DA26" s="12" t="str">
        <f>IF(NOT(B26=blank),VLOOKUP(B26+4,'Tables 4-5'!$F$8:$G$25,2),blank)</f>
        <v/>
      </c>
      <c r="DB26" s="12" t="str">
        <f>IF(NOT(B26=blank),VLOOKUP(B26+4,'Table 6'!$B$3:$D$20,3),blank)</f>
        <v/>
      </c>
      <c r="DC26" s="4" t="str">
        <f>IF(NOT(B26=blank),'Tables 4-5'!$B$8,blank)</f>
        <v/>
      </c>
      <c r="DD26" s="4" t="str">
        <f>IF(NOT(B26=blank),PRODUCT(G26,L26,(AE26-IF(AE26/FHS&lt;1,1,AE26/FHS)*(truck_idle/60)),(DA26*DC26),(Other!$G$4/454))+PRODUCT(IF(AE26/FHS&lt;1,1,AE26/FHS),G26,L26,DB26,truck_idle/60,Other!$G$4/454),blank)</f>
        <v/>
      </c>
      <c r="DE26" s="12" t="str">
        <f>IF(NOT(B26=blank),PRODUCT(IF(AE26/FHS&lt;1,1,AE26/FHS),G26,L26,DB26,truck_idle/60,Other!$G$4/454)+PRODUCT(G26,(AE26-IF(AE26/FHS&lt;1,1,AE26/FHS)*(truck_idle/60)),Truck_KW,gridPM,Other!$G$4/454,L26,DA26),blank)</f>
        <v/>
      </c>
      <c r="DF26" s="12" t="str">
        <f>IF(NOT(B26=blank),VLOOKUP(B26+5,'Tables 4-5'!$F$8:$G$25,2),blank)</f>
        <v/>
      </c>
      <c r="DG26" s="12" t="str">
        <f>IF(NOT(B26=blank),VLOOKUP(B26+5,'Table 6'!$B$3:$D$20,3),blank)</f>
        <v/>
      </c>
      <c r="DH26" s="4" t="str">
        <f>IF(NOT(B26=blank),'Tables 4-5'!$B$8,blank)</f>
        <v/>
      </c>
      <c r="DI26" s="4" t="str">
        <f>IF(NOT(B26=blank),PRODUCT(G26,M26,(AE26-IF(AE26/FHS&lt;1,1,AE26/FHS)*(truck_idle/60)),(DF26*DH26),(Other!$G$4/454))+PRODUCT(IF(AE26/FHS&lt;1,1,AE26/FHS),G26,M26,DG26,truck_idle/60,Other!$G$4/454),blank)</f>
        <v/>
      </c>
      <c r="DJ26" s="12" t="str">
        <f>IF(NOT(B26=blank),PRODUCT(IF(AE26/FHS&lt;1,1,AE26/FHS),G26,M26,DG26,truck_idle/60,Other!$G$4/454)+PRODUCT(G26,(AE26-IF(AE26/FHS&lt;1,1,AE26/FHS)*(truck_idle/60)),Truck_KW,gridPM,Other!$G$4/454,M26,DF26),blank)</f>
        <v/>
      </c>
      <c r="DK26" s="12" t="str">
        <f>IF(NOT(B26=blank),VLOOKUP(B26+6,'Tables 4-5'!$F$8:$G$25,2),blank)</f>
        <v/>
      </c>
      <c r="DL26" s="12" t="str">
        <f>IF(NOT(B26=blank),VLOOKUP(B26+6,'Table 6'!$B$3:$D$20,3),blank)</f>
        <v/>
      </c>
      <c r="DM26" s="4" t="str">
        <f>IF(NOT(B26=blank),'Tables 4-5'!$B$8,blank)</f>
        <v/>
      </c>
      <c r="DN26" s="4" t="str">
        <f>IF(NOT(B26=blank),PRODUCT(G26,N26,(AE26-IF(AE26/FHS&lt;1,1,AE26/FHS)*(truck_idle/60)),(DK26*DM26),(Other!$G$4/454))+PRODUCT(IF(AE26/FHS&lt;1,1,AE26/FHS),G26,N26,DL26,truck_idle/60,Other!$G$4/454),blank)</f>
        <v/>
      </c>
      <c r="DO26" s="12" t="str">
        <f>IF(NOT(B26=blank),PRODUCT(IF(AE26/FHS&lt;1,1,AE26/FHS),G26,N26,DL26,truck_idle/60,Other!$G$4/454)+PRODUCT(G26,(AE26-IF(AE26/FHS&lt;1,1,AE26/FHS)*(truck_idle/60)),Truck_KW,gridPM,Other!$G$4/454,N26,DK26),blank)</f>
        <v/>
      </c>
      <c r="DP26" s="12" t="str">
        <f>IF(NOT(B26=blank),VLOOKUP(B26+7,'Tables 4-5'!$F$8:$G$25,2),blank)</f>
        <v/>
      </c>
      <c r="DQ26" s="12" t="str">
        <f>IF(NOT(B26=blank),VLOOKUP(B26+7,'Table 6'!$B$3:$D$20,3),blank)</f>
        <v/>
      </c>
      <c r="DR26" s="4" t="str">
        <f>IF(NOT(B26=blank),'Tables 4-5'!$B$8,blank)</f>
        <v/>
      </c>
      <c r="DS26" s="4" t="str">
        <f>IF(NOT(B26=blank),PRODUCT(G26,O26,(AE26-IF(AE26/FHS&lt;1,1,AE26/FHS)*(truck_idle/60)),(DP26*DR26),(Other!$G$4/454))+PRODUCT(IF(AE26/FHS&lt;1,1,AE26/FHS),G26,O26,DQ26,truck_idle/60,Other!$G$4/454),blank)</f>
        <v/>
      </c>
      <c r="DT26" s="12" t="str">
        <f>IF(NOT(B26=blank),PRODUCT(IF(AE26/FHS&lt;1,1,AE26/FHS),G26,O26,DQ26,truck_idle/60,Other!$G$4/454)+PRODUCT(G26,(AE26-IF(AE26/FHS&lt;1,1,AE26/FHS)*(truck_idle/60)),Truck_KW,gridPM,Other!$G$4/454,O26,DP26),blank)</f>
        <v/>
      </c>
      <c r="DU26" s="12" t="str">
        <f>IF(NOT(B26=blank),VLOOKUP(B26+8,'Tables 4-5'!$F$8:$G$25,2),blank)</f>
        <v/>
      </c>
      <c r="DV26" s="12" t="str">
        <f>IF(NOT(B26=blank),VLOOKUP(B26+8,'Table 6'!$B$3:$D$20,3),blank)</f>
        <v/>
      </c>
      <c r="DW26" s="4" t="str">
        <f>IF(NOT(B26=blank),'Tables 4-5'!$B$8,blank)</f>
        <v/>
      </c>
      <c r="DX26" s="4" t="str">
        <f>IF(NOT(B26=blank),PRODUCT(G26,P26,(AE26-IF(AE26/FHS&lt;1,1,AE26/FHS)*(truck_idle/60)),(DU26*DW26),(Other!$G$4/454))+PRODUCT(IF(AE26/FHS&lt;1,1,AE26/FHS),G26,P26,DV26,truck_idle/60,Other!$G$4/454),blank)</f>
        <v/>
      </c>
      <c r="DY26" s="12" t="str">
        <f>IF(NOT(B26=blank),PRODUCT(IF(AE26/FHS&lt;1,1,AE26/FHS),G26,P26,DV26,truck_idle/60,Other!$G$4/454)+PRODUCT(G26,(AE26-IF(AE26/FHS&lt;1,1,AE26/FHS)*(truck_idle/60)),Truck_KW,gridPM,Other!$G$4/454,P26,DU26),blank)</f>
        <v/>
      </c>
      <c r="DZ26" s="12" t="str">
        <f>IF(NOT(B26=blank),VLOOKUP(B26+9,'Tables 4-5'!$F$8:$G$25,2),blank)</f>
        <v/>
      </c>
      <c r="EA26" s="12" t="str">
        <f>IF(NOT(B26=blank),VLOOKUP(B26+9,#REF!,3),blank)</f>
        <v/>
      </c>
      <c r="EB26" s="12" t="str">
        <f>IF(NOT(B26=blank),VLOOKUP(B26+9,'Table 6'!$B$3:$D$20,3),blank)</f>
        <v/>
      </c>
      <c r="EC26" s="4" t="str">
        <f>IF(NOT(B26=blank),'Tables 4-5'!$B$8,blank)</f>
        <v/>
      </c>
      <c r="ED26" s="4" t="str">
        <f>IF(NOT(B26=blank),PRODUCT(G26,Q26,(AE26-IF(AE26/FHS&lt;1,1,AE26/FHS)*(truck_idle/60)),(DZ26*EC26),(Other!$G$4/454))+PRODUCT(IF(AE26/FHS&lt;1,1,AE26/FHS),G26,Q26,EB26,truck_idle/60,Other!$G$4/454),blank)</f>
        <v/>
      </c>
      <c r="EE26" s="12" t="str">
        <f>IF(NOT(B26=blank),PRODUCT(IF(AE26/FHS&lt;1,1,AE26/FHS),G26,Q26,EB26,truck_idle/60,Other!$G$4/454)+PRODUCT(G26,(AE26-IF(AE26/FHS&lt;1,1,AE26/FHS)*(truck_idle/60)),Truck_KW,gridPM,Other!$G$4/454,Q26,DZ26),blank)</f>
        <v/>
      </c>
      <c r="EG26" t="str">
        <f>IF(C26=truckstoptru,VLOOKUP(B26+0,'Tables 2-3 TRU'!$B$14:$D$31,2),blank)</f>
        <v/>
      </c>
      <c r="EH26" s="4" t="str">
        <f>IF(C26=truckstoptru,PRODUCT(G26,(AF26-IF(AF26/FHS&lt;1,1,AF26/FHS)*(truck_idle/60)),tru__hp,tru_Load_Factor,(Other!$G$4/454),EG26,R26)+PRODUCT(IF(AF26/FHS&lt;1,1,AF26/FHS),G26,truck_idle/60,tru__hp,tru_Load_Factor,(Other!$G$4/454),EG26,R26),blank)</f>
        <v/>
      </c>
      <c r="EI26" s="4" t="str">
        <f>IF(C26=truckstoptru,PRODUCT(IF(AF26/FHS&lt;1,1,AF26/FHS),G26,truck_idle/60,tru_Load_Factor,tru__hp,(Other!$G$4/454),EG26,R26)+PRODUCT(G26,(AF26-IF(AF26/FHS&lt;1,1,AF26/FHS)*(truck_idle/60)),TRU_KW,gridNox,Other!$G$4/454,R26),blank)</f>
        <v/>
      </c>
      <c r="EJ26" t="str">
        <f>IF(C26=truckstoptru,VLOOKUP(B26+1,'Tables 2-3 TRU'!$B$14:$D$31,2),blank)</f>
        <v/>
      </c>
      <c r="EK26" s="4" t="str">
        <f>IF(C26=truckstoptru,PRODUCT(G26,(AF26-IF(AF26/FHS&lt;1,1,AF26/FHS)*(truck_idle/60)),tru__hp,tru_Load_Factor,(Other!$G$4/454),EJ26,S26)+PRODUCT(IF(AF26/FHS&lt;1,1,AF26/FHS),G26,truck_idle/60,tru__hp,tru_Load_Factor,(Other!$G$4/454),EJ26,S26),blank)</f>
        <v/>
      </c>
      <c r="EL26" s="4" t="str">
        <f>IF(C26=truckstoptru,PRODUCT(IF(AF26/FHS&lt;1,1,AF26/FHS),G26,truck_idle/60,tru_Load_Factor,tru__hp,(Other!$G$4/454),EJ26,S26)+PRODUCT(G26,(AF26-IF(AF26/FHS&lt;1,1,AF26/FHS)*(truck_idle/60)),TRU_KW,gridNox,Other!$G$4/454,S26),blank)</f>
        <v/>
      </c>
      <c r="EM26" t="str">
        <f>IF(C26=truckstoptru,VLOOKUP(B26+2,'Tables 2-3 TRU'!$B$14:$D$31,2),blank)</f>
        <v/>
      </c>
      <c r="EN26" s="4" t="str">
        <f>IF(C26=truckstoptru,PRODUCT(G26,(AF26-IF(AF26/FHS&lt;1,1,AF26/FHS)*(truck_idle/60)),tru__hp,tru_Load_Factor,(Other!$G$4/454),EM26,T26)+PRODUCT(IF(AF26/FHS&lt;1,1,AF26/FHS),G26,truck_idle/60,tru__hp,tru_Load_Factor,(Other!$G$4/454),EM26,T26),blank)</f>
        <v/>
      </c>
      <c r="EO26" s="4" t="str">
        <f>IF(C26=truckstoptru,PRODUCT(IF(AF26/FHS&lt;1,1,AF26/FHS),G26,truck_idle/60,tru_Load_Factor,tru__hp,(Other!$G$4/454),EM26,T26)+PRODUCT(G26,(AF26-IF(AF26/FHS&lt;1,1,AF26/FHS)*(truck_idle/60)),TRU_KW,gridNox,Other!$G$4/454,T26),blank)</f>
        <v/>
      </c>
      <c r="EP26" t="str">
        <f>IF(C26=truckstoptru,VLOOKUP(B26+3,'Tables 2-3 TRU'!$B$14:$D$31,2),blank)</f>
        <v/>
      </c>
      <c r="EQ26" s="4" t="str">
        <f>IF(C26=truckstoptru,PRODUCT(G26,(AF26-IF(AF26/FHS&lt;1,1,AF26/FHS)*(truck_idle/60)),tru__hp,tru_Load_Factor,(Other!$G$4/454),EP26,U26)+PRODUCT(IF(AF26/FHS&lt;1,1,AF26/FHS),G26,truck_idle/60,tru__hp,tru_Load_Factor,(Other!$G$4/454),EP26,U26),blank)</f>
        <v/>
      </c>
      <c r="ER26" s="4" t="str">
        <f>IF(C26=truckstoptru,PRODUCT(IF(AF26/FHS&lt;1,1,AF26/FHS),G26,truck_idle/60,tru_Load_Factor,tru__hp,(Other!$G$4/454),EP26,U26)+PRODUCT(G26,(AF26-IF(AF26/FHS&lt;1,1,AF26/FHS)*(truck_idle/60)),TRU_KW,gridNox,Other!$G$4/454,U26),blank)</f>
        <v/>
      </c>
      <c r="ES26" t="str">
        <f>IF(C26=truckstoptru,VLOOKUP(B26+4,'Tables 2-3 TRU'!$B$14:$D$31,2),blank)</f>
        <v/>
      </c>
      <c r="ET26" s="4" t="str">
        <f>IF(C26=truckstoptru,PRODUCT(G26,(AF26-IF(AF26/FHS&lt;1,1,AF26/FHS)*(truck_idle/60)),tru__hp,tru_Load_Factor,(Other!$G$4/454),ES26,V26)+PRODUCT(IF(AF26/FHS&lt;1,1,AF26/FHS),G26,truck_idle/60,tru__hp,tru_Load_Factor,(Other!$G$4/454),ES26,V26),blank)</f>
        <v/>
      </c>
      <c r="EU26" s="4" t="str">
        <f>IF(C26=truckstoptru,PRODUCT(IF(AF26/FHS&lt;1,1,AE26/FHS),G26,truck_idle/60,tru_Load_Factor,tru__hp,(Other!$G$4/454),ES26,V26)+PRODUCT(G26,(AF26-IF(AF26/FHS&lt;1,1,AE26/FHS)*(truck_idle/60)),TRU_KW,gridNox,Other!$G$4/454,V26),blank)</f>
        <v/>
      </c>
      <c r="EV26" t="str">
        <f>IF(C26=truckstoptru,VLOOKUP(B26+5,'Tables 2-3 TRU'!$B$14:$D$31,2),blank)</f>
        <v/>
      </c>
      <c r="EW26" s="4" t="str">
        <f>IF(C26=truckstoptru,PRODUCT(G26,(AF26-IF(AF26/FHS&lt;1,1,AF26/FHS)*(truck_idle/60)),tru__hp,tru_Load_Factor,(Other!$G$4/454),EV26,W26)+PRODUCT(IF(AF26/FHS&lt;1,1,AF26/FHS),G26,truck_idle/60,tru__hp,tru_Load_Factor,(Other!$G$4/454),EV26,W26),blank)</f>
        <v/>
      </c>
      <c r="EX26" s="4" t="str">
        <f>IF(C26=truckstoptru,PRODUCT(IF(AF26/FHS&lt;1,1,AF26/FHS),G26,truck_idle/60,tru_Load_Factor,tru__hp,(Other!$G$4/454),EV26,W26)+PRODUCT(G26,(AF26-IF(AF26/FHS&lt;1,1,AF26/FHS)*(truck_idle/60)),TRU_KW,gridNox,Other!$G$4/454,W26),blank)</f>
        <v/>
      </c>
      <c r="EY26" t="str">
        <f>IF(C26=truckstoptru,VLOOKUP(B26+6,'Tables 2-3 TRU'!$B$14:$D$31,2),blank)</f>
        <v/>
      </c>
      <c r="EZ26" s="4" t="str">
        <f>IF(C26=truckstoptru,PRODUCT(G26,(AF26-IF(AF26/FHS&lt;1,1,AF26/FHS)*(truck_idle/60)),tru__hp,tru_Load_Factor,(Other!$G$4/454),EY26,X26)+PRODUCT(IF(AF26/FHS&lt;1,1,AF26/FHS),G26,truck_idle/60,tru__hp,tru_Load_Factor,(Other!$G$4/454),EY26,X26),blank)</f>
        <v/>
      </c>
      <c r="FA26" s="4" t="str">
        <f>IF(C26=truckstoptru,PRODUCT(IF(AF26/FHS&lt;1,1,AF26/FHS),G26,truck_idle/60,tru_Load_Factor,tru__hp,(Other!$G$4/454),EY26,X26)+PRODUCT(G26,(AF26-IF(AF26/FHS&lt;1,1,AF26/FHS)*(truck_idle/60)),TRU_KW,gridNox,Other!$G$4/454,X26),blank)</f>
        <v/>
      </c>
      <c r="FB26" t="str">
        <f>IF(C26=truckstoptru,VLOOKUP(B26+7,'Tables 2-3 TRU'!$B$14:$D$31,2),blank)</f>
        <v/>
      </c>
      <c r="FC26" s="4" t="str">
        <f>IF(C26=truckstoptru,PRODUCT(G26,(AF26-IF(AF26/FHS&lt;1,1,AF26/FHS)*(truck_idle/60)),tru__hp,tru_Load_Factor,(Other!$G$4/454),FB26,Y26)+PRODUCT(IF(AF26/FHS&lt;1,1,AF26/FHS),G26,truck_idle/60,tru__hp,tru_Load_Factor,(Other!$G$4/454),FB26,Y26),blank)</f>
        <v/>
      </c>
      <c r="FD26" s="4" t="str">
        <f>IF(C26=truckstoptru,PRODUCT(IF(AF26/FHS&lt;1,1,AF26/FHS),G26,truck_idle/60,tru_Load_Factor,tru__hp,(Other!$G$4/454),FB26,Y26)+PRODUCT(G26,(AF26-IF(AF26/FHS&lt;1,1,AF26/FHS)*(truck_idle/60)),TRU_KW,gridNox,Other!$G$4/454,Y26),blank)</f>
        <v/>
      </c>
      <c r="FE26" t="str">
        <f>IF(C26=truckstoptru,VLOOKUP(B26+8,'Tables 2-3 TRU'!$B$14:$D$31,2),blank)</f>
        <v/>
      </c>
      <c r="FF26" s="4" t="str">
        <f>IF(C26=truckstoptru,PRODUCT(G26,(AF26-IF(AF26/FHS&lt;1,1,AF26/FHS)*(truck_idle/60)),tru__hp,tru_Load_Factor,(Other!$G$4/454),FE26,Z26)+PRODUCT(IF(AF26/FHS&lt;1,1,AF26/FHS),G26,truck_idle/60,tru__hp,tru_Load_Factor,(Other!$G$4/454),FE26,Z26),blank)</f>
        <v/>
      </c>
      <c r="FG26" s="4" t="str">
        <f>IF(C26=truckstoptru,PRODUCT(IF(AF26/FHS&lt;1,1,AF26/FHS),G26,truck_idle/60,tru_Load_Factor,tru__hp,(Other!$G$4/454),FE26,Z26)+PRODUCT(G26,(AF26-IF(AF26/FHS&lt;1,1,AF26/FHS)*(truck_idle/60)),TRU_KW,gridNox,Other!$G$4/454,Z26),blank)</f>
        <v/>
      </c>
      <c r="FH26" t="str">
        <f>IF(C26=truckstoptru,VLOOKUP(B26+9,'Tables 2-3 TRU'!$B$14:$D$31,2),blank)</f>
        <v/>
      </c>
      <c r="FI26" s="4" t="str">
        <f>IF(C26=truckstoptru,PRODUCT(G26,(AF26-IF(AF26/FHS&lt;1,1,AF26/FHS)*(truck_idle/60)),tru__hp,tru_Load_Factor,(Other!$G$4/454),FH26,AA26)+PRODUCT(IF(AF26/FHS&lt;1,1,AF26/FHS),G26,truck_idle/60,tru__hp,tru_Load_Factor,(Other!$G$4/454),FH26,AA26),blank)</f>
        <v/>
      </c>
      <c r="FJ26" s="4" t="str">
        <f>IF(C26=truckstoptru,PRODUCT(IF(AF26/FHS&lt;1,1,AF26/FHS),G26,truck_idle/60,tru_Load_Factor,tru__hp,(Other!$G$4/454),FH26,AA26)+PRODUCT(G26,(AF26-IF(AF26/FHS&lt;1,1,AF26/FHS)*(truck_idle/60)),TRU_KW,gridNox,Other!$G$4/454,AA26),blank)</f>
        <v/>
      </c>
      <c r="FL26" t="str">
        <f>IF(C26=truckstoptru,VLOOKUP(B26+0,'Tables 2-3 TRU'!$B$14:$D$31,3),blank)</f>
        <v/>
      </c>
      <c r="FM26" s="4" t="str">
        <f>IF(C26=truckstoptru,PRODUCT(G26,(AF26-IF(AF26/FHS&lt;1,1,AF26/FHS)*(truck_idle/60)),tru__hp,tru_Load_Factor,(Other!$G$4/454),FL26,R26)+PRODUCT(IF(AF26/FHS&lt;1,1,AF26/FHS),G26,truck_idle/60,tru__hp,tru_Load_Factor,(Other!$G$4/454),FL26,R26),blank)</f>
        <v/>
      </c>
      <c r="FN26" s="4" t="str">
        <f>IF(C26=truckstoptru,PRODUCT(IF(AF26/FHS&lt;1,1,AF26/FHS),G26,truck_idle/60,tru_Load_Factor,tru__hp,(Other!$G$4/454),FL26,R26)+PRODUCT(G26,(AF26-IF(AF26/FHS&lt;1,1,AF26/FHS)*(truck_idle/60)),TRU_KW,gridPM,Other!$G$4/454,R26),blank)</f>
        <v/>
      </c>
      <c r="FO26" t="str">
        <f>IF(C26=truckstoptru,VLOOKUP(B26+1,'Tables 2-3 TRU'!$B$14:$D$31,3),blank)</f>
        <v/>
      </c>
      <c r="FP26" s="4" t="str">
        <f>IF(C26=truckstoptru,PRODUCT(G26,(AF26-IF(AF26/FHS&lt;1,1,AF26/FHS)*(truck_idle/60)),tru__hp,tru_Load_Factor,(Other!$G$4/454),FO26,S26)+PRODUCT(IF(AF26/FHS&lt;1,1,AF26/FHS),G26,truck_idle/60,tru__hp,tru_Load_Factor,(Other!$G$4/454),FO26,S26),blank)</f>
        <v/>
      </c>
      <c r="FQ26" s="4" t="str">
        <f>IF(C26=truckstoptru,PRODUCT(IF(AF26/FHS&lt;1,1,AF26/FHS),G26,truck_idle/60,tru_Load_Factor,tru__hp,(Other!$G$4/454),FO26,S26)+PRODUCT(G26,(AF26-IF(AF26/FHS&lt;1,1,AF26/FHS)*(truck_idle/60)),TRU_KW,gridPM,Other!$G$4/454,S26),blank)</f>
        <v/>
      </c>
      <c r="FR26" t="str">
        <f>IF(C26=truckstoptru,VLOOKUP(B26+2,'Tables 2-3 TRU'!$B$14:$D$31,3),blank)</f>
        <v/>
      </c>
      <c r="FS26" s="4" t="str">
        <f>IF(C26=truckstoptru,PRODUCT(G26,(AF26-IF(AF26/FHS&lt;1,1,AF26/FHS)*(truck_idle/60)),tru__hp,tru_Load_Factor,(Other!$G$4/454),FR26,T26)+PRODUCT(IF(AF26/FHS&lt;1,1,AF26/FHS),G26,truck_idle/60,tru__hp,tru_Load_Factor,(Other!$G$4/454),FR26,T26),blank)</f>
        <v/>
      </c>
      <c r="FT26" s="4" t="str">
        <f>IF(C26=truckstoptru,PRODUCT(IF(AF26/FHS&lt;1,1,AF26/FHS),G26,truck_idle/60,tru_Load_Factor,tru__hp,(Other!$G$4/454),FR26,T26)+PRODUCT(G26,(AF26-IF(AF26/FHS&lt;1,1,AF26/FHS)*(truck_idle/60)),TRU_KW,gridPM,Other!$G$4/454,T26),blank)</f>
        <v/>
      </c>
      <c r="FU26" t="str">
        <f>IF(C26=truckstoptru,VLOOKUP(B26+3,'Tables 2-3 TRU'!$B$14:$D$31,3),blank)</f>
        <v/>
      </c>
      <c r="FV26" s="4" t="str">
        <f>IF(C26=truckstoptru,PRODUCT(G26,(AF26-IF(AF26/FHS&lt;1,1,AF26/FHS)*(truck_idle/60)),tru__hp,tru_Load_Factor,(Other!$G$4/454),FU26,U26)+PRODUCT(IF(AF26/FHS&lt;1,1,AF26/FHS),G26,truck_idle/60,tru__hp,tru_Load_Factor,(Other!$G$4/454),FU26,U26),blank)</f>
        <v/>
      </c>
      <c r="FW26" s="4" t="str">
        <f>IF(C26=truckstoptru,PRODUCT(IF(AF26/FHS&lt;1,1,AF26/FHS),G26,truck_idle/60,tru_Load_Factor,tru__hp,(Other!$G$4/454),FU26,U26)+PRODUCT(G26,(AF26-IF(AF26/FHS&lt;1,1,AF26/FHS)*(truck_idle/60)),TRU_KW,gridPM,Other!$G$4/454,U26),blank)</f>
        <v/>
      </c>
      <c r="FX26" t="str">
        <f>IF(C26=truckstoptru,VLOOKUP(B26+4,'Tables 2-3 TRU'!$B$14:$D$31,3),blank)</f>
        <v/>
      </c>
      <c r="FY26" s="4" t="str">
        <f>IF(C26=truckstoptru,PRODUCT(G26,(AF26-IF(AF26/FHS&lt;1,1,AF26/FHS)*(truck_idle/60)),tru__hp,tru_Load_Factor,(Other!$G$4/454),FX26,V26)+PRODUCT(IF(AF26/FHS&lt;1,1,AF26/FHS),G26,truck_idle/60,tru__hp,tru_Load_Factor,(Other!$G$4/454),FX26,V26),blank)</f>
        <v/>
      </c>
      <c r="FZ26" s="4" t="str">
        <f>IF(C26=truckstoptru,PRODUCT(IF(AF26/FHS&lt;1,1,AF26/FHS),G26,truck_idle/60,tru_Load_Factor,tru__hp,(Other!$G$4/454),FX26,V26)+PRODUCT(G26,(AF26-IF(AF26/FHS&lt;1,1,AF26/FHS)*(truck_idle/60)),TRU_KW,gridPM,Other!$G$4/454,V26),blank)</f>
        <v/>
      </c>
      <c r="GA26" t="str">
        <f>IF(C26=truckstoptru,VLOOKUP(B26+5,'Tables 2-3 TRU'!$B$14:$D$31,3),blank)</f>
        <v/>
      </c>
      <c r="GB26" s="4" t="str">
        <f>IF(C26=truckstoptru,PRODUCT(G26,(AF26-IF(AF26/FHS&lt;1,1,AF26/FHS)*(truck_idle/60)),tru__hp,tru_Load_Factor,(Other!$G$4/454),GA26,W26)+PRODUCT(IF(AF26/FHS&lt;1,1,AF26/FHS),G26,truck_idle/60,tru__hp,tru_Load_Factor,(Other!$G$4/454),GA26,W26),blank)</f>
        <v/>
      </c>
      <c r="GC26" s="4" t="str">
        <f>IF(C26=truckstoptru,PRODUCT(IF(AF26/FHS&lt;1,1,AF26/FHS),G26,truck_idle/60,tru_Load_Factor,tru__hp,(Other!$G$4/454),GA26,W26)+PRODUCT(G26,(AF26-IF(AF26/FHS&lt;1,1,AF26/FHS)*(truck_idle/60)),TRU_KW,gridPM,Other!$G$4/454,W26),blank)</f>
        <v/>
      </c>
      <c r="GD26" t="str">
        <f>IF(C26=truckstoptru,VLOOKUP(B26+6,'Tables 2-3 TRU'!$B$14:$D$31,3),blank)</f>
        <v/>
      </c>
      <c r="GE26" s="4" t="str">
        <f>IF(C26=truckstoptru,PRODUCT(G26,(AF26-IF(AF26/FHS&lt;1,1,AF26/FHS)*(truck_idle/60)),tru__hp,tru_Load_Factor,(Other!$G$4/454),GD26,X26)+PRODUCT(IF(AF26/FHS&lt;1,1,AF26/FHS),G26,truck_idle/60,tru__hp,tru_Load_Factor,(Other!$G$4/454),GD26,X26),blank)</f>
        <v/>
      </c>
      <c r="GF26" s="4" t="str">
        <f>IF(C26=truckstoptru,PRODUCT(IF(AF26/FHS&lt;1,1,AF26/FHS),G26,truck_idle/60,tru_Load_Factor,tru__hp,(Other!$G$4/454),GD26,X26)+PRODUCT(G26,(AF26-IF(AF26/FHS&lt;1,1,AF26/FHS)*(truck_idle/60)),TRU_KW,gridPM,Other!$G$4/454,X26),blank)</f>
        <v/>
      </c>
      <c r="GG26" t="str">
        <f>IF(C26=truckstoptru,VLOOKUP(B26+7,'Tables 2-3 TRU'!$B$14:$D$31,3),blank)</f>
        <v/>
      </c>
      <c r="GH26" s="4" t="str">
        <f>IF(C26=truckstoptru,PRODUCT(G26,(AF26-IF(AF26/FHS&lt;1,1,AF26/FHS)*(truck_idle/60)),tru__hp,tru_Load_Factor,(Other!$G$4/454),GG26,Y26)+PRODUCT(IF(AF26/FHS&lt;1,1,AF26/FHS),G26,truck_idle/60,tru__hp,tru_Load_Factor,(Other!$G$4/454),GG26,Y26),blank)</f>
        <v/>
      </c>
      <c r="GI26" s="4" t="str">
        <f>IF(C26=truckstoptru,PRODUCT(IF(AF26/FHS&lt;1,1,AF26/FHS),G26,truck_idle/60,tru_Load_Factor,tru__hp,(Other!$G$4/454),GG26,Y26)+PRODUCT(G26,(AF26-IF(AF26/FHS&lt;1,1,AF26/FHS)*(truck_idle/60)),TRU_KW,gridPM,Other!$G$4/454,Y26),blank)</f>
        <v/>
      </c>
      <c r="GJ26" t="str">
        <f>IF(C26=truckstoptru,VLOOKUP(B26+8,'Tables 2-3 TRU'!$B$14:$D$31,3),blank)</f>
        <v/>
      </c>
      <c r="GK26" s="4" t="str">
        <f>IF(C26=truckstoptru,PRODUCT(G26,(AF26-IF(AF26/FHS&lt;1,1,AF26/FHS)*(truck_idle/60)),tru__hp,tru_Load_Factor,(Other!$G$4/454),GJ26,Z26)+PRODUCT(IF(AF26/FHS&lt;1,1,AF26/FHS),G26,truck_idle/60,tru__hp,tru_Load_Factor,(Other!$G$4/454),GJ26,Z26),blank)</f>
        <v/>
      </c>
      <c r="GL26" s="4" t="str">
        <f>IF(C26=truckstoptru,PRODUCT(IF(AF26/FHS&lt;1,1,AF26/FHS),G26,truck_idle/60,tru_Load_Factor,tru__hp,(Other!$G$4/454),GJ26,Z26)+PRODUCT(G26,(AF26-IF(AF26/FHS&lt;1,1,AF26/FHS)*(truck_idle/60)),TRU_KW,gridPM,Other!$G$4/454,Z26),blank)</f>
        <v/>
      </c>
      <c r="GM26" t="str">
        <f>IF(C26=truckstoptru,VLOOKUP(B26+9,'Tables 2-3 TRU'!$B$14:$D$31,3),blank)</f>
        <v/>
      </c>
      <c r="GN26" s="4" t="str">
        <f>IF(C26=truckstoptru,PRODUCT(G26,(AF26-IF(AF26/FHS&lt;1,1,AF26/FHS)*(truck_idle/60)),tru__hp,tru_Load_Factor,(Other!$G$4/454),GM26,AA26)+PRODUCT(IF(AF26/FHS&lt;1,1,AF26/FHS),G26,truck_idle/60,tru__hp,tru_Load_Factor,(Other!$G$4/454),GM26,AA26),blank)</f>
        <v/>
      </c>
      <c r="GO26" s="4" t="str">
        <f>IF(C26=truckstoptru,PRODUCT(IF(AF26/FHS&lt;1,1,AF26/FHS),G26,truck_idle/60,tru_Load_Factor,tru__hp,(Other!$G$4/454),GM26,AA26)+PRODUCT(G26,(AF26-IF(AF26/FHS&lt;1,1,AF26/FHS)*(truck_idle/60)),TRU_KW,gridPM,Other!$G$4/454,AA26),blank)</f>
        <v/>
      </c>
      <c r="GQ26" s="4">
        <f t="shared" si="2"/>
        <v>0</v>
      </c>
      <c r="GR26" s="4">
        <f t="shared" si="3"/>
        <v>0</v>
      </c>
      <c r="GS26" s="4">
        <f t="shared" si="4"/>
        <v>0</v>
      </c>
      <c r="GT26" s="4">
        <f t="shared" si="5"/>
        <v>0</v>
      </c>
      <c r="GU26" s="4">
        <f t="shared" si="11"/>
        <v>0</v>
      </c>
      <c r="GV26" s="4">
        <f t="shared" si="12"/>
        <v>0</v>
      </c>
      <c r="GW26" s="4"/>
      <c r="GX26" s="4">
        <f t="shared" si="6"/>
        <v>0</v>
      </c>
      <c r="GY26" s="4">
        <f t="shared" si="7"/>
        <v>0</v>
      </c>
      <c r="GZ26" s="4">
        <f t="shared" si="8"/>
        <v>0</v>
      </c>
      <c r="HA26" s="4">
        <f t="shared" si="9"/>
        <v>0</v>
      </c>
      <c r="HB26" s="4">
        <f t="shared" si="13"/>
        <v>0</v>
      </c>
      <c r="HC26" s="4">
        <f t="shared" si="14"/>
        <v>0</v>
      </c>
      <c r="HD26" s="4"/>
      <c r="HE26" s="4">
        <f t="shared" si="15"/>
        <v>0</v>
      </c>
      <c r="HF26" s="4">
        <f t="shared" si="16"/>
        <v>0</v>
      </c>
      <c r="HG26" s="19">
        <f t="shared" si="17"/>
        <v>0</v>
      </c>
      <c r="HH26" s="244">
        <f t="shared" si="10"/>
        <v>0</v>
      </c>
      <c r="HI26" s="55"/>
    </row>
    <row r="27" spans="1:217" x14ac:dyDescent="0.2">
      <c r="A27" t="str">
        <f>IF(OR('User Input Data'!C31=truckstop1,'User Input Data'!C31=truckstoptru),'User Input Data'!A31,blank)</f>
        <v/>
      </c>
      <c r="B27" t="str">
        <f>IF(OR('User Input Data'!C31=truckstop1,'User Input Data'!C31=truckstoptru),'User Input Data'!B31,blank)</f>
        <v/>
      </c>
      <c r="C27" s="49" t="str">
        <f>IF(OR('User Input Data'!C31=truckstop1,'User Input Data'!C31=truckstoptru),'User Input Data'!C31,blank)</f>
        <v/>
      </c>
      <c r="D27" s="49" t="str">
        <f>IF(AND(OR('User Input Data'!C31=truckstop1,'User Input Data'!C31=truckstoptru),'User Input Data'!D31&gt;1),'User Input Data'!D31,blank)</f>
        <v/>
      </c>
      <c r="E27" s="49" t="str">
        <f>IF(AND(OR('User Input Data'!C31=truckstop1,'User Input Data'!C31=truckstoptru),'User Input Data'!E31&gt;1),'User Input Data'!E31,blank)</f>
        <v/>
      </c>
      <c r="F27" s="49" t="str">
        <f>IF(AND(OR('User Input Data'!C31=truckstop1,'User Input Data'!C31=truckstoptru),'User Input Data'!F31&gt;1),'User Input Data'!F31,blank)</f>
        <v/>
      </c>
      <c r="G27" t="str">
        <f>IF(AND(OR('User Input Data'!C31=truckstop1,'User Input Data'!C31=truckstoptru),'User Input Data'!G31&gt;1),'User Input Data'!G31,blank)</f>
        <v/>
      </c>
      <c r="H27" s="79" t="str">
        <f>IF(OR('User Input Data'!C31=truckstop1,'User Input Data'!C31=truckstoptru),'User Input Data'!H31,blank)</f>
        <v/>
      </c>
      <c r="I27" s="79" t="str">
        <f>IF(OR('User Input Data'!C31=truckstop1,'User Input Data'!C31=truckstoptru),'User Input Data'!I31,blank)</f>
        <v/>
      </c>
      <c r="J27" s="79" t="str">
        <f>IF(OR('User Input Data'!C31=truckstop1,'User Input Data'!C31=truckstoptru),'User Input Data'!J31,blank)</f>
        <v/>
      </c>
      <c r="K27" s="79" t="str">
        <f>IF(OR('User Input Data'!C31=truckstop1,'User Input Data'!C31=truckstoptru),'User Input Data'!K31,blank)</f>
        <v/>
      </c>
      <c r="L27" s="79" t="str">
        <f>IF(OR('User Input Data'!C31=truckstop1,'User Input Data'!C31=truckstoptru),'User Input Data'!L31,blank)</f>
        <v/>
      </c>
      <c r="M27" s="79" t="str">
        <f>IF(OR('User Input Data'!C31=truckstop1,'User Input Data'!C31=truckstoptru),'User Input Data'!M31,blank)</f>
        <v/>
      </c>
      <c r="N27" s="79" t="str">
        <f>IF(OR('User Input Data'!C31=truckstop1,'User Input Data'!C31=truckstoptru),'User Input Data'!N31,blank)</f>
        <v/>
      </c>
      <c r="O27" s="79" t="str">
        <f>IF(OR('User Input Data'!C31=truckstop1,'User Input Data'!C31=truckstoptru),'User Input Data'!O31,blank)</f>
        <v/>
      </c>
      <c r="P27" s="79" t="str">
        <f>IF(OR('User Input Data'!C31=truckstop1,'User Input Data'!C31=truckstoptru),'User Input Data'!P31,blank)</f>
        <v/>
      </c>
      <c r="Q27" s="79" t="str">
        <f>IF(OR('User Input Data'!C31=truckstop1,'User Input Data'!C31=truckstoptru),'User Input Data'!Q31,blank)</f>
        <v/>
      </c>
      <c r="R27" s="79" t="str">
        <f>IF('User Input Data'!C31=truckstoptru,'User Input Data'!R31,blank)</f>
        <v/>
      </c>
      <c r="S27" s="79" t="str">
        <f>IF('User Input Data'!C31=truckstoptru,'User Input Data'!S31,blank)</f>
        <v/>
      </c>
      <c r="T27" s="79" t="str">
        <f>IF('User Input Data'!C31=truckstoptru,'User Input Data'!T31,blank)</f>
        <v/>
      </c>
      <c r="U27" s="79" t="str">
        <f>IF('User Input Data'!C31=truckstoptru,'User Input Data'!U31,blank)</f>
        <v/>
      </c>
      <c r="V27" s="79" t="str">
        <f>IF('User Input Data'!C31=truckstoptru,'User Input Data'!V31,blank)</f>
        <v/>
      </c>
      <c r="W27" s="79" t="str">
        <f>IF('User Input Data'!C31=truckstoptru,'User Input Data'!W31,blank)</f>
        <v/>
      </c>
      <c r="X27" s="79" t="str">
        <f>IF('User Input Data'!C31=truckstoptru,'User Input Data'!X31,blank)</f>
        <v/>
      </c>
      <c r="Y27" s="79" t="str">
        <f>IF('User Input Data'!C31=truckstoptru,'User Input Data'!Y31,blank)</f>
        <v/>
      </c>
      <c r="Z27" s="79" t="str">
        <f>IF('User Input Data'!C31=truckstoptru,'User Input Data'!Z31,blank)</f>
        <v/>
      </c>
      <c r="AA27" s="79" t="str">
        <f>IF('User Input Data'!C31=truckstoptru,'User Input Data'!AA31,blank)</f>
        <v/>
      </c>
      <c r="AB27" s="9" t="str">
        <f>IF(AND(OR('User Input Data'!C31=truckstop1,'User Input Data'!C31=truckstoptru),'User Input Data'!AC31&gt;1),'User Input Data'!AC31,blank)</f>
        <v/>
      </c>
      <c r="AC27" s="9" t="str">
        <f>IF(AND(OR('User Input Data'!C31=truckstop1,'User Input Data'!C31=truckstoptru),'User Input Data'!AD31&gt;0),'User Input Data'!AD31,blank)</f>
        <v/>
      </c>
      <c r="AE27" t="str">
        <f>IF(E27&gt;0,E27,Other!$G$5)</f>
        <v/>
      </c>
      <c r="AF27" t="str">
        <f t="shared" si="1"/>
        <v/>
      </c>
      <c r="AG27" s="12" t="str">
        <f>IF(NOT(B27=blank),VLOOKUP(B27+0,'Tables 4-5'!$F$8:$G$25,2),blank)</f>
        <v/>
      </c>
      <c r="AH27" s="461" t="str">
        <f>IF(NOT(B27=blank),VLOOKUP(B27+0,'Table 6'!$B$3:$D$20,2),blank)</f>
        <v/>
      </c>
      <c r="AI27" s="4" t="str">
        <f>IF(NOT(B27=blank),'Tables 4-5'!$A$8,blank)</f>
        <v/>
      </c>
      <c r="AJ27" s="4" t="str">
        <f>IF(NOT(B27=blank),PRODUCT(G27,H27,(AE27-IF(AE27/FHS&lt;1,1,AE27/FHS)*(truck_idle/60)),(AG27*AI27),(Other!$G$4/454))+PRODUCT(IF(AE27/FHS&lt;1,1,AE27/FHS),G27,H27,AH27,truck_idle/60,Other!$G$4/454),blank)</f>
        <v/>
      </c>
      <c r="AK27" s="4" t="str">
        <f>IF(NOT(B27=blank),PRODUCT(IF(AE27/FHS&lt;1,1,AE27/FHS),G27,H27,AH27,truck_idle/60,Other!$G$4/454)+PRODUCT(G27,(AE27-IF(AE27/FHS&lt;1,1,AE27/FHS)*(truck_idle/60)),Truck_KW,gridNox,Other!$G$4/454,H27,AG27),blank)</f>
        <v/>
      </c>
      <c r="AL27" s="12" t="str">
        <f>IF(NOT(B27=blank),VLOOKUP(B27+1,'Tables 4-5'!$F$8:$G$25,2),blank)</f>
        <v/>
      </c>
      <c r="AM27" s="461" t="str">
        <f>IF(NOT(B27=blank),VLOOKUP(B27+1,'Table 6'!$B$3:$D$20,2),blank)</f>
        <v/>
      </c>
      <c r="AN27" s="4" t="str">
        <f>IF(NOT(B27=blank),'Tables 4-5'!$A$8,blank)</f>
        <v/>
      </c>
      <c r="AO27" s="4" t="str">
        <f>IF(NOT(B27=blank),PRODUCT(G27,I27,(AE27-IF(AE27/FHS&lt;1,1,AE27/FHS)*(truck_idle/60)),(AL27*AN27),(Other!$G$4/454))+PRODUCT(IF(AE27/FHS&lt;1,1,AE27/FHS),G27,I27,AM27,truck_idle/60,Other!$G$4/454),blank)</f>
        <v/>
      </c>
      <c r="AP27" s="4" t="str">
        <f>IF(NOT(B27=blank),PRODUCT(IF(AE27/FHS&lt;1,1,AE27/FHS),G27,I27,AM27,truck_idle/60,Other!$G$4/454)+PRODUCT(G27,(AE27-IF(AE27/FHS&lt;1,1,AE27/FHS)*(truck_idle/60)),Truck_KW,gridNox,Other!$G$4/454,I27,AL27),blank)</f>
        <v/>
      </c>
      <c r="AQ27" s="12" t="str">
        <f>IF(NOT(B27=blank),VLOOKUP(B27+2,'Tables 4-5'!$F$8:$G$25,2),blank)</f>
        <v/>
      </c>
      <c r="AR27" s="461" t="str">
        <f>IF(NOT(B27=blank),VLOOKUP(B27+2,'Table 6'!$B$3:$D$20,2),blank)</f>
        <v/>
      </c>
      <c r="AS27" s="4" t="str">
        <f>IF(NOT(B27=blank),'Tables 4-5'!$A$8,blank)</f>
        <v/>
      </c>
      <c r="AT27" s="4" t="str">
        <f>IF(NOT(B27=blank),PRODUCT(G27,J27,(AE27-IF(AE27/FHS&lt;1,1,AE27/FHS)*(truck_idle/60)),(AQ27*AS27),(Other!$G$4/454))+PRODUCT(IF(AE27/FHS&lt;1,1,AE27/FHS),G27,J27,AR27,truck_idle/60,Other!$G$4/454),blank)</f>
        <v/>
      </c>
      <c r="AU27" s="4" t="str">
        <f>IF(NOT(B27=blank),PRODUCT(IF(AE27/FHS&lt;1,1,AE27/FHS),G27,J27,AR27,truck_idle/60,Other!$G$4/454)+PRODUCT(G27,(AE27-IF(AE27/FHS&lt;1,1,AE27/FHS)*(truck_idle/60)),Truck_KW,gridNox,Other!$G$4/454,J27,AQ27),blank)</f>
        <v/>
      </c>
      <c r="AV27" s="12" t="str">
        <f>IF(NOT(B27=blank),VLOOKUP(B27+3,'Tables 4-5'!$F$8:$G$25,2),blank)</f>
        <v/>
      </c>
      <c r="AW27" s="4" t="str">
        <f>IF(NOT(B27=blank),VLOOKUP(B27+3,#REF!,2),blank)</f>
        <v/>
      </c>
      <c r="AX27" s="461" t="str">
        <f>IF(NOT(B27=blank),VLOOKUP(B27+3,'Table 6'!$B$3:$D$20,2),blank)</f>
        <v/>
      </c>
      <c r="AY27" s="4" t="str">
        <f>IF(NOT(B27=blank),'Tables 4-5'!$A$8,blank)</f>
        <v/>
      </c>
      <c r="AZ27" s="4" t="str">
        <f>IF(NOT(B27=blank),PRODUCT(G27,K27,(AE27-IF(AE27/FHS&lt;1,1,AE27/FHS)*(truck_idle/60)),(AV27*AY27),(Other!$G$4/454))+PRODUCT(IF(AE27/FHS&lt;1,1,AE27/FHS),G27,K27,AX27,truck_idle/60,Other!$G$4/454),blank)</f>
        <v/>
      </c>
      <c r="BA27" s="4" t="str">
        <f>IF(NOT(B27=blank),PRODUCT(IF(AE27/FHS&lt;1,1,AE27/FHS),G27,K27,AX27,Other!$G$6/60,Other!$G$4/454)+PRODUCT(G27,(AE27-IF(AE27/FHS&lt;1,1,AE27/FHS)*(truck_idle/60)),Truck_KW,gridNox,Other!$G$4/454,K27,AV27),blank)</f>
        <v/>
      </c>
      <c r="BB27" s="12" t="str">
        <f>IF(NOT(B27=blank),VLOOKUP(B27+4,'Tables 4-5'!$F$8:$G$25,2),blank)</f>
        <v/>
      </c>
      <c r="BC27" s="461" t="str">
        <f>IF(NOT(B27=blank),VLOOKUP(B27+4,'Table 6'!$B$3:$D$20,2),blank)</f>
        <v/>
      </c>
      <c r="BD27" s="4" t="str">
        <f>IF(NOT(B27=blank),'Tables 4-5'!$A$8,blank)</f>
        <v/>
      </c>
      <c r="BE27" s="4" t="str">
        <f>IF(NOT(B27=blank),PRODUCT(G27,L27,(AE27-IF(AE27/FHS&lt;1,1,AE27/FHS)*(truck_idle/60)),(BB27*BD27),(Other!$G$4/454))+PRODUCT(IF(AE27/FHS&lt;1,1,AE27/FHS),G27,L27,BC27,truck_idle/60,Other!$G$4/454),blank)</f>
        <v/>
      </c>
      <c r="BF27" s="4" t="str">
        <f>IF(NOT(B27=blank),PRODUCT(IF(AE27/FHS&lt;1,1,AE27/FHS),G27,L27,BC27,Other!$G$6/60,Other!$G$4/454)+PRODUCT(G27,(AE27-IF(AE27/FHS&lt;1,1,AE27/FHS)*(truck_idle/60)),Truck_KW,gridNox,Other!$G$4/454,L27,BB27),blank)</f>
        <v/>
      </c>
      <c r="BG27" s="12" t="str">
        <f>IF(NOT(B27=blank),VLOOKUP(B27+5,'Tables 4-5'!$F$8:$G$25,2),blank)</f>
        <v/>
      </c>
      <c r="BH27" s="461" t="str">
        <f>IF(NOT(B27=blank),VLOOKUP(B27+5,'Table 6'!$B$3:$D$20,2),blank)</f>
        <v/>
      </c>
      <c r="BI27" s="4" t="str">
        <f>IF(NOT(B27=blank),'Tables 4-5'!$A$8,blank)</f>
        <v/>
      </c>
      <c r="BJ27" s="4" t="str">
        <f>IF(NOT(B27=blank),PRODUCT(G27,M27,(AE27-IF(AE27/FHS&lt;1,1,AE27/FHS)*(truck_idle/60)),(BG27*BI27),(Other!$G$4/454))+PRODUCT(IF(AE27/FHS&lt;1,1,AE27/FHS),G27,M27,BH27,truck_idle/60,Other!$G$4/454),blank)</f>
        <v/>
      </c>
      <c r="BK27" s="4" t="str">
        <f>IF(NOT(B27=blank),PRODUCT(IF(AE27/FHS&lt;1,1,AE27/FHS),G27,M27,BH27,truck_idle/60,Other!$G$4/454)+PRODUCT(G27,(AE27-IF(AE27/FHS&lt;1,1,AE27/FHS)*(truck_idle/60)),Truck_KW,gridNox,Other!$G$4/454,M27,BG27),blank)</f>
        <v/>
      </c>
      <c r="BL27" s="12" t="str">
        <f>IF(NOT(B27=blank),VLOOKUP(B27+6,'Tables 4-5'!$F$8:$G$25,2),blank)</f>
        <v/>
      </c>
      <c r="BM27" s="461" t="str">
        <f>IF(NOT(B27=blank),VLOOKUP(B27+6,'Table 6'!$B$3:$D$20,2),blank)</f>
        <v/>
      </c>
      <c r="BN27" s="4" t="str">
        <f>IF(NOT(B27=blank),'Tables 4-5'!$A$8,blank)</f>
        <v/>
      </c>
      <c r="BO27" s="4" t="str">
        <f>IF(NOT(B27=blank),PRODUCT(G27,N27,(AE27-IF(AE27/FHS&lt;1,1,AE27/FHS)*(truck_idle/60)),(BL27*BN27),(Other!$G$4/454))+PRODUCT(IF(AE27/FHS&lt;1,1,AE27/FHS),G27,N27,BM27,truck_idle/60,Other!$G$4/454),blank)</f>
        <v/>
      </c>
      <c r="BP27" s="4" t="str">
        <f>IF(NOT(B27=blank),PRODUCT(IF(AE27/FHS&lt;1,1,AE27/FHS),G27,N27,BM27,truck_idle/60,Other!$G$4/454)+PRODUCT(G27,(AE27-IF(AE27/FHS&lt;1,1,AE27/FHS)*(truck_idle/60)),Truck_KW,gridNox,Other!$G$4/454,N27,BL27),blank)</f>
        <v/>
      </c>
      <c r="BQ27" s="12" t="str">
        <f>IF(NOT(B27=blank),VLOOKUP(B27+7,'Tables 4-5'!$F$8:$G$25,2),blank)</f>
        <v/>
      </c>
      <c r="BR27" s="461" t="str">
        <f>IF(NOT(B27=blank),VLOOKUP(B27+7,'Table 6'!$B$3:$D$20,2),blank)</f>
        <v/>
      </c>
      <c r="BS27" s="4" t="str">
        <f>IF(NOT(B27=blank),'Tables 4-5'!$A$8,blank)</f>
        <v/>
      </c>
      <c r="BT27" s="4" t="str">
        <f>IF(NOT(B27=blank),PRODUCT(G27,O27,(AE27-IF(AE27/FHS&lt;1,1,AE27/FHS)*(truck_idle/60)),(BQ27*BS27),(Other!$G$4/454))+PRODUCT(IF(AE27/FHS&lt;1,1,AE27/FHS),G27,O27,BR27,truck_idle/60,Other!$G$4/454),blank)</f>
        <v/>
      </c>
      <c r="BU27" s="4" t="str">
        <f>IF(NOT(B27=blank),PRODUCT(IF(AE27/FHS&lt;1,1,AE27/FHS),G27,O27,BR27,truck_idle/60,Other!$G$4/454)+PRODUCT(G27,(AE27-IF(AE27/FHS&lt;1,1,AE27/FHS)*(truck_idle/60)),Truck_KW,gridNox,Other!$G$4/454,O27,BQ27),blank)</f>
        <v/>
      </c>
      <c r="BV27" s="12" t="str">
        <f>IF(NOT(B27=blank),VLOOKUP(B27+8,'Tables 4-5'!$F$8:$G$25,2),blank)</f>
        <v/>
      </c>
      <c r="BW27" s="461" t="str">
        <f>IF(NOT(B27=blank),VLOOKUP(B27+8,'Table 6'!$B$3:$D$20,2),blank)</f>
        <v/>
      </c>
      <c r="BX27" s="4" t="str">
        <f>IF(NOT(B27=blank),'Tables 4-5'!$A$8,blank)</f>
        <v/>
      </c>
      <c r="BY27" s="4" t="str">
        <f>IF(NOT(B27=blank),PRODUCT(G27,P27,(AE27-IF(AE27/FHS&lt;1,1,AE27/FHS)*(truck_idle/60)),(BV27*BX27),(Other!$G$4/454))+PRODUCT(IF(AE27/FHS&lt;1,1,AE27/FHS),G27,P27,BW27,truck_idle/60,Other!$G$4/454),blank)</f>
        <v/>
      </c>
      <c r="BZ27" s="4" t="str">
        <f>IF(NOT(B27=blank),PRODUCT(IF(AE27/FHS&lt;1,1,AE27/FHS),G27,P27,BW27,truck_idle/60,Other!$G$4/454)+PRODUCT(G27,(AE27-IF(AE27/FHS&lt;1,1,AE27/FHS)*(truck_idle/60)),Truck_KW,gridNox,Other!$G$4/454,P27,BV27),blank)</f>
        <v/>
      </c>
      <c r="CA27" s="12" t="str">
        <f>IF(NOT(B27=blank),VLOOKUP(B27+9,'Tables 4-5'!$F$8:$G$25,2),blank)</f>
        <v/>
      </c>
      <c r="CB27" s="461" t="str">
        <f>IF(NOT(B27=blank),VLOOKUP(B27+9,'Table 6'!$B$3:$D$20,2),blank)</f>
        <v/>
      </c>
      <c r="CC27" s="4" t="str">
        <f>IF(NOT(B27=blank),'Tables 4-5'!$A$8,blank)</f>
        <v/>
      </c>
      <c r="CD27" s="4" t="str">
        <f>IF(NOT(B27=blank),PRODUCT(G27,Q27,(AE27-IF(AE27/FHS&lt;1,1,AE27/FHS)*(truck_idle/60)),(CA27*CC27),(Other!$G$4/454))+PRODUCT(IF(AE27/FHS&lt;1,1,AE27/FHS),G27,Q27,CB27,truck_idle/60,Other!$G$4/454),blank)</f>
        <v/>
      </c>
      <c r="CE27" s="4" t="str">
        <f>IF(NOT(B27=blank),PRODUCT(IF(AE27/FHS&lt;1,1,AE27/FHS),G27,Q27,CB27,truck_idle/60,Other!$G$4/454)+PRODUCT(G27,(AE27-IF(AE27/FHS&lt;1,1,AE27/FHS)*(truck_idle/60)),Truck_KW,gridNox,Other!$G$4/454,Q27,CA27),blank)</f>
        <v/>
      </c>
      <c r="CG27" s="12" t="str">
        <f>IF(NOT(B27=blank),VLOOKUP(B27+0,'Tables 4-5'!$F$8:$G$25,2),blank)</f>
        <v/>
      </c>
      <c r="CH27" s="12" t="str">
        <f>IF(NOT(B27=blank),VLOOKUP(B27+0,'Table 6'!$B$3:$D$20,3),blank)</f>
        <v/>
      </c>
      <c r="CI27" s="4" t="str">
        <f>IF(NOT(B27=blank),'Tables 4-5'!$B$8,blank)</f>
        <v/>
      </c>
      <c r="CJ27" s="4" t="str">
        <f>IF(NOT(B27=blank),PRODUCT(G27,H27,(AE27-IF(AE27/FHS&lt;1,1,AE27/FHS)*(truck_idle/60)),(CG27*CI27),(Other!$G$4/454))+PRODUCT(IF(AE27/FHS&lt;1,1,AE27/FHS),G27,H27,CH27,truck_idle/60,Other!$G$4/454),blank)</f>
        <v/>
      </c>
      <c r="CK27" s="12" t="str">
        <f>IF(NOT(B27=blank),PRODUCT(IF(AE27/FHS&lt;1,1,AE27/FHS),G27,H27,CH27,truck_idle/60,Other!$G$4/454)+PRODUCT(G27,(AE27-IF(AE27/FHS&lt;1,1,AE27/FHS)*(truck_idle/60)),Truck_KW,gridPM,Other!$G$4/454,CG27,H27),blank)</f>
        <v/>
      </c>
      <c r="CL27" s="12" t="str">
        <f>IF(NOT(B27=blank),VLOOKUP(B27+1,'Tables 4-5'!$F$8:$G$25,2),blank)</f>
        <v/>
      </c>
      <c r="CM27" s="12" t="str">
        <f>IF(NOT(B27=blank),VLOOKUP(B27+1,'Table 6'!$B$3:$D$20,3),blank)</f>
        <v/>
      </c>
      <c r="CN27" s="4" t="str">
        <f>IF(NOT(B27=blank),'Tables 4-5'!$B$8,blank)</f>
        <v/>
      </c>
      <c r="CO27" s="4" t="str">
        <f>IF(NOT(B27=blank),PRODUCT(G27,I27,(AE27-IF(AE27/FHS&lt;1,1,AE27/FHS)*(truck_idle/60)),(CL27*CN27),(Other!$G$4/454))+PRODUCT(IF(AE27/FHS&lt;1,1,AE27/FHS),G27,I27,CM27,truck_idle/60,Other!$G$4/454),blank)</f>
        <v/>
      </c>
      <c r="CP27" s="12" t="str">
        <f>IF(NOT(B27=blank),PRODUCT(IF(AE27/FHS&lt;1,1,AE27/FHS),G27,I27,CM27,truck_idle/60,Other!$G$4/454)+PRODUCT(G27,(AE27-IF(AE27/FHS&lt;1,1,AE27/FHS)*(truck_idle/60)),Truck_KW,gridPM,Other!$G$4/454,I27,CL27),blank)</f>
        <v/>
      </c>
      <c r="CQ27" s="12" t="str">
        <f>IF(NOT(B27=blank),VLOOKUP(B27+2,'Tables 4-5'!$F$8:$G$25,2),blank)</f>
        <v/>
      </c>
      <c r="CR27" s="12" t="str">
        <f>IF(NOT(B27=blank),VLOOKUP(B27+2,'Table 6'!$B$3:$D$20,3),blank)</f>
        <v/>
      </c>
      <c r="CS27" s="4" t="str">
        <f>IF(NOT(B27=blank),'Tables 4-5'!$B$8,blank)</f>
        <v/>
      </c>
      <c r="CT27" s="4" t="str">
        <f>IF(NOT(B27=blank),PRODUCT(G27,J27,(AE27-IF(AE27/FHS&lt;1,1,AE27/FHS)*(truck_idle/60)),(CQ27*CS27),(Other!$G$4/454))+PRODUCT(IF(AE27/FHS&lt;1,1,AE27/FHS),G27,J27,CR27,truck_idle/60,Other!$G$4/454),blank)</f>
        <v/>
      </c>
      <c r="CU27" s="12" t="str">
        <f>IF(NOT(B27=blank),PRODUCT(IF(AE27/FHS&lt;1,1,AE27/FHS),G27,J27,CR27,truck_idle/60,Other!$G$4/454)+PRODUCT(G27,(AE27-IF(AE27/FHS&lt;1,1,AE27/FHS)*(truck_idle/60)),Truck_KW,gridPM,Other!$G$4/454,J27,CQ27),blank)</f>
        <v/>
      </c>
      <c r="CV27" s="12" t="str">
        <f>IF(NOT(B27=blank),VLOOKUP(B27+3,'Tables 4-5'!$F$8:$G$25,2),blank)</f>
        <v/>
      </c>
      <c r="CW27" s="12" t="str">
        <f>IF(NOT(B27=blank),VLOOKUP(B27+3,'Table 6'!$B$3:$D$20,3),blank)</f>
        <v/>
      </c>
      <c r="CX27" s="4" t="str">
        <f>IF(NOT(B27=blank),'Tables 4-5'!$B$8,blank)</f>
        <v/>
      </c>
      <c r="CY27" s="4" t="str">
        <f>IF(NOT(B27=blank),PRODUCT(G27,K27,(AE27-IF(AE27/FHS&lt;1,1,AE27/FHS)*(truck_idle/60)),(CV27*CX27),(Other!$G$4/454))+PRODUCT(IF(AE27/FHS&lt;1,1,AE27/FHS),G27,K27,CW27,truck_idle/60,Other!$G$4/454),blank)</f>
        <v/>
      </c>
      <c r="CZ27" s="12" t="str">
        <f>IF(NOT(B27=blank),PRODUCT(IF(AE27/FHS&lt;1,1,AE27/FHS),G27,K27,CW27,truck_idle/60,Other!$G$4/454)+PRODUCT(G27,(AE27-IF(AE27/FHS&lt;1,1,AE27/FHS)*(truck_idle/60)),Truck_KW,gridPM,Other!$G$4/454,K27,CV27),blank)</f>
        <v/>
      </c>
      <c r="DA27" s="12" t="str">
        <f>IF(NOT(B27=blank),VLOOKUP(B27+4,'Tables 4-5'!$F$8:$G$25,2),blank)</f>
        <v/>
      </c>
      <c r="DB27" s="12" t="str">
        <f>IF(NOT(B27=blank),VLOOKUP(B27+4,'Table 6'!$B$3:$D$20,3),blank)</f>
        <v/>
      </c>
      <c r="DC27" s="4" t="str">
        <f>IF(NOT(B27=blank),'Tables 4-5'!$B$8,blank)</f>
        <v/>
      </c>
      <c r="DD27" s="4" t="str">
        <f>IF(NOT(B27=blank),PRODUCT(G27,L27,(AE27-IF(AE27/FHS&lt;1,1,AE27/FHS)*(truck_idle/60)),(DA27*DC27),(Other!$G$4/454))+PRODUCT(IF(AE27/FHS&lt;1,1,AE27/FHS),G27,L27,DB27,truck_idle/60,Other!$G$4/454),blank)</f>
        <v/>
      </c>
      <c r="DE27" s="12" t="str">
        <f>IF(NOT(B27=blank),PRODUCT(IF(AE27/FHS&lt;1,1,AE27/FHS),G27,L27,DB27,truck_idle/60,Other!$G$4/454)+PRODUCT(G27,(AE27-IF(AE27/FHS&lt;1,1,AE27/FHS)*(truck_idle/60)),Truck_KW,gridPM,Other!$G$4/454,L27,DA27),blank)</f>
        <v/>
      </c>
      <c r="DF27" s="12" t="str">
        <f>IF(NOT(B27=blank),VLOOKUP(B27+5,'Tables 4-5'!$F$8:$G$25,2),blank)</f>
        <v/>
      </c>
      <c r="DG27" s="12" t="str">
        <f>IF(NOT(B27=blank),VLOOKUP(B27+5,'Table 6'!$B$3:$D$20,3),blank)</f>
        <v/>
      </c>
      <c r="DH27" s="4" t="str">
        <f>IF(NOT(B27=blank),'Tables 4-5'!$B$8,blank)</f>
        <v/>
      </c>
      <c r="DI27" s="4" t="str">
        <f>IF(NOT(B27=blank),PRODUCT(G27,M27,(AE27-IF(AE27/FHS&lt;1,1,AE27/FHS)*(truck_idle/60)),(DF27*DH27),(Other!$G$4/454))+PRODUCT(IF(AE27/FHS&lt;1,1,AE27/FHS),G27,M27,DG27,truck_idle/60,Other!$G$4/454),blank)</f>
        <v/>
      </c>
      <c r="DJ27" s="12" t="str">
        <f>IF(NOT(B27=blank),PRODUCT(IF(AE27/FHS&lt;1,1,AE27/FHS),G27,M27,DG27,truck_idle/60,Other!$G$4/454)+PRODUCT(G27,(AE27-IF(AE27/FHS&lt;1,1,AE27/FHS)*(truck_idle/60)),Truck_KW,gridPM,Other!$G$4/454,M27,DF27),blank)</f>
        <v/>
      </c>
      <c r="DK27" s="12" t="str">
        <f>IF(NOT(B27=blank),VLOOKUP(B27+6,'Tables 4-5'!$F$8:$G$25,2),blank)</f>
        <v/>
      </c>
      <c r="DL27" s="12" t="str">
        <f>IF(NOT(B27=blank),VLOOKUP(B27+6,'Table 6'!$B$3:$D$20,3),blank)</f>
        <v/>
      </c>
      <c r="DM27" s="4" t="str">
        <f>IF(NOT(B27=blank),'Tables 4-5'!$B$8,blank)</f>
        <v/>
      </c>
      <c r="DN27" s="4" t="str">
        <f>IF(NOT(B27=blank),PRODUCT(G27,N27,(AE27-IF(AE27/FHS&lt;1,1,AE27/FHS)*(truck_idle/60)),(DK27*DM27),(Other!$G$4/454))+PRODUCT(IF(AE27/FHS&lt;1,1,AE27/FHS),G27,N27,DL27,truck_idle/60,Other!$G$4/454),blank)</f>
        <v/>
      </c>
      <c r="DO27" s="12" t="str">
        <f>IF(NOT(B27=blank),PRODUCT(IF(AE27/FHS&lt;1,1,AE27/FHS),G27,N27,DL27,truck_idle/60,Other!$G$4/454)+PRODUCT(G27,(AE27-IF(AE27/FHS&lt;1,1,AE27/FHS)*(truck_idle/60)),Truck_KW,gridPM,Other!$G$4/454,N27,DK27),blank)</f>
        <v/>
      </c>
      <c r="DP27" s="12" t="str">
        <f>IF(NOT(B27=blank),VLOOKUP(B27+7,'Tables 4-5'!$F$8:$G$25,2),blank)</f>
        <v/>
      </c>
      <c r="DQ27" s="12" t="str">
        <f>IF(NOT(B27=blank),VLOOKUP(B27+7,'Table 6'!$B$3:$D$20,3),blank)</f>
        <v/>
      </c>
      <c r="DR27" s="4" t="str">
        <f>IF(NOT(B27=blank),'Tables 4-5'!$B$8,blank)</f>
        <v/>
      </c>
      <c r="DS27" s="4" t="str">
        <f>IF(NOT(B27=blank),PRODUCT(G27,O27,(AE27-IF(AE27/FHS&lt;1,1,AE27/FHS)*(truck_idle/60)),(DP27*DR27),(Other!$G$4/454))+PRODUCT(IF(AE27/FHS&lt;1,1,AE27/FHS),G27,O27,DQ27,truck_idle/60,Other!$G$4/454),blank)</f>
        <v/>
      </c>
      <c r="DT27" s="12" t="str">
        <f>IF(NOT(B27=blank),PRODUCT(IF(AE27/FHS&lt;1,1,AE27/FHS),G27,O27,DQ27,truck_idle/60,Other!$G$4/454)+PRODUCT(G27,(AE27-IF(AE27/FHS&lt;1,1,AE27/FHS)*(truck_idle/60)),Truck_KW,gridPM,Other!$G$4/454,O27,DP27),blank)</f>
        <v/>
      </c>
      <c r="DU27" s="12" t="str">
        <f>IF(NOT(B27=blank),VLOOKUP(B27+8,'Tables 4-5'!$F$8:$G$25,2),blank)</f>
        <v/>
      </c>
      <c r="DV27" s="12" t="str">
        <f>IF(NOT(B27=blank),VLOOKUP(B27+8,'Table 6'!$B$3:$D$20,3),blank)</f>
        <v/>
      </c>
      <c r="DW27" s="4" t="str">
        <f>IF(NOT(B27=blank),'Tables 4-5'!$B$8,blank)</f>
        <v/>
      </c>
      <c r="DX27" s="4" t="str">
        <f>IF(NOT(B27=blank),PRODUCT(G27,P27,(AE27-IF(AE27/FHS&lt;1,1,AE27/FHS)*(truck_idle/60)),(DU27*DW27),(Other!$G$4/454))+PRODUCT(IF(AE27/FHS&lt;1,1,AE27/FHS),G27,P27,DV27,truck_idle/60,Other!$G$4/454),blank)</f>
        <v/>
      </c>
      <c r="DY27" s="12" t="str">
        <f>IF(NOT(B27=blank),PRODUCT(IF(AE27/FHS&lt;1,1,AE27/FHS),G27,P27,DV27,truck_idle/60,Other!$G$4/454)+PRODUCT(G27,(AE27-IF(AE27/FHS&lt;1,1,AE27/FHS)*(truck_idle/60)),Truck_KW,gridPM,Other!$G$4/454,P27,DU27),blank)</f>
        <v/>
      </c>
      <c r="DZ27" s="12" t="str">
        <f>IF(NOT(B27=blank),VLOOKUP(B27+9,'Tables 4-5'!$F$8:$G$25,2),blank)</f>
        <v/>
      </c>
      <c r="EA27" s="12" t="str">
        <f>IF(NOT(B27=blank),VLOOKUP(B27+9,#REF!,3),blank)</f>
        <v/>
      </c>
      <c r="EB27" s="12" t="str">
        <f>IF(NOT(B27=blank),VLOOKUP(B27+9,'Table 6'!$B$3:$D$20,3),blank)</f>
        <v/>
      </c>
      <c r="EC27" s="4" t="str">
        <f>IF(NOT(B27=blank),'Tables 4-5'!$B$8,blank)</f>
        <v/>
      </c>
      <c r="ED27" s="4" t="str">
        <f>IF(NOT(B27=blank),PRODUCT(G27,Q27,(AE27-IF(AE27/FHS&lt;1,1,AE27/FHS)*(truck_idle/60)),(DZ27*EC27),(Other!$G$4/454))+PRODUCT(IF(AE27/FHS&lt;1,1,AE27/FHS),G27,Q27,EB27,truck_idle/60,Other!$G$4/454),blank)</f>
        <v/>
      </c>
      <c r="EE27" s="12" t="str">
        <f>IF(NOT(B27=blank),PRODUCT(IF(AE27/FHS&lt;1,1,AE27/FHS),G27,Q27,EB27,truck_idle/60,Other!$G$4/454)+PRODUCT(G27,(AE27-IF(AE27/FHS&lt;1,1,AE27/FHS)*(truck_idle/60)),Truck_KW,gridPM,Other!$G$4/454,Q27,DZ27),blank)</f>
        <v/>
      </c>
      <c r="EG27" t="str">
        <f>IF(C27=truckstoptru,VLOOKUP(B27+0,'Tables 2-3 TRU'!$B$14:$D$31,2),blank)</f>
        <v/>
      </c>
      <c r="EH27" s="4" t="str">
        <f>IF(C27=truckstoptru,PRODUCT(G27,(AF27-IF(AF27/FHS&lt;1,1,AF27/FHS)*(truck_idle/60)),tru__hp,tru_Load_Factor,(Other!$G$4/454),EG27,R27)+PRODUCT(IF(AF27/FHS&lt;1,1,AF27/FHS),G27,truck_idle/60,tru__hp,tru_Load_Factor,(Other!$G$4/454),EG27,R27),blank)</f>
        <v/>
      </c>
      <c r="EI27" s="4" t="str">
        <f>IF(C27=truckstoptru,PRODUCT(IF(AF27/FHS&lt;1,1,AF27/FHS),G27,truck_idle/60,tru_Load_Factor,tru__hp,(Other!$G$4/454),EG27,R27)+PRODUCT(G27,(AF27-IF(AF27/FHS&lt;1,1,AF27/FHS)*(truck_idle/60)),TRU_KW,gridNox,Other!$G$4/454,R27),blank)</f>
        <v/>
      </c>
      <c r="EJ27" t="str">
        <f>IF(C27=truckstoptru,VLOOKUP(B27+1,'Tables 2-3 TRU'!$B$14:$D$31,2),blank)</f>
        <v/>
      </c>
      <c r="EK27" s="4" t="str">
        <f>IF(C27=truckstoptru,PRODUCT(G27,(AF27-IF(AF27/FHS&lt;1,1,AF27/FHS)*(truck_idle/60)),tru__hp,tru_Load_Factor,(Other!$G$4/454),EJ27,S27)+PRODUCT(IF(AF27/FHS&lt;1,1,AF27/FHS),G27,truck_idle/60,tru__hp,tru_Load_Factor,(Other!$G$4/454),EJ27,S27),blank)</f>
        <v/>
      </c>
      <c r="EL27" s="4" t="str">
        <f>IF(C27=truckstoptru,PRODUCT(IF(AF27/FHS&lt;1,1,AF27/FHS),G27,truck_idle/60,tru_Load_Factor,tru__hp,(Other!$G$4/454),EJ27,S27)+PRODUCT(G27,(AF27-IF(AF27/FHS&lt;1,1,AF27/FHS)*(truck_idle/60)),TRU_KW,gridNox,Other!$G$4/454,S27),blank)</f>
        <v/>
      </c>
      <c r="EM27" t="str">
        <f>IF(C27=truckstoptru,VLOOKUP(B27+2,'Tables 2-3 TRU'!$B$14:$D$31,2),blank)</f>
        <v/>
      </c>
      <c r="EN27" s="4" t="str">
        <f>IF(C27=truckstoptru,PRODUCT(G27,(AF27-IF(AF27/FHS&lt;1,1,AF27/FHS)*(truck_idle/60)),tru__hp,tru_Load_Factor,(Other!$G$4/454),EM27,T27)+PRODUCT(IF(AF27/FHS&lt;1,1,AF27/FHS),G27,truck_idle/60,tru__hp,tru_Load_Factor,(Other!$G$4/454),EM27,T27),blank)</f>
        <v/>
      </c>
      <c r="EO27" s="4" t="str">
        <f>IF(C27=truckstoptru,PRODUCT(IF(AF27/FHS&lt;1,1,AF27/FHS),G27,truck_idle/60,tru_Load_Factor,tru__hp,(Other!$G$4/454),EM27,T27)+PRODUCT(G27,(AF27-IF(AF27/FHS&lt;1,1,AF27/FHS)*(truck_idle/60)),TRU_KW,gridNox,Other!$G$4/454,T27),blank)</f>
        <v/>
      </c>
      <c r="EP27" t="str">
        <f>IF(C27=truckstoptru,VLOOKUP(B27+3,'Tables 2-3 TRU'!$B$14:$D$31,2),blank)</f>
        <v/>
      </c>
      <c r="EQ27" s="4" t="str">
        <f>IF(C27=truckstoptru,PRODUCT(G27,(AF27-IF(AF27/FHS&lt;1,1,AF27/FHS)*(truck_idle/60)),tru__hp,tru_Load_Factor,(Other!$G$4/454),EP27,U27)+PRODUCT(IF(AF27/FHS&lt;1,1,AF27/FHS),G27,truck_idle/60,tru__hp,tru_Load_Factor,(Other!$G$4/454),EP27,U27),blank)</f>
        <v/>
      </c>
      <c r="ER27" s="4" t="str">
        <f>IF(C27=truckstoptru,PRODUCT(IF(AF27/FHS&lt;1,1,AF27/FHS),G27,truck_idle/60,tru_Load_Factor,tru__hp,(Other!$G$4/454),EP27,U27)+PRODUCT(G27,(AF27-IF(AF27/FHS&lt;1,1,AF27/FHS)*(truck_idle/60)),TRU_KW,gridNox,Other!$G$4/454,U27),blank)</f>
        <v/>
      </c>
      <c r="ES27" t="str">
        <f>IF(C27=truckstoptru,VLOOKUP(B27+4,'Tables 2-3 TRU'!$B$14:$D$31,2),blank)</f>
        <v/>
      </c>
      <c r="ET27" s="4" t="str">
        <f>IF(C27=truckstoptru,PRODUCT(G27,(AF27-IF(AF27/FHS&lt;1,1,AF27/FHS)*(truck_idle/60)),tru__hp,tru_Load_Factor,(Other!$G$4/454),ES27,V27)+PRODUCT(IF(AF27/FHS&lt;1,1,AF27/FHS),G27,truck_idle/60,tru__hp,tru_Load_Factor,(Other!$G$4/454),ES27,V27),blank)</f>
        <v/>
      </c>
      <c r="EU27" s="4" t="str">
        <f>IF(C27=truckstoptru,PRODUCT(IF(AF27/FHS&lt;1,1,AE27/FHS),G27,truck_idle/60,tru_Load_Factor,tru__hp,(Other!$G$4/454),ES27,V27)+PRODUCT(G27,(AF27-IF(AF27/FHS&lt;1,1,AE27/FHS)*(truck_idle/60)),TRU_KW,gridNox,Other!$G$4/454,V27),blank)</f>
        <v/>
      </c>
      <c r="EV27" t="str">
        <f>IF(C27=truckstoptru,VLOOKUP(B27+5,'Tables 2-3 TRU'!$B$14:$D$31,2),blank)</f>
        <v/>
      </c>
      <c r="EW27" s="4" t="str">
        <f>IF(C27=truckstoptru,PRODUCT(G27,(AF27-IF(AF27/FHS&lt;1,1,AF27/FHS)*(truck_idle/60)),tru__hp,tru_Load_Factor,(Other!$G$4/454),EV27,W27)+PRODUCT(IF(AF27/FHS&lt;1,1,AF27/FHS),G27,truck_idle/60,tru__hp,tru_Load_Factor,(Other!$G$4/454),EV27,W27),blank)</f>
        <v/>
      </c>
      <c r="EX27" s="4" t="str">
        <f>IF(C27=truckstoptru,PRODUCT(IF(AF27/FHS&lt;1,1,AF27/FHS),G27,truck_idle/60,tru_Load_Factor,tru__hp,(Other!$G$4/454),EV27,W27)+PRODUCT(G27,(AF27-IF(AF27/FHS&lt;1,1,AF27/FHS)*(truck_idle/60)),TRU_KW,gridNox,Other!$G$4/454,W27),blank)</f>
        <v/>
      </c>
      <c r="EY27" t="str">
        <f>IF(C27=truckstoptru,VLOOKUP(B27+6,'Tables 2-3 TRU'!$B$14:$D$31,2),blank)</f>
        <v/>
      </c>
      <c r="EZ27" s="4" t="str">
        <f>IF(C27=truckstoptru,PRODUCT(G27,(AF27-IF(AF27/FHS&lt;1,1,AF27/FHS)*(truck_idle/60)),tru__hp,tru_Load_Factor,(Other!$G$4/454),EY27,X27)+PRODUCT(IF(AF27/FHS&lt;1,1,AF27/FHS),G27,truck_idle/60,tru__hp,tru_Load_Factor,(Other!$G$4/454),EY27,X27),blank)</f>
        <v/>
      </c>
      <c r="FA27" s="4" t="str">
        <f>IF(C27=truckstoptru,PRODUCT(IF(AF27/FHS&lt;1,1,AF27/FHS),G27,truck_idle/60,tru_Load_Factor,tru__hp,(Other!$G$4/454),EY27,X27)+PRODUCT(G27,(AF27-IF(AF27/FHS&lt;1,1,AF27/FHS)*(truck_idle/60)),TRU_KW,gridNox,Other!$G$4/454,X27),blank)</f>
        <v/>
      </c>
      <c r="FB27" t="str">
        <f>IF(C27=truckstoptru,VLOOKUP(B27+7,'Tables 2-3 TRU'!$B$14:$D$31,2),blank)</f>
        <v/>
      </c>
      <c r="FC27" s="4" t="str">
        <f>IF(C27=truckstoptru,PRODUCT(G27,(AF27-IF(AF27/FHS&lt;1,1,AF27/FHS)*(truck_idle/60)),tru__hp,tru_Load_Factor,(Other!$G$4/454),FB27,Y27)+PRODUCT(IF(AF27/FHS&lt;1,1,AF27/FHS),G27,truck_idle/60,tru__hp,tru_Load_Factor,(Other!$G$4/454),FB27,Y27),blank)</f>
        <v/>
      </c>
      <c r="FD27" s="4" t="str">
        <f>IF(C27=truckstoptru,PRODUCT(IF(AF27/FHS&lt;1,1,AF27/FHS),G27,truck_idle/60,tru_Load_Factor,tru__hp,(Other!$G$4/454),FB27,Y27)+PRODUCT(G27,(AF27-IF(AF27/FHS&lt;1,1,AF27/FHS)*(truck_idle/60)),TRU_KW,gridNox,Other!$G$4/454,Y27),blank)</f>
        <v/>
      </c>
      <c r="FE27" t="str">
        <f>IF(C27=truckstoptru,VLOOKUP(B27+8,'Tables 2-3 TRU'!$B$14:$D$31,2),blank)</f>
        <v/>
      </c>
      <c r="FF27" s="4" t="str">
        <f>IF(C27=truckstoptru,PRODUCT(G27,(AF27-IF(AF27/FHS&lt;1,1,AF27/FHS)*(truck_idle/60)),tru__hp,tru_Load_Factor,(Other!$G$4/454),FE27,Z27)+PRODUCT(IF(AF27/FHS&lt;1,1,AF27/FHS),G27,truck_idle/60,tru__hp,tru_Load_Factor,(Other!$G$4/454),FE27,Z27),blank)</f>
        <v/>
      </c>
      <c r="FG27" s="4" t="str">
        <f>IF(C27=truckstoptru,PRODUCT(IF(AF27/FHS&lt;1,1,AF27/FHS),G27,truck_idle/60,tru_Load_Factor,tru__hp,(Other!$G$4/454),FE27,Z27)+PRODUCT(G27,(AF27-IF(AF27/FHS&lt;1,1,AF27/FHS)*(truck_idle/60)),TRU_KW,gridNox,Other!$G$4/454,Z27),blank)</f>
        <v/>
      </c>
      <c r="FH27" t="str">
        <f>IF(C27=truckstoptru,VLOOKUP(B27+9,'Tables 2-3 TRU'!$B$14:$D$31,2),blank)</f>
        <v/>
      </c>
      <c r="FI27" s="4" t="str">
        <f>IF(C27=truckstoptru,PRODUCT(G27,(AF27-IF(AF27/FHS&lt;1,1,AF27/FHS)*(truck_idle/60)),tru__hp,tru_Load_Factor,(Other!$G$4/454),FH27,AA27)+PRODUCT(IF(AF27/FHS&lt;1,1,AF27/FHS),G27,truck_idle/60,tru__hp,tru_Load_Factor,(Other!$G$4/454),FH27,AA27),blank)</f>
        <v/>
      </c>
      <c r="FJ27" s="4" t="str">
        <f>IF(C27=truckstoptru,PRODUCT(IF(AF27/FHS&lt;1,1,AF27/FHS),G27,truck_idle/60,tru_Load_Factor,tru__hp,(Other!$G$4/454),FH27,AA27)+PRODUCT(G27,(AF27-IF(AF27/FHS&lt;1,1,AF27/FHS)*(truck_idle/60)),TRU_KW,gridNox,Other!$G$4/454,AA27),blank)</f>
        <v/>
      </c>
      <c r="FL27" t="str">
        <f>IF(C27=truckstoptru,VLOOKUP(B27+0,'Tables 2-3 TRU'!$B$14:$D$31,3),blank)</f>
        <v/>
      </c>
      <c r="FM27" s="4" t="str">
        <f>IF(C27=truckstoptru,PRODUCT(G27,(AF27-IF(AF27/FHS&lt;1,1,AF27/FHS)*(truck_idle/60)),tru__hp,tru_Load_Factor,(Other!$G$4/454),FL27,R27)+PRODUCT(IF(AF27/FHS&lt;1,1,AF27/FHS),G27,truck_idle/60,tru__hp,tru_Load_Factor,(Other!$G$4/454),FL27,R27),blank)</f>
        <v/>
      </c>
      <c r="FN27" s="4" t="str">
        <f>IF(C27=truckstoptru,PRODUCT(IF(AF27/FHS&lt;1,1,AF27/FHS),G27,truck_idle/60,tru_Load_Factor,tru__hp,(Other!$G$4/454),FL27,R27)+PRODUCT(G27,(AF27-IF(AF27/FHS&lt;1,1,AF27/FHS)*(truck_idle/60)),TRU_KW,gridPM,Other!$G$4/454,R27),blank)</f>
        <v/>
      </c>
      <c r="FO27" t="str">
        <f>IF(C27=truckstoptru,VLOOKUP(B27+1,'Tables 2-3 TRU'!$B$14:$D$31,3),blank)</f>
        <v/>
      </c>
      <c r="FP27" s="4" t="str">
        <f>IF(C27=truckstoptru,PRODUCT(G27,(AF27-IF(AF27/FHS&lt;1,1,AF27/FHS)*(truck_idle/60)),tru__hp,tru_Load_Factor,(Other!$G$4/454),FO27,S27)+PRODUCT(IF(AF27/FHS&lt;1,1,AF27/FHS),G27,truck_idle/60,tru__hp,tru_Load_Factor,(Other!$G$4/454),FO27,S27),blank)</f>
        <v/>
      </c>
      <c r="FQ27" s="4" t="str">
        <f>IF(C27=truckstoptru,PRODUCT(IF(AF27/FHS&lt;1,1,AF27/FHS),G27,truck_idle/60,tru_Load_Factor,tru__hp,(Other!$G$4/454),FO27,S27)+PRODUCT(G27,(AF27-IF(AF27/FHS&lt;1,1,AF27/FHS)*(truck_idle/60)),TRU_KW,gridPM,Other!$G$4/454,S27),blank)</f>
        <v/>
      </c>
      <c r="FR27" t="str">
        <f>IF(C27=truckstoptru,VLOOKUP(B27+2,'Tables 2-3 TRU'!$B$14:$D$31,3),blank)</f>
        <v/>
      </c>
      <c r="FS27" s="4" t="str">
        <f>IF(C27=truckstoptru,PRODUCT(G27,(AF27-IF(AF27/FHS&lt;1,1,AF27/FHS)*(truck_idle/60)),tru__hp,tru_Load_Factor,(Other!$G$4/454),FR27,T27)+PRODUCT(IF(AF27/FHS&lt;1,1,AF27/FHS),G27,truck_idle/60,tru__hp,tru_Load_Factor,(Other!$G$4/454),FR27,T27),blank)</f>
        <v/>
      </c>
      <c r="FT27" s="4" t="str">
        <f>IF(C27=truckstoptru,PRODUCT(IF(AF27/FHS&lt;1,1,AF27/FHS),G27,truck_idle/60,tru_Load_Factor,tru__hp,(Other!$G$4/454),FR27,T27)+PRODUCT(G27,(AF27-IF(AF27/FHS&lt;1,1,AF27/FHS)*(truck_idle/60)),TRU_KW,gridPM,Other!$G$4/454,T27),blank)</f>
        <v/>
      </c>
      <c r="FU27" t="str">
        <f>IF(C27=truckstoptru,VLOOKUP(B27+3,'Tables 2-3 TRU'!$B$14:$D$31,3),blank)</f>
        <v/>
      </c>
      <c r="FV27" s="4" t="str">
        <f>IF(C27=truckstoptru,PRODUCT(G27,(AF27-IF(AF27/FHS&lt;1,1,AF27/FHS)*(truck_idle/60)),tru__hp,tru_Load_Factor,(Other!$G$4/454),FU27,U27)+PRODUCT(IF(AF27/FHS&lt;1,1,AF27/FHS),G27,truck_idle/60,tru__hp,tru_Load_Factor,(Other!$G$4/454),FU27,U27),blank)</f>
        <v/>
      </c>
      <c r="FW27" s="4" t="str">
        <f>IF(C27=truckstoptru,PRODUCT(IF(AF27/FHS&lt;1,1,AF27/FHS),G27,truck_idle/60,tru_Load_Factor,tru__hp,(Other!$G$4/454),FU27,U27)+PRODUCT(G27,(AF27-IF(AF27/FHS&lt;1,1,AF27/FHS)*(truck_idle/60)),TRU_KW,gridPM,Other!$G$4/454,U27),blank)</f>
        <v/>
      </c>
      <c r="FX27" t="str">
        <f>IF(C27=truckstoptru,VLOOKUP(B27+4,'Tables 2-3 TRU'!$B$14:$D$31,3),blank)</f>
        <v/>
      </c>
      <c r="FY27" s="4" t="str">
        <f>IF(C27=truckstoptru,PRODUCT(G27,(AF27-IF(AF27/FHS&lt;1,1,AF27/FHS)*(truck_idle/60)),tru__hp,tru_Load_Factor,(Other!$G$4/454),FX27,V27)+PRODUCT(IF(AF27/FHS&lt;1,1,AF27/FHS),G27,truck_idle/60,tru__hp,tru_Load_Factor,(Other!$G$4/454),FX27,V27),blank)</f>
        <v/>
      </c>
      <c r="FZ27" s="4" t="str">
        <f>IF(C27=truckstoptru,PRODUCT(IF(AF27/FHS&lt;1,1,AF27/FHS),G27,truck_idle/60,tru_Load_Factor,tru__hp,(Other!$G$4/454),FX27,V27)+PRODUCT(G27,(AF27-IF(AF27/FHS&lt;1,1,AF27/FHS)*(truck_idle/60)),TRU_KW,gridPM,Other!$G$4/454,V27),blank)</f>
        <v/>
      </c>
      <c r="GA27" t="str">
        <f>IF(C27=truckstoptru,VLOOKUP(B27+5,'Tables 2-3 TRU'!$B$14:$D$31,3),blank)</f>
        <v/>
      </c>
      <c r="GB27" s="4" t="str">
        <f>IF(C27=truckstoptru,PRODUCT(G27,(AF27-IF(AF27/FHS&lt;1,1,AF27/FHS)*(truck_idle/60)),tru__hp,tru_Load_Factor,(Other!$G$4/454),GA27,W27)+PRODUCT(IF(AF27/FHS&lt;1,1,AF27/FHS),G27,truck_idle/60,tru__hp,tru_Load_Factor,(Other!$G$4/454),GA27,W27),blank)</f>
        <v/>
      </c>
      <c r="GC27" s="4" t="str">
        <f>IF(C27=truckstoptru,PRODUCT(IF(AF27/FHS&lt;1,1,AF27/FHS),G27,truck_idle/60,tru_Load_Factor,tru__hp,(Other!$G$4/454),GA27,W27)+PRODUCT(G27,(AF27-IF(AF27/FHS&lt;1,1,AF27/FHS)*(truck_idle/60)),TRU_KW,gridPM,Other!$G$4/454,W27),blank)</f>
        <v/>
      </c>
      <c r="GD27" t="str">
        <f>IF(C27=truckstoptru,VLOOKUP(B27+6,'Tables 2-3 TRU'!$B$14:$D$31,3),blank)</f>
        <v/>
      </c>
      <c r="GE27" s="4" t="str">
        <f>IF(C27=truckstoptru,PRODUCT(G27,(AF27-IF(AF27/FHS&lt;1,1,AF27/FHS)*(truck_idle/60)),tru__hp,tru_Load_Factor,(Other!$G$4/454),GD27,X27)+PRODUCT(IF(AF27/FHS&lt;1,1,AF27/FHS),G27,truck_idle/60,tru__hp,tru_Load_Factor,(Other!$G$4/454),GD27,X27),blank)</f>
        <v/>
      </c>
      <c r="GF27" s="4" t="str">
        <f>IF(C27=truckstoptru,PRODUCT(IF(AF27/FHS&lt;1,1,AF27/FHS),G27,truck_idle/60,tru_Load_Factor,tru__hp,(Other!$G$4/454),GD27,X27)+PRODUCT(G27,(AF27-IF(AF27/FHS&lt;1,1,AF27/FHS)*(truck_idle/60)),TRU_KW,gridPM,Other!$G$4/454,X27),blank)</f>
        <v/>
      </c>
      <c r="GG27" t="str">
        <f>IF(C27=truckstoptru,VLOOKUP(B27+7,'Tables 2-3 TRU'!$B$14:$D$31,3),blank)</f>
        <v/>
      </c>
      <c r="GH27" s="4" t="str">
        <f>IF(C27=truckstoptru,PRODUCT(G27,(AF27-IF(AF27/FHS&lt;1,1,AF27/FHS)*(truck_idle/60)),tru__hp,tru_Load_Factor,(Other!$G$4/454),GG27,Y27)+PRODUCT(IF(AF27/FHS&lt;1,1,AF27/FHS),G27,truck_idle/60,tru__hp,tru_Load_Factor,(Other!$G$4/454),GG27,Y27),blank)</f>
        <v/>
      </c>
      <c r="GI27" s="4" t="str">
        <f>IF(C27=truckstoptru,PRODUCT(IF(AF27/FHS&lt;1,1,AF27/FHS),G27,truck_idle/60,tru_Load_Factor,tru__hp,(Other!$G$4/454),GG27,Y27)+PRODUCT(G27,(AF27-IF(AF27/FHS&lt;1,1,AF27/FHS)*(truck_idle/60)),TRU_KW,gridPM,Other!$G$4/454,Y27),blank)</f>
        <v/>
      </c>
      <c r="GJ27" t="str">
        <f>IF(C27=truckstoptru,VLOOKUP(B27+8,'Tables 2-3 TRU'!$B$14:$D$31,3),blank)</f>
        <v/>
      </c>
      <c r="GK27" s="4" t="str">
        <f>IF(C27=truckstoptru,PRODUCT(G27,(AF27-IF(AF27/FHS&lt;1,1,AF27/FHS)*(truck_idle/60)),tru__hp,tru_Load_Factor,(Other!$G$4/454),GJ27,Z27)+PRODUCT(IF(AF27/FHS&lt;1,1,AF27/FHS),G27,truck_idle/60,tru__hp,tru_Load_Factor,(Other!$G$4/454),GJ27,Z27),blank)</f>
        <v/>
      </c>
      <c r="GL27" s="4" t="str">
        <f>IF(C27=truckstoptru,PRODUCT(IF(AF27/FHS&lt;1,1,AF27/FHS),G27,truck_idle/60,tru_Load_Factor,tru__hp,(Other!$G$4/454),GJ27,Z27)+PRODUCT(G27,(AF27-IF(AF27/FHS&lt;1,1,AF27/FHS)*(truck_idle/60)),TRU_KW,gridPM,Other!$G$4/454,Z27),blank)</f>
        <v/>
      </c>
      <c r="GM27" t="str">
        <f>IF(C27=truckstoptru,VLOOKUP(B27+9,'Tables 2-3 TRU'!$B$14:$D$31,3),blank)</f>
        <v/>
      </c>
      <c r="GN27" s="4" t="str">
        <f>IF(C27=truckstoptru,PRODUCT(G27,(AF27-IF(AF27/FHS&lt;1,1,AF27/FHS)*(truck_idle/60)),tru__hp,tru_Load_Factor,(Other!$G$4/454),GM27,AA27)+PRODUCT(IF(AF27/FHS&lt;1,1,AF27/FHS),G27,truck_idle/60,tru__hp,tru_Load_Factor,(Other!$G$4/454),GM27,AA27),blank)</f>
        <v/>
      </c>
      <c r="GO27" s="4" t="str">
        <f>IF(C27=truckstoptru,PRODUCT(IF(AF27/FHS&lt;1,1,AF27/FHS),G27,truck_idle/60,tru_Load_Factor,tru__hp,(Other!$G$4/454),GM27,AA27)+PRODUCT(G27,(AF27-IF(AF27/FHS&lt;1,1,AF27/FHS)*(truck_idle/60)),TRU_KW,gridPM,Other!$G$4/454,AA27),blank)</f>
        <v/>
      </c>
      <c r="GQ27" s="4">
        <f t="shared" si="2"/>
        <v>0</v>
      </c>
      <c r="GR27" s="4">
        <f t="shared" si="3"/>
        <v>0</v>
      </c>
      <c r="GS27" s="4">
        <f t="shared" si="4"/>
        <v>0</v>
      </c>
      <c r="GT27" s="4">
        <f t="shared" si="5"/>
        <v>0</v>
      </c>
      <c r="GU27" s="4">
        <f t="shared" si="11"/>
        <v>0</v>
      </c>
      <c r="GV27" s="4">
        <f t="shared" si="12"/>
        <v>0</v>
      </c>
      <c r="GW27" s="4"/>
      <c r="GX27" s="4">
        <f t="shared" si="6"/>
        <v>0</v>
      </c>
      <c r="GY27" s="4">
        <f t="shared" si="7"/>
        <v>0</v>
      </c>
      <c r="GZ27" s="4">
        <f t="shared" si="8"/>
        <v>0</v>
      </c>
      <c r="HA27" s="4">
        <f t="shared" si="9"/>
        <v>0</v>
      </c>
      <c r="HB27" s="4">
        <f t="shared" si="13"/>
        <v>0</v>
      </c>
      <c r="HC27" s="4">
        <f t="shared" si="14"/>
        <v>0</v>
      </c>
      <c r="HD27" s="4"/>
      <c r="HE27" s="4">
        <f t="shared" si="15"/>
        <v>0</v>
      </c>
      <c r="HF27" s="4">
        <f t="shared" si="16"/>
        <v>0</v>
      </c>
      <c r="HG27" s="19">
        <f t="shared" si="17"/>
        <v>0</v>
      </c>
      <c r="HH27" s="244">
        <f t="shared" si="10"/>
        <v>0</v>
      </c>
      <c r="HI27" s="55"/>
    </row>
    <row r="28" spans="1:217" x14ac:dyDescent="0.2">
      <c r="A28" t="str">
        <f>IF(OR('User Input Data'!C32=truckstop1,'User Input Data'!C32=truckstoptru),'User Input Data'!A32,blank)</f>
        <v/>
      </c>
      <c r="B28" t="str">
        <f>IF(OR('User Input Data'!C32=truckstop1,'User Input Data'!C32=truckstoptru),'User Input Data'!B32,blank)</f>
        <v/>
      </c>
      <c r="C28" s="49" t="str">
        <f>IF(OR('User Input Data'!C32=truckstop1,'User Input Data'!C32=truckstoptru),'User Input Data'!C32,blank)</f>
        <v/>
      </c>
      <c r="D28" s="49" t="str">
        <f>IF(AND(OR('User Input Data'!C32=truckstop1,'User Input Data'!C32=truckstoptru),'User Input Data'!D32&gt;1),'User Input Data'!D32,blank)</f>
        <v/>
      </c>
      <c r="E28" s="49" t="str">
        <f>IF(AND(OR('User Input Data'!C32=truckstop1,'User Input Data'!C32=truckstoptru),'User Input Data'!E32&gt;1),'User Input Data'!E32,blank)</f>
        <v/>
      </c>
      <c r="F28" s="49" t="str">
        <f>IF(AND(OR('User Input Data'!C32=truckstop1,'User Input Data'!C32=truckstoptru),'User Input Data'!F32&gt;1),'User Input Data'!F32,blank)</f>
        <v/>
      </c>
      <c r="G28" t="str">
        <f>IF(AND(OR('User Input Data'!C32=truckstop1,'User Input Data'!C32=truckstoptru),'User Input Data'!G32&gt;1),'User Input Data'!G32,blank)</f>
        <v/>
      </c>
      <c r="H28" s="79" t="str">
        <f>IF(OR('User Input Data'!C32=truckstop1,'User Input Data'!C32=truckstoptru),'User Input Data'!H32,blank)</f>
        <v/>
      </c>
      <c r="I28" s="79" t="str">
        <f>IF(OR('User Input Data'!C32=truckstop1,'User Input Data'!C32=truckstoptru),'User Input Data'!I32,blank)</f>
        <v/>
      </c>
      <c r="J28" s="79" t="str">
        <f>IF(OR('User Input Data'!C32=truckstop1,'User Input Data'!C32=truckstoptru),'User Input Data'!J32,blank)</f>
        <v/>
      </c>
      <c r="K28" s="79" t="str">
        <f>IF(OR('User Input Data'!C32=truckstop1,'User Input Data'!C32=truckstoptru),'User Input Data'!K32,blank)</f>
        <v/>
      </c>
      <c r="L28" s="79" t="str">
        <f>IF(OR('User Input Data'!C32=truckstop1,'User Input Data'!C32=truckstoptru),'User Input Data'!L32,blank)</f>
        <v/>
      </c>
      <c r="M28" s="79" t="str">
        <f>IF(OR('User Input Data'!C32=truckstop1,'User Input Data'!C32=truckstoptru),'User Input Data'!M32,blank)</f>
        <v/>
      </c>
      <c r="N28" s="79" t="str">
        <f>IF(OR('User Input Data'!C32=truckstop1,'User Input Data'!C32=truckstoptru),'User Input Data'!N32,blank)</f>
        <v/>
      </c>
      <c r="O28" s="79" t="str">
        <f>IF(OR('User Input Data'!C32=truckstop1,'User Input Data'!C32=truckstoptru),'User Input Data'!O32,blank)</f>
        <v/>
      </c>
      <c r="P28" s="79" t="str">
        <f>IF(OR('User Input Data'!C32=truckstop1,'User Input Data'!C32=truckstoptru),'User Input Data'!P32,blank)</f>
        <v/>
      </c>
      <c r="Q28" s="79" t="str">
        <f>IF(OR('User Input Data'!C32=truckstop1,'User Input Data'!C32=truckstoptru),'User Input Data'!Q32,blank)</f>
        <v/>
      </c>
      <c r="R28" s="79" t="str">
        <f>IF('User Input Data'!C32=truckstoptru,'User Input Data'!R32,blank)</f>
        <v/>
      </c>
      <c r="S28" s="79" t="str">
        <f>IF('User Input Data'!C32=truckstoptru,'User Input Data'!S32,blank)</f>
        <v/>
      </c>
      <c r="T28" s="79" t="str">
        <f>IF('User Input Data'!C32=truckstoptru,'User Input Data'!T32,blank)</f>
        <v/>
      </c>
      <c r="U28" s="79" t="str">
        <f>IF('User Input Data'!C32=truckstoptru,'User Input Data'!U32,blank)</f>
        <v/>
      </c>
      <c r="V28" s="79" t="str">
        <f>IF('User Input Data'!C32=truckstoptru,'User Input Data'!V32,blank)</f>
        <v/>
      </c>
      <c r="W28" s="79" t="str">
        <f>IF('User Input Data'!C32=truckstoptru,'User Input Data'!W32,blank)</f>
        <v/>
      </c>
      <c r="X28" s="79" t="str">
        <f>IF('User Input Data'!C32=truckstoptru,'User Input Data'!X32,blank)</f>
        <v/>
      </c>
      <c r="Y28" s="79" t="str">
        <f>IF('User Input Data'!C32=truckstoptru,'User Input Data'!Y32,blank)</f>
        <v/>
      </c>
      <c r="Z28" s="79" t="str">
        <f>IF('User Input Data'!C32=truckstoptru,'User Input Data'!Z32,blank)</f>
        <v/>
      </c>
      <c r="AA28" s="79" t="str">
        <f>IF('User Input Data'!C32=truckstoptru,'User Input Data'!AA32,blank)</f>
        <v/>
      </c>
      <c r="AB28" s="9" t="str">
        <f>IF(AND(OR('User Input Data'!C32=truckstop1,'User Input Data'!C32=truckstoptru),'User Input Data'!AC32&gt;1),'User Input Data'!AC32,blank)</f>
        <v/>
      </c>
      <c r="AC28" s="9" t="str">
        <f>IF(AND(OR('User Input Data'!C32=truckstop1,'User Input Data'!C32=truckstoptru),'User Input Data'!AD32&gt;0),'User Input Data'!AD32,blank)</f>
        <v/>
      </c>
      <c r="AE28" t="str">
        <f>IF(E28&gt;0,E28,Other!$G$5)</f>
        <v/>
      </c>
      <c r="AF28" t="str">
        <f t="shared" si="1"/>
        <v/>
      </c>
      <c r="AG28" s="12" t="str">
        <f>IF(NOT(B28=blank),VLOOKUP(B28+0,'Tables 4-5'!$F$8:$G$25,2),blank)</f>
        <v/>
      </c>
      <c r="AH28" s="461" t="str">
        <f>IF(NOT(B28=blank),VLOOKUP(B28+0,'Table 6'!$B$3:$D$20,2),blank)</f>
        <v/>
      </c>
      <c r="AI28" s="4" t="str">
        <f>IF(NOT(B28=blank),'Tables 4-5'!$A$8,blank)</f>
        <v/>
      </c>
      <c r="AJ28" s="4" t="str">
        <f>IF(NOT(B28=blank),PRODUCT(G28,H28,(AE28-IF(AE28/FHS&lt;1,1,AE28/FHS)*(truck_idle/60)),(AG28*AI28),(Other!$G$4/454))+PRODUCT(IF(AE28/FHS&lt;1,1,AE28/FHS),G28,H28,AH28,truck_idle/60,Other!$G$4/454),blank)</f>
        <v/>
      </c>
      <c r="AK28" s="4" t="str">
        <f>IF(NOT(B28=blank),PRODUCT(IF(AE28/FHS&lt;1,1,AE28/FHS),G28,H28,AH28,truck_idle/60,Other!$G$4/454)+PRODUCT(G28,(AE28-IF(AE28/FHS&lt;1,1,AE28/FHS)*(truck_idle/60)),Truck_KW,gridNox,Other!$G$4/454,H28,AG28),blank)</f>
        <v/>
      </c>
      <c r="AL28" s="12" t="str">
        <f>IF(NOT(B28=blank),VLOOKUP(B28+1,'Tables 4-5'!$F$8:$G$25,2),blank)</f>
        <v/>
      </c>
      <c r="AM28" s="461" t="str">
        <f>IF(NOT(B28=blank),VLOOKUP(B28+1,'Table 6'!$B$3:$D$20,2),blank)</f>
        <v/>
      </c>
      <c r="AN28" s="4" t="str">
        <f>IF(NOT(B28=blank),'Tables 4-5'!$A$8,blank)</f>
        <v/>
      </c>
      <c r="AO28" s="4" t="str">
        <f>IF(NOT(B28=blank),PRODUCT(G28,I28,(AE28-IF(AE28/FHS&lt;1,1,AE28/FHS)*(truck_idle/60)),(AL28*AN28),(Other!$G$4/454))+PRODUCT(IF(AE28/FHS&lt;1,1,AE28/FHS),G28,I28,AM28,truck_idle/60,Other!$G$4/454),blank)</f>
        <v/>
      </c>
      <c r="AP28" s="4" t="str">
        <f>IF(NOT(B28=blank),PRODUCT(IF(AE28/FHS&lt;1,1,AE28/FHS),G28,I28,AM28,truck_idle/60,Other!$G$4/454)+PRODUCT(G28,(AE28-IF(AE28/FHS&lt;1,1,AE28/FHS)*(truck_idle/60)),Truck_KW,gridNox,Other!$G$4/454,I28,AL28),blank)</f>
        <v/>
      </c>
      <c r="AQ28" s="12" t="str">
        <f>IF(NOT(B28=blank),VLOOKUP(B28+2,'Tables 4-5'!$F$8:$G$25,2),blank)</f>
        <v/>
      </c>
      <c r="AR28" s="461" t="str">
        <f>IF(NOT(B28=blank),VLOOKUP(B28+2,'Table 6'!$B$3:$D$20,2),blank)</f>
        <v/>
      </c>
      <c r="AS28" s="4" t="str">
        <f>IF(NOT(B28=blank),'Tables 4-5'!$A$8,blank)</f>
        <v/>
      </c>
      <c r="AT28" s="4" t="str">
        <f>IF(NOT(B28=blank),PRODUCT(G28,J28,(AE28-IF(AE28/FHS&lt;1,1,AE28/FHS)*(truck_idle/60)),(AQ28*AS28),(Other!$G$4/454))+PRODUCT(IF(AE28/FHS&lt;1,1,AE28/FHS),G28,J28,AR28,truck_idle/60,Other!$G$4/454),blank)</f>
        <v/>
      </c>
      <c r="AU28" s="4" t="str">
        <f>IF(NOT(B28=blank),PRODUCT(IF(AE28/FHS&lt;1,1,AE28/FHS),G28,J28,AR28,truck_idle/60,Other!$G$4/454)+PRODUCT(G28,(AE28-IF(AE28/FHS&lt;1,1,AE28/FHS)*(truck_idle/60)),Truck_KW,gridNox,Other!$G$4/454,J28,AQ28),blank)</f>
        <v/>
      </c>
      <c r="AV28" s="12" t="str">
        <f>IF(NOT(B28=blank),VLOOKUP(B28+3,'Tables 4-5'!$F$8:$G$25,2),blank)</f>
        <v/>
      </c>
      <c r="AW28" s="4" t="str">
        <f>IF(NOT(B28=blank),VLOOKUP(B28+3,#REF!,2),blank)</f>
        <v/>
      </c>
      <c r="AX28" s="461" t="str">
        <f>IF(NOT(B28=blank),VLOOKUP(B28+3,'Table 6'!$B$3:$D$20,2),blank)</f>
        <v/>
      </c>
      <c r="AY28" s="4" t="str">
        <f>IF(NOT(B28=blank),'Tables 4-5'!$A$8,blank)</f>
        <v/>
      </c>
      <c r="AZ28" s="4" t="str">
        <f>IF(NOT(B28=blank),PRODUCT(G28,K28,(AE28-IF(AE28/FHS&lt;1,1,AE28/FHS)*(truck_idle/60)),(AV28*AY28),(Other!$G$4/454))+PRODUCT(IF(AE28/FHS&lt;1,1,AE28/FHS),G28,K28,AX28,truck_idle/60,Other!$G$4/454),blank)</f>
        <v/>
      </c>
      <c r="BA28" s="4" t="str">
        <f>IF(NOT(B28=blank),PRODUCT(IF(AE28/FHS&lt;1,1,AE28/FHS),G28,K28,AX28,Other!$G$6/60,Other!$G$4/454)+PRODUCT(G28,(AE28-IF(AE28/FHS&lt;1,1,AE28/FHS)*(truck_idle/60)),Truck_KW,gridNox,Other!$G$4/454,K28,AV28),blank)</f>
        <v/>
      </c>
      <c r="BB28" s="12" t="str">
        <f>IF(NOT(B28=blank),VLOOKUP(B28+4,'Tables 4-5'!$F$8:$G$25,2),blank)</f>
        <v/>
      </c>
      <c r="BC28" s="461" t="str">
        <f>IF(NOT(B28=blank),VLOOKUP(B28+4,'Table 6'!$B$3:$D$20,2),blank)</f>
        <v/>
      </c>
      <c r="BD28" s="4" t="str">
        <f>IF(NOT(B28=blank),'Tables 4-5'!$A$8,blank)</f>
        <v/>
      </c>
      <c r="BE28" s="4" t="str">
        <f>IF(NOT(B28=blank),PRODUCT(G28,L28,(AE28-IF(AE28/FHS&lt;1,1,AE28/FHS)*(truck_idle/60)),(BB28*BD28),(Other!$G$4/454))+PRODUCT(IF(AE28/FHS&lt;1,1,AE28/FHS),G28,L28,BC28,truck_idle/60,Other!$G$4/454),blank)</f>
        <v/>
      </c>
      <c r="BF28" s="4" t="str">
        <f>IF(NOT(B28=blank),PRODUCT(IF(AE28/FHS&lt;1,1,AE28/FHS),G28,L28,BC28,Other!$G$6/60,Other!$G$4/454)+PRODUCT(G28,(AE28-IF(AE28/FHS&lt;1,1,AE28/FHS)*(truck_idle/60)),Truck_KW,gridNox,Other!$G$4/454,L28,BB28),blank)</f>
        <v/>
      </c>
      <c r="BG28" s="12" t="str">
        <f>IF(NOT(B28=blank),VLOOKUP(B28+5,'Tables 4-5'!$F$8:$G$25,2),blank)</f>
        <v/>
      </c>
      <c r="BH28" s="461" t="str">
        <f>IF(NOT(B28=blank),VLOOKUP(B28+5,'Table 6'!$B$3:$D$20,2),blank)</f>
        <v/>
      </c>
      <c r="BI28" s="4" t="str">
        <f>IF(NOT(B28=blank),'Tables 4-5'!$A$8,blank)</f>
        <v/>
      </c>
      <c r="BJ28" s="4" t="str">
        <f>IF(NOT(B28=blank),PRODUCT(G28,M28,(AE28-IF(AE28/FHS&lt;1,1,AE28/FHS)*(truck_idle/60)),(BG28*BI28),(Other!$G$4/454))+PRODUCT(IF(AE28/FHS&lt;1,1,AE28/FHS),G28,M28,BH28,truck_idle/60,Other!$G$4/454),blank)</f>
        <v/>
      </c>
      <c r="BK28" s="4" t="str">
        <f>IF(NOT(B28=blank),PRODUCT(IF(AE28/FHS&lt;1,1,AE28/FHS),G28,M28,BH28,truck_idle/60,Other!$G$4/454)+PRODUCT(G28,(AE28-IF(AE28/FHS&lt;1,1,AE28/FHS)*(truck_idle/60)),Truck_KW,gridNox,Other!$G$4/454,M28,BG28),blank)</f>
        <v/>
      </c>
      <c r="BL28" s="12" t="str">
        <f>IF(NOT(B28=blank),VLOOKUP(B28+6,'Tables 4-5'!$F$8:$G$25,2),blank)</f>
        <v/>
      </c>
      <c r="BM28" s="461" t="str">
        <f>IF(NOT(B28=blank),VLOOKUP(B28+6,'Table 6'!$B$3:$D$20,2),blank)</f>
        <v/>
      </c>
      <c r="BN28" s="4" t="str">
        <f>IF(NOT(B28=blank),'Tables 4-5'!$A$8,blank)</f>
        <v/>
      </c>
      <c r="BO28" s="4" t="str">
        <f>IF(NOT(B28=blank),PRODUCT(G28,N28,(AE28-IF(AE28/FHS&lt;1,1,AE28/FHS)*(truck_idle/60)),(BL28*BN28),(Other!$G$4/454))+PRODUCT(IF(AE28/FHS&lt;1,1,AE28/FHS),G28,N28,BM28,truck_idle/60,Other!$G$4/454),blank)</f>
        <v/>
      </c>
      <c r="BP28" s="4" t="str">
        <f>IF(NOT(B28=blank),PRODUCT(IF(AE28/FHS&lt;1,1,AE28/FHS),G28,N28,BM28,truck_idle/60,Other!$G$4/454)+PRODUCT(G28,(AE28-IF(AE28/FHS&lt;1,1,AE28/FHS)*(truck_idle/60)),Truck_KW,gridNox,Other!$G$4/454,N28,BL28),blank)</f>
        <v/>
      </c>
      <c r="BQ28" s="12" t="str">
        <f>IF(NOT(B28=blank),VLOOKUP(B28+7,'Tables 4-5'!$F$8:$G$25,2),blank)</f>
        <v/>
      </c>
      <c r="BR28" s="461" t="str">
        <f>IF(NOT(B28=blank),VLOOKUP(B28+7,'Table 6'!$B$3:$D$20,2),blank)</f>
        <v/>
      </c>
      <c r="BS28" s="4" t="str">
        <f>IF(NOT(B28=blank),'Tables 4-5'!$A$8,blank)</f>
        <v/>
      </c>
      <c r="BT28" s="4" t="str">
        <f>IF(NOT(B28=blank),PRODUCT(G28,O28,(AE28-IF(AE28/FHS&lt;1,1,AE28/FHS)*(truck_idle/60)),(BQ28*BS28),(Other!$G$4/454))+PRODUCT(IF(AE28/FHS&lt;1,1,AE28/FHS),G28,O28,BR28,truck_idle/60,Other!$G$4/454),blank)</f>
        <v/>
      </c>
      <c r="BU28" s="4" t="str">
        <f>IF(NOT(B28=blank),PRODUCT(IF(AE28/FHS&lt;1,1,AE28/FHS),G28,O28,BR28,truck_idle/60,Other!$G$4/454)+PRODUCT(G28,(AE28-IF(AE28/FHS&lt;1,1,AE28/FHS)*(truck_idle/60)),Truck_KW,gridNox,Other!$G$4/454,O28,BQ28),blank)</f>
        <v/>
      </c>
      <c r="BV28" s="12" t="str">
        <f>IF(NOT(B28=blank),VLOOKUP(B28+8,'Tables 4-5'!$F$8:$G$25,2),blank)</f>
        <v/>
      </c>
      <c r="BW28" s="461" t="str">
        <f>IF(NOT(B28=blank),VLOOKUP(B28+8,'Table 6'!$B$3:$D$20,2),blank)</f>
        <v/>
      </c>
      <c r="BX28" s="4" t="str">
        <f>IF(NOT(B28=blank),'Tables 4-5'!$A$8,blank)</f>
        <v/>
      </c>
      <c r="BY28" s="4" t="str">
        <f>IF(NOT(B28=blank),PRODUCT(G28,P28,(AE28-IF(AE28/FHS&lt;1,1,AE28/FHS)*(truck_idle/60)),(BV28*BX28),(Other!$G$4/454))+PRODUCT(IF(AE28/FHS&lt;1,1,AE28/FHS),G28,P28,BW28,truck_idle/60,Other!$G$4/454),blank)</f>
        <v/>
      </c>
      <c r="BZ28" s="4" t="str">
        <f>IF(NOT(B28=blank),PRODUCT(IF(AE28/FHS&lt;1,1,AE28/FHS),G28,P28,BW28,truck_idle/60,Other!$G$4/454)+PRODUCT(G28,(AE28-IF(AE28/FHS&lt;1,1,AE28/FHS)*(truck_idle/60)),Truck_KW,gridNox,Other!$G$4/454,P28,BV28),blank)</f>
        <v/>
      </c>
      <c r="CA28" s="12" t="str">
        <f>IF(NOT(B28=blank),VLOOKUP(B28+9,'Tables 4-5'!$F$8:$G$25,2),blank)</f>
        <v/>
      </c>
      <c r="CB28" s="461" t="str">
        <f>IF(NOT(B28=blank),VLOOKUP(B28+9,'Table 6'!$B$3:$D$20,2),blank)</f>
        <v/>
      </c>
      <c r="CC28" s="4" t="str">
        <f>IF(NOT(B28=blank),'Tables 4-5'!$A$8,blank)</f>
        <v/>
      </c>
      <c r="CD28" s="4" t="str">
        <f>IF(NOT(B28=blank),PRODUCT(G28,Q28,(AE28-IF(AE28/FHS&lt;1,1,AE28/FHS)*(truck_idle/60)),(CA28*CC28),(Other!$G$4/454))+PRODUCT(IF(AE28/FHS&lt;1,1,AE28/FHS),G28,Q28,CB28,truck_idle/60,Other!$G$4/454),blank)</f>
        <v/>
      </c>
      <c r="CE28" s="4" t="str">
        <f>IF(NOT(B28=blank),PRODUCT(IF(AE28/FHS&lt;1,1,AE28/FHS),G28,Q28,CB28,truck_idle/60,Other!$G$4/454)+PRODUCT(G28,(AE28-IF(AE28/FHS&lt;1,1,AE28/FHS)*(truck_idle/60)),Truck_KW,gridNox,Other!$G$4/454,Q28,CA28),blank)</f>
        <v/>
      </c>
      <c r="CG28" s="12" t="str">
        <f>IF(NOT(B28=blank),VLOOKUP(B28+0,'Tables 4-5'!$F$8:$G$25,2),blank)</f>
        <v/>
      </c>
      <c r="CH28" s="12" t="str">
        <f>IF(NOT(B28=blank),VLOOKUP(B28+0,'Table 6'!$B$3:$D$20,3),blank)</f>
        <v/>
      </c>
      <c r="CI28" s="4" t="str">
        <f>IF(NOT(B28=blank),'Tables 4-5'!$B$8,blank)</f>
        <v/>
      </c>
      <c r="CJ28" s="4" t="str">
        <f>IF(NOT(B28=blank),PRODUCT(G28,H28,(AE28-IF(AE28/FHS&lt;1,1,AE28/FHS)*(truck_idle/60)),(CG28*CI28),(Other!$G$4/454))+PRODUCT(IF(AE28/FHS&lt;1,1,AE28/FHS),G28,H28,CH28,truck_idle/60,Other!$G$4/454),blank)</f>
        <v/>
      </c>
      <c r="CK28" s="12" t="str">
        <f>IF(NOT(B28=blank),PRODUCT(IF(AE28/FHS&lt;1,1,AE28/FHS),G28,H28,CH28,truck_idle/60,Other!$G$4/454)+PRODUCT(G28,(AE28-IF(AE28/FHS&lt;1,1,AE28/FHS)*(truck_idle/60)),Truck_KW,gridPM,Other!$G$4/454,CG28,H28),blank)</f>
        <v/>
      </c>
      <c r="CL28" s="12" t="str">
        <f>IF(NOT(B28=blank),VLOOKUP(B28+1,'Tables 4-5'!$F$8:$G$25,2),blank)</f>
        <v/>
      </c>
      <c r="CM28" s="12" t="str">
        <f>IF(NOT(B28=blank),VLOOKUP(B28+1,'Table 6'!$B$3:$D$20,3),blank)</f>
        <v/>
      </c>
      <c r="CN28" s="4" t="str">
        <f>IF(NOT(B28=blank),'Tables 4-5'!$B$8,blank)</f>
        <v/>
      </c>
      <c r="CO28" s="4" t="str">
        <f>IF(NOT(B28=blank),PRODUCT(G28,I28,(AE28-IF(AE28/FHS&lt;1,1,AE28/FHS)*(truck_idle/60)),(CL28*CN28),(Other!$G$4/454))+PRODUCT(IF(AE28/FHS&lt;1,1,AE28/FHS),G28,I28,CM28,truck_idle/60,Other!$G$4/454),blank)</f>
        <v/>
      </c>
      <c r="CP28" s="12" t="str">
        <f>IF(NOT(B28=blank),PRODUCT(IF(AE28/FHS&lt;1,1,AE28/FHS),G28,I28,CM28,truck_idle/60,Other!$G$4/454)+PRODUCT(G28,(AE28-IF(AE28/FHS&lt;1,1,AE28/FHS)*(truck_idle/60)),Truck_KW,gridPM,Other!$G$4/454,I28,CL28),blank)</f>
        <v/>
      </c>
      <c r="CQ28" s="12" t="str">
        <f>IF(NOT(B28=blank),VLOOKUP(B28+2,'Tables 4-5'!$F$8:$G$25,2),blank)</f>
        <v/>
      </c>
      <c r="CR28" s="12" t="str">
        <f>IF(NOT(B28=blank),VLOOKUP(B28+2,'Table 6'!$B$3:$D$20,3),blank)</f>
        <v/>
      </c>
      <c r="CS28" s="4" t="str">
        <f>IF(NOT(B28=blank),'Tables 4-5'!$B$8,blank)</f>
        <v/>
      </c>
      <c r="CT28" s="4" t="str">
        <f>IF(NOT(B28=blank),PRODUCT(G28,J28,(AE28-IF(AE28/FHS&lt;1,1,AE28/FHS)*(truck_idle/60)),(CQ28*CS28),(Other!$G$4/454))+PRODUCT(IF(AE28/FHS&lt;1,1,AE28/FHS),G28,J28,CR28,truck_idle/60,Other!$G$4/454),blank)</f>
        <v/>
      </c>
      <c r="CU28" s="12" t="str">
        <f>IF(NOT(B28=blank),PRODUCT(IF(AE28/FHS&lt;1,1,AE28/FHS),G28,J28,CR28,truck_idle/60,Other!$G$4/454)+PRODUCT(G28,(AE28-IF(AE28/FHS&lt;1,1,AE28/FHS)*(truck_idle/60)),Truck_KW,gridPM,Other!$G$4/454,J28,CQ28),blank)</f>
        <v/>
      </c>
      <c r="CV28" s="12" t="str">
        <f>IF(NOT(B28=blank),VLOOKUP(B28+3,'Tables 4-5'!$F$8:$G$25,2),blank)</f>
        <v/>
      </c>
      <c r="CW28" s="12" t="str">
        <f>IF(NOT(B28=blank),VLOOKUP(B28+3,'Table 6'!$B$3:$D$20,3),blank)</f>
        <v/>
      </c>
      <c r="CX28" s="4" t="str">
        <f>IF(NOT(B28=blank),'Tables 4-5'!$B$8,blank)</f>
        <v/>
      </c>
      <c r="CY28" s="4" t="str">
        <f>IF(NOT(B28=blank),PRODUCT(G28,K28,(AE28-IF(AE28/FHS&lt;1,1,AE28/FHS)*(truck_idle/60)),(CV28*CX28),(Other!$G$4/454))+PRODUCT(IF(AE28/FHS&lt;1,1,AE28/FHS),G28,K28,CW28,truck_idle/60,Other!$G$4/454),blank)</f>
        <v/>
      </c>
      <c r="CZ28" s="12" t="str">
        <f>IF(NOT(B28=blank),PRODUCT(IF(AE28/FHS&lt;1,1,AE28/FHS),G28,K28,CW28,truck_idle/60,Other!$G$4/454)+PRODUCT(G28,(AE28-IF(AE28/FHS&lt;1,1,AE28/FHS)*(truck_idle/60)),Truck_KW,gridPM,Other!$G$4/454,K28,CV28),blank)</f>
        <v/>
      </c>
      <c r="DA28" s="12" t="str">
        <f>IF(NOT(B28=blank),VLOOKUP(B28+4,'Tables 4-5'!$F$8:$G$25,2),blank)</f>
        <v/>
      </c>
      <c r="DB28" s="12" t="str">
        <f>IF(NOT(B28=blank),VLOOKUP(B28+4,'Table 6'!$B$3:$D$20,3),blank)</f>
        <v/>
      </c>
      <c r="DC28" s="4" t="str">
        <f>IF(NOT(B28=blank),'Tables 4-5'!$B$8,blank)</f>
        <v/>
      </c>
      <c r="DD28" s="4" t="str">
        <f>IF(NOT(B28=blank),PRODUCT(G28,L28,(AE28-IF(AE28/FHS&lt;1,1,AE28/FHS)*(truck_idle/60)),(DA28*DC28),(Other!$G$4/454))+PRODUCT(IF(AE28/FHS&lt;1,1,AE28/FHS),G28,L28,DB28,truck_idle/60,Other!$G$4/454),blank)</f>
        <v/>
      </c>
      <c r="DE28" s="12" t="str">
        <f>IF(NOT(B28=blank),PRODUCT(IF(AE28/FHS&lt;1,1,AE28/FHS),G28,L28,DB28,truck_idle/60,Other!$G$4/454)+PRODUCT(G28,(AE28-IF(AE28/FHS&lt;1,1,AE28/FHS)*(truck_idle/60)),Truck_KW,gridPM,Other!$G$4/454,L28,DA28),blank)</f>
        <v/>
      </c>
      <c r="DF28" s="12" t="str">
        <f>IF(NOT(B28=blank),VLOOKUP(B28+5,'Tables 4-5'!$F$8:$G$25,2),blank)</f>
        <v/>
      </c>
      <c r="DG28" s="12" t="str">
        <f>IF(NOT(B28=blank),VLOOKUP(B28+5,'Table 6'!$B$3:$D$20,3),blank)</f>
        <v/>
      </c>
      <c r="DH28" s="4" t="str">
        <f>IF(NOT(B28=blank),'Tables 4-5'!$B$8,blank)</f>
        <v/>
      </c>
      <c r="DI28" s="4" t="str">
        <f>IF(NOT(B28=blank),PRODUCT(G28,M28,(AE28-IF(AE28/FHS&lt;1,1,AE28/FHS)*(truck_idle/60)),(DF28*DH28),(Other!$G$4/454))+PRODUCT(IF(AE28/FHS&lt;1,1,AE28/FHS),G28,M28,DG28,truck_idle/60,Other!$G$4/454),blank)</f>
        <v/>
      </c>
      <c r="DJ28" s="12" t="str">
        <f>IF(NOT(B28=blank),PRODUCT(IF(AE28/FHS&lt;1,1,AE28/FHS),G28,M28,DG28,truck_idle/60,Other!$G$4/454)+PRODUCT(G28,(AE28-IF(AE28/FHS&lt;1,1,AE28/FHS)*(truck_idle/60)),Truck_KW,gridPM,Other!$G$4/454,M28,DF28),blank)</f>
        <v/>
      </c>
      <c r="DK28" s="12" t="str">
        <f>IF(NOT(B28=blank),VLOOKUP(B28+6,'Tables 4-5'!$F$8:$G$25,2),blank)</f>
        <v/>
      </c>
      <c r="DL28" s="12" t="str">
        <f>IF(NOT(B28=blank),VLOOKUP(B28+6,'Table 6'!$B$3:$D$20,3),blank)</f>
        <v/>
      </c>
      <c r="DM28" s="4" t="str">
        <f>IF(NOT(B28=blank),'Tables 4-5'!$B$8,blank)</f>
        <v/>
      </c>
      <c r="DN28" s="4" t="str">
        <f>IF(NOT(B28=blank),PRODUCT(G28,N28,(AE28-IF(AE28/FHS&lt;1,1,AE28/FHS)*(truck_idle/60)),(DK28*DM28),(Other!$G$4/454))+PRODUCT(IF(AE28/FHS&lt;1,1,AE28/FHS),G28,N28,DL28,truck_idle/60,Other!$G$4/454),blank)</f>
        <v/>
      </c>
      <c r="DO28" s="12" t="str">
        <f>IF(NOT(B28=blank),PRODUCT(IF(AE28/FHS&lt;1,1,AE28/FHS),G28,N28,DL28,truck_idle/60,Other!$G$4/454)+PRODUCT(G28,(AE28-IF(AE28/FHS&lt;1,1,AE28/FHS)*(truck_idle/60)),Truck_KW,gridPM,Other!$G$4/454,N28,DK28),blank)</f>
        <v/>
      </c>
      <c r="DP28" s="12" t="str">
        <f>IF(NOT(B28=blank),VLOOKUP(B28+7,'Tables 4-5'!$F$8:$G$25,2),blank)</f>
        <v/>
      </c>
      <c r="DQ28" s="12" t="str">
        <f>IF(NOT(B28=blank),VLOOKUP(B28+7,'Table 6'!$B$3:$D$20,3),blank)</f>
        <v/>
      </c>
      <c r="DR28" s="4" t="str">
        <f>IF(NOT(B28=blank),'Tables 4-5'!$B$8,blank)</f>
        <v/>
      </c>
      <c r="DS28" s="4" t="str">
        <f>IF(NOT(B28=blank),PRODUCT(G28,O28,(AE28-IF(AE28/FHS&lt;1,1,AE28/FHS)*(truck_idle/60)),(DP28*DR28),(Other!$G$4/454))+PRODUCT(IF(AE28/FHS&lt;1,1,AE28/FHS),G28,O28,DQ28,truck_idle/60,Other!$G$4/454),blank)</f>
        <v/>
      </c>
      <c r="DT28" s="12" t="str">
        <f>IF(NOT(B28=blank),PRODUCT(IF(AE28/FHS&lt;1,1,AE28/FHS),G28,O28,DQ28,truck_idle/60,Other!$G$4/454)+PRODUCT(G28,(AE28-IF(AE28/FHS&lt;1,1,AE28/FHS)*(truck_idle/60)),Truck_KW,gridPM,Other!$G$4/454,O28,DP28),blank)</f>
        <v/>
      </c>
      <c r="DU28" s="12" t="str">
        <f>IF(NOT(B28=blank),VLOOKUP(B28+8,'Tables 4-5'!$F$8:$G$25,2),blank)</f>
        <v/>
      </c>
      <c r="DV28" s="12" t="str">
        <f>IF(NOT(B28=blank),VLOOKUP(B28+8,'Table 6'!$B$3:$D$20,3),blank)</f>
        <v/>
      </c>
      <c r="DW28" s="4" t="str">
        <f>IF(NOT(B28=blank),'Tables 4-5'!$B$8,blank)</f>
        <v/>
      </c>
      <c r="DX28" s="4" t="str">
        <f>IF(NOT(B28=blank),PRODUCT(G28,P28,(AE28-IF(AE28/FHS&lt;1,1,AE28/FHS)*(truck_idle/60)),(DU28*DW28),(Other!$G$4/454))+PRODUCT(IF(AE28/FHS&lt;1,1,AE28/FHS),G28,P28,DV28,truck_idle/60,Other!$G$4/454),blank)</f>
        <v/>
      </c>
      <c r="DY28" s="12" t="str">
        <f>IF(NOT(B28=blank),PRODUCT(IF(AE28/FHS&lt;1,1,AE28/FHS),G28,P28,DV28,truck_idle/60,Other!$G$4/454)+PRODUCT(G28,(AE28-IF(AE28/FHS&lt;1,1,AE28/FHS)*(truck_idle/60)),Truck_KW,gridPM,Other!$G$4/454,P28,DU28),blank)</f>
        <v/>
      </c>
      <c r="DZ28" s="12" t="str">
        <f>IF(NOT(B28=blank),VLOOKUP(B28+9,'Tables 4-5'!$F$8:$G$25,2),blank)</f>
        <v/>
      </c>
      <c r="EA28" s="12" t="str">
        <f>IF(NOT(B28=blank),VLOOKUP(B28+9,#REF!,3),blank)</f>
        <v/>
      </c>
      <c r="EB28" s="12" t="str">
        <f>IF(NOT(B28=blank),VLOOKUP(B28+9,'Table 6'!$B$3:$D$20,3),blank)</f>
        <v/>
      </c>
      <c r="EC28" s="4" t="str">
        <f>IF(NOT(B28=blank),'Tables 4-5'!$B$8,blank)</f>
        <v/>
      </c>
      <c r="ED28" s="4" t="str">
        <f>IF(NOT(B28=blank),PRODUCT(G28,Q28,(AE28-IF(AE28/FHS&lt;1,1,AE28/FHS)*(truck_idle/60)),(DZ28*EC28),(Other!$G$4/454))+PRODUCT(IF(AE28/FHS&lt;1,1,AE28/FHS),G28,Q28,EB28,truck_idle/60,Other!$G$4/454),blank)</f>
        <v/>
      </c>
      <c r="EE28" s="12" t="str">
        <f>IF(NOT(B28=blank),PRODUCT(IF(AE28/FHS&lt;1,1,AE28/FHS),G28,Q28,EB28,truck_idle/60,Other!$G$4/454)+PRODUCT(G28,(AE28-IF(AE28/FHS&lt;1,1,AE28/FHS)*(truck_idle/60)),Truck_KW,gridPM,Other!$G$4/454,Q28,DZ28),blank)</f>
        <v/>
      </c>
      <c r="EG28" t="str">
        <f>IF(C28=truckstoptru,VLOOKUP(B28+0,'Tables 2-3 TRU'!$B$14:$D$31,2),blank)</f>
        <v/>
      </c>
      <c r="EH28" s="4" t="str">
        <f>IF(C28=truckstoptru,PRODUCT(G28,(AF28-IF(AF28/FHS&lt;1,1,AF28/FHS)*(truck_idle/60)),tru__hp,tru_Load_Factor,(Other!$G$4/454),EG28,R28)+PRODUCT(IF(AF28/FHS&lt;1,1,AF28/FHS),G28,truck_idle/60,tru__hp,tru_Load_Factor,(Other!$G$4/454),EG28,R28),blank)</f>
        <v/>
      </c>
      <c r="EI28" s="4" t="str">
        <f>IF(C28=truckstoptru,PRODUCT(IF(AF28/FHS&lt;1,1,AF28/FHS),G28,truck_idle/60,tru_Load_Factor,tru__hp,(Other!$G$4/454),EG28,R28)+PRODUCT(G28,(AF28-IF(AF28/FHS&lt;1,1,AF28/FHS)*(truck_idle/60)),TRU_KW,gridNox,Other!$G$4/454,R28),blank)</f>
        <v/>
      </c>
      <c r="EJ28" t="str">
        <f>IF(C28=truckstoptru,VLOOKUP(B28+1,'Tables 2-3 TRU'!$B$14:$D$31,2),blank)</f>
        <v/>
      </c>
      <c r="EK28" s="4" t="str">
        <f>IF(C28=truckstoptru,PRODUCT(G28,(AF28-IF(AF28/FHS&lt;1,1,AF28/FHS)*(truck_idle/60)),tru__hp,tru_Load_Factor,(Other!$G$4/454),EJ28,S28)+PRODUCT(IF(AF28/FHS&lt;1,1,AF28/FHS),G28,truck_idle/60,tru__hp,tru_Load_Factor,(Other!$G$4/454),EJ28,S28),blank)</f>
        <v/>
      </c>
      <c r="EL28" s="4" t="str">
        <f>IF(C28=truckstoptru,PRODUCT(IF(AF28/FHS&lt;1,1,AF28/FHS),G28,truck_idle/60,tru_Load_Factor,tru__hp,(Other!$G$4/454),EJ28,S28)+PRODUCT(G28,(AF28-IF(AF28/FHS&lt;1,1,AF28/FHS)*(truck_idle/60)),TRU_KW,gridNox,Other!$G$4/454,S28),blank)</f>
        <v/>
      </c>
      <c r="EM28" t="str">
        <f>IF(C28=truckstoptru,VLOOKUP(B28+2,'Tables 2-3 TRU'!$B$14:$D$31,2),blank)</f>
        <v/>
      </c>
      <c r="EN28" s="4" t="str">
        <f>IF(C28=truckstoptru,PRODUCT(G28,(AF28-IF(AF28/FHS&lt;1,1,AF28/FHS)*(truck_idle/60)),tru__hp,tru_Load_Factor,(Other!$G$4/454),EM28,T28)+PRODUCT(IF(AF28/FHS&lt;1,1,AF28/FHS),G28,truck_idle/60,tru__hp,tru_Load_Factor,(Other!$G$4/454),EM28,T28),blank)</f>
        <v/>
      </c>
      <c r="EO28" s="4" t="str">
        <f>IF(C28=truckstoptru,PRODUCT(IF(AF28/FHS&lt;1,1,AF28/FHS),G28,truck_idle/60,tru_Load_Factor,tru__hp,(Other!$G$4/454),EM28,T28)+PRODUCT(G28,(AF28-IF(AF28/FHS&lt;1,1,AF28/FHS)*(truck_idle/60)),TRU_KW,gridNox,Other!$G$4/454,T28),blank)</f>
        <v/>
      </c>
      <c r="EP28" t="str">
        <f>IF(C28=truckstoptru,VLOOKUP(B28+3,'Tables 2-3 TRU'!$B$14:$D$31,2),blank)</f>
        <v/>
      </c>
      <c r="EQ28" s="4" t="str">
        <f>IF(C28=truckstoptru,PRODUCT(G28,(AF28-IF(AF28/FHS&lt;1,1,AF28/FHS)*(truck_idle/60)),tru__hp,tru_Load_Factor,(Other!$G$4/454),EP28,U28)+PRODUCT(IF(AF28/FHS&lt;1,1,AF28/FHS),G28,truck_idle/60,tru__hp,tru_Load_Factor,(Other!$G$4/454),EP28,U28),blank)</f>
        <v/>
      </c>
      <c r="ER28" s="4" t="str">
        <f>IF(C28=truckstoptru,PRODUCT(IF(AF28/FHS&lt;1,1,AF28/FHS),G28,truck_idle/60,tru_Load_Factor,tru__hp,(Other!$G$4/454),EP28,U28)+PRODUCT(G28,(AF28-IF(AF28/FHS&lt;1,1,AF28/FHS)*(truck_idle/60)),TRU_KW,gridNox,Other!$G$4/454,U28),blank)</f>
        <v/>
      </c>
      <c r="ES28" t="str">
        <f>IF(C28=truckstoptru,VLOOKUP(B28+4,'Tables 2-3 TRU'!$B$14:$D$31,2),blank)</f>
        <v/>
      </c>
      <c r="ET28" s="4" t="str">
        <f>IF(C28=truckstoptru,PRODUCT(G28,(AF28-IF(AF28/FHS&lt;1,1,AF28/FHS)*(truck_idle/60)),tru__hp,tru_Load_Factor,(Other!$G$4/454),ES28,V28)+PRODUCT(IF(AF28/FHS&lt;1,1,AF28/FHS),G28,truck_idle/60,tru__hp,tru_Load_Factor,(Other!$G$4/454),ES28,V28),blank)</f>
        <v/>
      </c>
      <c r="EU28" s="4" t="str">
        <f>IF(C28=truckstoptru,PRODUCT(IF(AF28/FHS&lt;1,1,AE28/FHS),G28,truck_idle/60,tru_Load_Factor,tru__hp,(Other!$G$4/454),ES28,V28)+PRODUCT(G28,(AF28-IF(AF28/FHS&lt;1,1,AE28/FHS)*(truck_idle/60)),TRU_KW,gridNox,Other!$G$4/454,V28),blank)</f>
        <v/>
      </c>
      <c r="EV28" t="str">
        <f>IF(C28=truckstoptru,VLOOKUP(B28+5,'Tables 2-3 TRU'!$B$14:$D$31,2),blank)</f>
        <v/>
      </c>
      <c r="EW28" s="4" t="str">
        <f>IF(C28=truckstoptru,PRODUCT(G28,(AF28-IF(AF28/FHS&lt;1,1,AF28/FHS)*(truck_idle/60)),tru__hp,tru_Load_Factor,(Other!$G$4/454),EV28,W28)+PRODUCT(IF(AF28/FHS&lt;1,1,AF28/FHS),G28,truck_idle/60,tru__hp,tru_Load_Factor,(Other!$G$4/454),EV28,W28),blank)</f>
        <v/>
      </c>
      <c r="EX28" s="4" t="str">
        <f>IF(C28=truckstoptru,PRODUCT(IF(AF28/FHS&lt;1,1,AF28/FHS),G28,truck_idle/60,tru_Load_Factor,tru__hp,(Other!$G$4/454),EV28,W28)+PRODUCT(G28,(AF28-IF(AF28/FHS&lt;1,1,AF28/FHS)*(truck_idle/60)),TRU_KW,gridNox,Other!$G$4/454,W28),blank)</f>
        <v/>
      </c>
      <c r="EY28" t="str">
        <f>IF(C28=truckstoptru,VLOOKUP(B28+6,'Tables 2-3 TRU'!$B$14:$D$31,2),blank)</f>
        <v/>
      </c>
      <c r="EZ28" s="4" t="str">
        <f>IF(C28=truckstoptru,PRODUCT(G28,(AF28-IF(AF28/FHS&lt;1,1,AF28/FHS)*(truck_idle/60)),tru__hp,tru_Load_Factor,(Other!$G$4/454),EY28,X28)+PRODUCT(IF(AF28/FHS&lt;1,1,AF28/FHS),G28,truck_idle/60,tru__hp,tru_Load_Factor,(Other!$G$4/454),EY28,X28),blank)</f>
        <v/>
      </c>
      <c r="FA28" s="4" t="str">
        <f>IF(C28=truckstoptru,PRODUCT(IF(AF28/FHS&lt;1,1,AF28/FHS),G28,truck_idle/60,tru_Load_Factor,tru__hp,(Other!$G$4/454),EY28,X28)+PRODUCT(G28,(AF28-IF(AF28/FHS&lt;1,1,AF28/FHS)*(truck_idle/60)),TRU_KW,gridNox,Other!$G$4/454,X28),blank)</f>
        <v/>
      </c>
      <c r="FB28" t="str">
        <f>IF(C28=truckstoptru,VLOOKUP(B28+7,'Tables 2-3 TRU'!$B$14:$D$31,2),blank)</f>
        <v/>
      </c>
      <c r="FC28" s="4" t="str">
        <f>IF(C28=truckstoptru,PRODUCT(G28,(AF28-IF(AF28/FHS&lt;1,1,AF28/FHS)*(truck_idle/60)),tru__hp,tru_Load_Factor,(Other!$G$4/454),FB28,Y28)+PRODUCT(IF(AF28/FHS&lt;1,1,AF28/FHS),G28,truck_idle/60,tru__hp,tru_Load_Factor,(Other!$G$4/454),FB28,Y28),blank)</f>
        <v/>
      </c>
      <c r="FD28" s="4" t="str">
        <f>IF(C28=truckstoptru,PRODUCT(IF(AF28/FHS&lt;1,1,AF28/FHS),G28,truck_idle/60,tru_Load_Factor,tru__hp,(Other!$G$4/454),FB28,Y28)+PRODUCT(G28,(AF28-IF(AF28/FHS&lt;1,1,AF28/FHS)*(truck_idle/60)),TRU_KW,gridNox,Other!$G$4/454,Y28),blank)</f>
        <v/>
      </c>
      <c r="FE28" t="str">
        <f>IF(C28=truckstoptru,VLOOKUP(B28+8,'Tables 2-3 TRU'!$B$14:$D$31,2),blank)</f>
        <v/>
      </c>
      <c r="FF28" s="4" t="str">
        <f>IF(C28=truckstoptru,PRODUCT(G28,(AF28-IF(AF28/FHS&lt;1,1,AF28/FHS)*(truck_idle/60)),tru__hp,tru_Load_Factor,(Other!$G$4/454),FE28,Z28)+PRODUCT(IF(AF28/FHS&lt;1,1,AF28/FHS),G28,truck_idle/60,tru__hp,tru_Load_Factor,(Other!$G$4/454),FE28,Z28),blank)</f>
        <v/>
      </c>
      <c r="FG28" s="4" t="str">
        <f>IF(C28=truckstoptru,PRODUCT(IF(AF28/FHS&lt;1,1,AF28/FHS),G28,truck_idle/60,tru_Load_Factor,tru__hp,(Other!$G$4/454),FE28,Z28)+PRODUCT(G28,(AF28-IF(AF28/FHS&lt;1,1,AF28/FHS)*(truck_idle/60)),TRU_KW,gridNox,Other!$G$4/454,Z28),blank)</f>
        <v/>
      </c>
      <c r="FH28" t="str">
        <f>IF(C28=truckstoptru,VLOOKUP(B28+9,'Tables 2-3 TRU'!$B$14:$D$31,2),blank)</f>
        <v/>
      </c>
      <c r="FI28" s="4" t="str">
        <f>IF(C28=truckstoptru,PRODUCT(G28,(AF28-IF(AF28/FHS&lt;1,1,AF28/FHS)*(truck_idle/60)),tru__hp,tru_Load_Factor,(Other!$G$4/454),FH28,AA28)+PRODUCT(IF(AF28/FHS&lt;1,1,AF28/FHS),G28,truck_idle/60,tru__hp,tru_Load_Factor,(Other!$G$4/454),FH28,AA28),blank)</f>
        <v/>
      </c>
      <c r="FJ28" s="4" t="str">
        <f>IF(C28=truckstoptru,PRODUCT(IF(AF28/FHS&lt;1,1,AF28/FHS),G28,truck_idle/60,tru_Load_Factor,tru__hp,(Other!$G$4/454),FH28,AA28)+PRODUCT(G28,(AF28-IF(AF28/FHS&lt;1,1,AF28/FHS)*(truck_idle/60)),TRU_KW,gridNox,Other!$G$4/454,AA28),blank)</f>
        <v/>
      </c>
      <c r="FL28" t="str">
        <f>IF(C28=truckstoptru,VLOOKUP(B28+0,'Tables 2-3 TRU'!$B$14:$D$31,3),blank)</f>
        <v/>
      </c>
      <c r="FM28" s="4" t="str">
        <f>IF(C28=truckstoptru,PRODUCT(G28,(AF28-IF(AF28/FHS&lt;1,1,AF28/FHS)*(truck_idle/60)),tru__hp,tru_Load_Factor,(Other!$G$4/454),FL28,R28)+PRODUCT(IF(AF28/FHS&lt;1,1,AF28/FHS),G28,truck_idle/60,tru__hp,tru_Load_Factor,(Other!$G$4/454),FL28,R28),blank)</f>
        <v/>
      </c>
      <c r="FN28" s="4" t="str">
        <f>IF(C28=truckstoptru,PRODUCT(IF(AF28/FHS&lt;1,1,AF28/FHS),G28,truck_idle/60,tru_Load_Factor,tru__hp,(Other!$G$4/454),FL28,R28)+PRODUCT(G28,(AF28-IF(AF28/FHS&lt;1,1,AF28/FHS)*(truck_idle/60)),TRU_KW,gridPM,Other!$G$4/454,R28),blank)</f>
        <v/>
      </c>
      <c r="FO28" t="str">
        <f>IF(C28=truckstoptru,VLOOKUP(B28+1,'Tables 2-3 TRU'!$B$14:$D$31,3),blank)</f>
        <v/>
      </c>
      <c r="FP28" s="4" t="str">
        <f>IF(C28=truckstoptru,PRODUCT(G28,(AF28-IF(AF28/FHS&lt;1,1,AF28/FHS)*(truck_idle/60)),tru__hp,tru_Load_Factor,(Other!$G$4/454),FO28,S28)+PRODUCT(IF(AF28/FHS&lt;1,1,AF28/FHS),G28,truck_idle/60,tru__hp,tru_Load_Factor,(Other!$G$4/454),FO28,S28),blank)</f>
        <v/>
      </c>
      <c r="FQ28" s="4" t="str">
        <f>IF(C28=truckstoptru,PRODUCT(IF(AF28/FHS&lt;1,1,AF28/FHS),G28,truck_idle/60,tru_Load_Factor,tru__hp,(Other!$G$4/454),FO28,S28)+PRODUCT(G28,(AF28-IF(AF28/FHS&lt;1,1,AF28/FHS)*(truck_idle/60)),TRU_KW,gridPM,Other!$G$4/454,S28),blank)</f>
        <v/>
      </c>
      <c r="FR28" t="str">
        <f>IF(C28=truckstoptru,VLOOKUP(B28+2,'Tables 2-3 TRU'!$B$14:$D$31,3),blank)</f>
        <v/>
      </c>
      <c r="FS28" s="4" t="str">
        <f>IF(C28=truckstoptru,PRODUCT(G28,(AF28-IF(AF28/FHS&lt;1,1,AF28/FHS)*(truck_idle/60)),tru__hp,tru_Load_Factor,(Other!$G$4/454),FR28,T28)+PRODUCT(IF(AF28/FHS&lt;1,1,AF28/FHS),G28,truck_idle/60,tru__hp,tru_Load_Factor,(Other!$G$4/454),FR28,T28),blank)</f>
        <v/>
      </c>
      <c r="FT28" s="4" t="str">
        <f>IF(C28=truckstoptru,PRODUCT(IF(AF28/FHS&lt;1,1,AF28/FHS),G28,truck_idle/60,tru_Load_Factor,tru__hp,(Other!$G$4/454),FR28,T28)+PRODUCT(G28,(AF28-IF(AF28/FHS&lt;1,1,AF28/FHS)*(truck_idle/60)),TRU_KW,gridPM,Other!$G$4/454,T28),blank)</f>
        <v/>
      </c>
      <c r="FU28" t="str">
        <f>IF(C28=truckstoptru,VLOOKUP(B28+3,'Tables 2-3 TRU'!$B$14:$D$31,3),blank)</f>
        <v/>
      </c>
      <c r="FV28" s="4" t="str">
        <f>IF(C28=truckstoptru,PRODUCT(G28,(AF28-IF(AF28/FHS&lt;1,1,AF28/FHS)*(truck_idle/60)),tru__hp,tru_Load_Factor,(Other!$G$4/454),FU28,U28)+PRODUCT(IF(AF28/FHS&lt;1,1,AF28/FHS),G28,truck_idle/60,tru__hp,tru_Load_Factor,(Other!$G$4/454),FU28,U28),blank)</f>
        <v/>
      </c>
      <c r="FW28" s="4" t="str">
        <f>IF(C28=truckstoptru,PRODUCT(IF(AF28/FHS&lt;1,1,AF28/FHS),G28,truck_idle/60,tru_Load_Factor,tru__hp,(Other!$G$4/454),FU28,U28)+PRODUCT(G28,(AF28-IF(AF28/FHS&lt;1,1,AF28/FHS)*(truck_idle/60)),TRU_KW,gridPM,Other!$G$4/454,U28),blank)</f>
        <v/>
      </c>
      <c r="FX28" t="str">
        <f>IF(C28=truckstoptru,VLOOKUP(B28+4,'Tables 2-3 TRU'!$B$14:$D$31,3),blank)</f>
        <v/>
      </c>
      <c r="FY28" s="4" t="str">
        <f>IF(C28=truckstoptru,PRODUCT(G28,(AF28-IF(AF28/FHS&lt;1,1,AF28/FHS)*(truck_idle/60)),tru__hp,tru_Load_Factor,(Other!$G$4/454),FX28,V28)+PRODUCT(IF(AF28/FHS&lt;1,1,AF28/FHS),G28,truck_idle/60,tru__hp,tru_Load_Factor,(Other!$G$4/454),FX28,V28),blank)</f>
        <v/>
      </c>
      <c r="FZ28" s="4" t="str">
        <f>IF(C28=truckstoptru,PRODUCT(IF(AF28/FHS&lt;1,1,AF28/FHS),G28,truck_idle/60,tru_Load_Factor,tru__hp,(Other!$G$4/454),FX28,V28)+PRODUCT(G28,(AF28-IF(AF28/FHS&lt;1,1,AF28/FHS)*(truck_idle/60)),TRU_KW,gridPM,Other!$G$4/454,V28),blank)</f>
        <v/>
      </c>
      <c r="GA28" t="str">
        <f>IF(C28=truckstoptru,VLOOKUP(B28+5,'Tables 2-3 TRU'!$B$14:$D$31,3),blank)</f>
        <v/>
      </c>
      <c r="GB28" s="4" t="str">
        <f>IF(C28=truckstoptru,PRODUCT(G28,(AF28-IF(AF28/FHS&lt;1,1,AF28/FHS)*(truck_idle/60)),tru__hp,tru_Load_Factor,(Other!$G$4/454),GA28,W28)+PRODUCT(IF(AF28/FHS&lt;1,1,AF28/FHS),G28,truck_idle/60,tru__hp,tru_Load_Factor,(Other!$G$4/454),GA28,W28),blank)</f>
        <v/>
      </c>
      <c r="GC28" s="4" t="str">
        <f>IF(C28=truckstoptru,PRODUCT(IF(AF28/FHS&lt;1,1,AF28/FHS),G28,truck_idle/60,tru_Load_Factor,tru__hp,(Other!$G$4/454),GA28,W28)+PRODUCT(G28,(AF28-IF(AF28/FHS&lt;1,1,AF28/FHS)*(truck_idle/60)),TRU_KW,gridPM,Other!$G$4/454,W28),blank)</f>
        <v/>
      </c>
      <c r="GD28" t="str">
        <f>IF(C28=truckstoptru,VLOOKUP(B28+6,'Tables 2-3 TRU'!$B$14:$D$31,3),blank)</f>
        <v/>
      </c>
      <c r="GE28" s="4" t="str">
        <f>IF(C28=truckstoptru,PRODUCT(G28,(AF28-IF(AF28/FHS&lt;1,1,AF28/FHS)*(truck_idle/60)),tru__hp,tru_Load_Factor,(Other!$G$4/454),GD28,X28)+PRODUCT(IF(AF28/FHS&lt;1,1,AF28/FHS),G28,truck_idle/60,tru__hp,tru_Load_Factor,(Other!$G$4/454),GD28,X28),blank)</f>
        <v/>
      </c>
      <c r="GF28" s="4" t="str">
        <f>IF(C28=truckstoptru,PRODUCT(IF(AF28/FHS&lt;1,1,AF28/FHS),G28,truck_idle/60,tru_Load_Factor,tru__hp,(Other!$G$4/454),GD28,X28)+PRODUCT(G28,(AF28-IF(AF28/FHS&lt;1,1,AF28/FHS)*(truck_idle/60)),TRU_KW,gridPM,Other!$G$4/454,X28),blank)</f>
        <v/>
      </c>
      <c r="GG28" t="str">
        <f>IF(C28=truckstoptru,VLOOKUP(B28+7,'Tables 2-3 TRU'!$B$14:$D$31,3),blank)</f>
        <v/>
      </c>
      <c r="GH28" s="4" t="str">
        <f>IF(C28=truckstoptru,PRODUCT(G28,(AF28-IF(AF28/FHS&lt;1,1,AF28/FHS)*(truck_idle/60)),tru__hp,tru_Load_Factor,(Other!$G$4/454),GG28,Y28)+PRODUCT(IF(AF28/FHS&lt;1,1,AF28/FHS),G28,truck_idle/60,tru__hp,tru_Load_Factor,(Other!$G$4/454),GG28,Y28),blank)</f>
        <v/>
      </c>
      <c r="GI28" s="4" t="str">
        <f>IF(C28=truckstoptru,PRODUCT(IF(AF28/FHS&lt;1,1,AF28/FHS),G28,truck_idle/60,tru_Load_Factor,tru__hp,(Other!$G$4/454),GG28,Y28)+PRODUCT(G28,(AF28-IF(AF28/FHS&lt;1,1,AF28/FHS)*(truck_idle/60)),TRU_KW,gridPM,Other!$G$4/454,Y28),blank)</f>
        <v/>
      </c>
      <c r="GJ28" t="str">
        <f>IF(C28=truckstoptru,VLOOKUP(B28+8,'Tables 2-3 TRU'!$B$14:$D$31,3),blank)</f>
        <v/>
      </c>
      <c r="GK28" s="4" t="str">
        <f>IF(C28=truckstoptru,PRODUCT(G28,(AF28-IF(AF28/FHS&lt;1,1,AF28/FHS)*(truck_idle/60)),tru__hp,tru_Load_Factor,(Other!$G$4/454),GJ28,Z28)+PRODUCT(IF(AF28/FHS&lt;1,1,AF28/FHS),G28,truck_idle/60,tru__hp,tru_Load_Factor,(Other!$G$4/454),GJ28,Z28),blank)</f>
        <v/>
      </c>
      <c r="GL28" s="4" t="str">
        <f>IF(C28=truckstoptru,PRODUCT(IF(AF28/FHS&lt;1,1,AF28/FHS),G28,truck_idle/60,tru_Load_Factor,tru__hp,(Other!$G$4/454),GJ28,Z28)+PRODUCT(G28,(AF28-IF(AF28/FHS&lt;1,1,AF28/FHS)*(truck_idle/60)),TRU_KW,gridPM,Other!$G$4/454,Z28),blank)</f>
        <v/>
      </c>
      <c r="GM28" t="str">
        <f>IF(C28=truckstoptru,VLOOKUP(B28+9,'Tables 2-3 TRU'!$B$14:$D$31,3),blank)</f>
        <v/>
      </c>
      <c r="GN28" s="4" t="str">
        <f>IF(C28=truckstoptru,PRODUCT(G28,(AF28-IF(AF28/FHS&lt;1,1,AF28/FHS)*(truck_idle/60)),tru__hp,tru_Load_Factor,(Other!$G$4/454),GM28,AA28)+PRODUCT(IF(AF28/FHS&lt;1,1,AF28/FHS),G28,truck_idle/60,tru__hp,tru_Load_Factor,(Other!$G$4/454),GM28,AA28),blank)</f>
        <v/>
      </c>
      <c r="GO28" s="4" t="str">
        <f>IF(C28=truckstoptru,PRODUCT(IF(AF28/FHS&lt;1,1,AF28/FHS),G28,truck_idle/60,tru_Load_Factor,tru__hp,(Other!$G$4/454),GM28,AA28)+PRODUCT(G28,(AF28-IF(AF28/FHS&lt;1,1,AF28/FHS)*(truck_idle/60)),TRU_KW,gridPM,Other!$G$4/454,AA28),blank)</f>
        <v/>
      </c>
      <c r="GQ28" s="4">
        <f t="shared" si="2"/>
        <v>0</v>
      </c>
      <c r="GR28" s="4">
        <f t="shared" si="3"/>
        <v>0</v>
      </c>
      <c r="GS28" s="4">
        <f t="shared" si="4"/>
        <v>0</v>
      </c>
      <c r="GT28" s="4">
        <f t="shared" si="5"/>
        <v>0</v>
      </c>
      <c r="GU28" s="4">
        <f t="shared" si="11"/>
        <v>0</v>
      </c>
      <c r="GV28" s="4">
        <f t="shared" si="12"/>
        <v>0</v>
      </c>
      <c r="GW28" s="4"/>
      <c r="GX28" s="4">
        <f t="shared" si="6"/>
        <v>0</v>
      </c>
      <c r="GY28" s="4">
        <f t="shared" si="7"/>
        <v>0</v>
      </c>
      <c r="GZ28" s="4">
        <f t="shared" si="8"/>
        <v>0</v>
      </c>
      <c r="HA28" s="4">
        <f t="shared" si="9"/>
        <v>0</v>
      </c>
      <c r="HB28" s="4">
        <f t="shared" si="13"/>
        <v>0</v>
      </c>
      <c r="HC28" s="4">
        <f t="shared" si="14"/>
        <v>0</v>
      </c>
      <c r="HD28" s="4"/>
      <c r="HE28" s="4">
        <f t="shared" si="15"/>
        <v>0</v>
      </c>
      <c r="HF28" s="4">
        <f t="shared" si="16"/>
        <v>0</v>
      </c>
      <c r="HG28" s="19">
        <f t="shared" si="17"/>
        <v>0</v>
      </c>
      <c r="HH28" s="244">
        <f t="shared" si="10"/>
        <v>0</v>
      </c>
      <c r="HI28" s="55"/>
    </row>
    <row r="29" spans="1:217" x14ac:dyDescent="0.2">
      <c r="A29" t="str">
        <f>IF(OR('User Input Data'!C33=truckstop1,'User Input Data'!C33=truckstoptru),'User Input Data'!A33,blank)</f>
        <v/>
      </c>
      <c r="B29" t="str">
        <f>IF(OR('User Input Data'!C33=truckstop1,'User Input Data'!C33=truckstoptru),'User Input Data'!B33,blank)</f>
        <v/>
      </c>
      <c r="C29" s="49" t="str">
        <f>IF(OR('User Input Data'!C33=truckstop1,'User Input Data'!C33=truckstoptru),'User Input Data'!C33,blank)</f>
        <v/>
      </c>
      <c r="D29" s="49" t="str">
        <f>IF(AND(OR('User Input Data'!C33=truckstop1,'User Input Data'!C33=truckstoptru),'User Input Data'!D33&gt;1),'User Input Data'!D33,blank)</f>
        <v/>
      </c>
      <c r="E29" s="49" t="str">
        <f>IF(AND(OR('User Input Data'!C33=truckstop1,'User Input Data'!C33=truckstoptru),'User Input Data'!E33&gt;1),'User Input Data'!E33,blank)</f>
        <v/>
      </c>
      <c r="F29" s="49" t="str">
        <f>IF(AND(OR('User Input Data'!C33=truckstop1,'User Input Data'!C33=truckstoptru),'User Input Data'!F33&gt;1),'User Input Data'!F33,blank)</f>
        <v/>
      </c>
      <c r="G29" t="str">
        <f>IF(AND(OR('User Input Data'!C33=truckstop1,'User Input Data'!C33=truckstoptru),'User Input Data'!G33&gt;1),'User Input Data'!G33,blank)</f>
        <v/>
      </c>
      <c r="H29" s="79" t="str">
        <f>IF(OR('User Input Data'!C33=truckstop1,'User Input Data'!C33=truckstoptru),'User Input Data'!H33,blank)</f>
        <v/>
      </c>
      <c r="I29" s="79" t="str">
        <f>IF(OR('User Input Data'!C33=truckstop1,'User Input Data'!C33=truckstoptru),'User Input Data'!I33,blank)</f>
        <v/>
      </c>
      <c r="J29" s="79" t="str">
        <f>IF(OR('User Input Data'!C33=truckstop1,'User Input Data'!C33=truckstoptru),'User Input Data'!J33,blank)</f>
        <v/>
      </c>
      <c r="K29" s="79" t="str">
        <f>IF(OR('User Input Data'!C33=truckstop1,'User Input Data'!C33=truckstoptru),'User Input Data'!K33,blank)</f>
        <v/>
      </c>
      <c r="L29" s="79" t="str">
        <f>IF(OR('User Input Data'!C33=truckstop1,'User Input Data'!C33=truckstoptru),'User Input Data'!L33,blank)</f>
        <v/>
      </c>
      <c r="M29" s="79" t="str">
        <f>IF(OR('User Input Data'!C33=truckstop1,'User Input Data'!C33=truckstoptru),'User Input Data'!M33,blank)</f>
        <v/>
      </c>
      <c r="N29" s="79" t="str">
        <f>IF(OR('User Input Data'!C33=truckstop1,'User Input Data'!C33=truckstoptru),'User Input Data'!N33,blank)</f>
        <v/>
      </c>
      <c r="O29" s="79" t="str">
        <f>IF(OR('User Input Data'!C33=truckstop1,'User Input Data'!C33=truckstoptru),'User Input Data'!O33,blank)</f>
        <v/>
      </c>
      <c r="P29" s="79" t="str">
        <f>IF(OR('User Input Data'!C33=truckstop1,'User Input Data'!C33=truckstoptru),'User Input Data'!P33,blank)</f>
        <v/>
      </c>
      <c r="Q29" s="79" t="str">
        <f>IF(OR('User Input Data'!C33=truckstop1,'User Input Data'!C33=truckstoptru),'User Input Data'!Q33,blank)</f>
        <v/>
      </c>
      <c r="R29" s="79" t="str">
        <f>IF('User Input Data'!C33=truckstoptru,'User Input Data'!R33,blank)</f>
        <v/>
      </c>
      <c r="S29" s="79" t="str">
        <f>IF('User Input Data'!C33=truckstoptru,'User Input Data'!S33,blank)</f>
        <v/>
      </c>
      <c r="T29" s="79" t="str">
        <f>IF('User Input Data'!C33=truckstoptru,'User Input Data'!T33,blank)</f>
        <v/>
      </c>
      <c r="U29" s="79" t="str">
        <f>IF('User Input Data'!C33=truckstoptru,'User Input Data'!U33,blank)</f>
        <v/>
      </c>
      <c r="V29" s="79" t="str">
        <f>IF('User Input Data'!C33=truckstoptru,'User Input Data'!V33,blank)</f>
        <v/>
      </c>
      <c r="W29" s="79" t="str">
        <f>IF('User Input Data'!C33=truckstoptru,'User Input Data'!W33,blank)</f>
        <v/>
      </c>
      <c r="X29" s="79" t="str">
        <f>IF('User Input Data'!C33=truckstoptru,'User Input Data'!X33,blank)</f>
        <v/>
      </c>
      <c r="Y29" s="79" t="str">
        <f>IF('User Input Data'!C33=truckstoptru,'User Input Data'!Y33,blank)</f>
        <v/>
      </c>
      <c r="Z29" s="79" t="str">
        <f>IF('User Input Data'!C33=truckstoptru,'User Input Data'!Z33,blank)</f>
        <v/>
      </c>
      <c r="AA29" s="79" t="str">
        <f>IF('User Input Data'!C33=truckstoptru,'User Input Data'!AA33,blank)</f>
        <v/>
      </c>
      <c r="AB29" s="9" t="str">
        <f>IF(AND(OR('User Input Data'!C33=truckstop1,'User Input Data'!C33=truckstoptru),'User Input Data'!AC33&gt;1),'User Input Data'!AC33,blank)</f>
        <v/>
      </c>
      <c r="AC29" s="9" t="str">
        <f>IF(AND(OR('User Input Data'!C33=truckstop1,'User Input Data'!C33=truckstoptru),'User Input Data'!AD33&gt;0),'User Input Data'!AD33,blank)</f>
        <v/>
      </c>
      <c r="AE29" t="str">
        <f>IF(E29&gt;0,E29,Other!$G$5)</f>
        <v/>
      </c>
      <c r="AF29" t="str">
        <f t="shared" si="1"/>
        <v/>
      </c>
      <c r="AG29" s="12" t="str">
        <f>IF(NOT(B29=blank),VLOOKUP(B29+0,'Tables 4-5'!$F$8:$G$25,2),blank)</f>
        <v/>
      </c>
      <c r="AH29" s="461" t="str">
        <f>IF(NOT(B29=blank),VLOOKUP(B29+0,'Table 6'!$B$3:$D$20,2),blank)</f>
        <v/>
      </c>
      <c r="AI29" s="4" t="str">
        <f>IF(NOT(B29=blank),'Tables 4-5'!$A$8,blank)</f>
        <v/>
      </c>
      <c r="AJ29" s="4" t="str">
        <f>IF(NOT(B29=blank),PRODUCT(G29,H29,(AE29-IF(AE29/FHS&lt;1,1,AE29/FHS)*(truck_idle/60)),(AG29*AI29),(Other!$G$4/454))+PRODUCT(IF(AE29/FHS&lt;1,1,AE29/FHS),G29,H29,AH29,truck_idle/60,Other!$G$4/454),blank)</f>
        <v/>
      </c>
      <c r="AK29" s="4" t="str">
        <f>IF(NOT(B29=blank),PRODUCT(IF(AE29/FHS&lt;1,1,AE29/FHS),G29,H29,AH29,truck_idle/60,Other!$G$4/454)+PRODUCT(G29,(AE29-IF(AE29/FHS&lt;1,1,AE29/FHS)*(truck_idle/60)),Truck_KW,gridNox,Other!$G$4/454,H29,AG29),blank)</f>
        <v/>
      </c>
      <c r="AL29" s="12" t="str">
        <f>IF(NOT(B29=blank),VLOOKUP(B29+1,'Tables 4-5'!$F$8:$G$25,2),blank)</f>
        <v/>
      </c>
      <c r="AM29" s="461" t="str">
        <f>IF(NOT(B29=blank),VLOOKUP(B29+1,'Table 6'!$B$3:$D$20,2),blank)</f>
        <v/>
      </c>
      <c r="AN29" s="4" t="str">
        <f>IF(NOT(B29=blank),'Tables 4-5'!$A$8,blank)</f>
        <v/>
      </c>
      <c r="AO29" s="4" t="str">
        <f>IF(NOT(B29=blank),PRODUCT(G29,I29,(AE29-IF(AE29/FHS&lt;1,1,AE29/FHS)*(truck_idle/60)),(AL29*AN29),(Other!$G$4/454))+PRODUCT(IF(AE29/FHS&lt;1,1,AE29/FHS),G29,I29,AM29,truck_idle/60,Other!$G$4/454),blank)</f>
        <v/>
      </c>
      <c r="AP29" s="4" t="str">
        <f>IF(NOT(B29=blank),PRODUCT(IF(AE29/FHS&lt;1,1,AE29/FHS),G29,I29,AM29,truck_idle/60,Other!$G$4/454)+PRODUCT(G29,(AE29-IF(AE29/FHS&lt;1,1,AE29/FHS)*(truck_idle/60)),Truck_KW,gridNox,Other!$G$4/454,I29,AL29),blank)</f>
        <v/>
      </c>
      <c r="AQ29" s="12" t="str">
        <f>IF(NOT(B29=blank),VLOOKUP(B29+2,'Tables 4-5'!$F$8:$G$25,2),blank)</f>
        <v/>
      </c>
      <c r="AR29" s="461" t="str">
        <f>IF(NOT(B29=blank),VLOOKUP(B29+2,'Table 6'!$B$3:$D$20,2),blank)</f>
        <v/>
      </c>
      <c r="AS29" s="4" t="str">
        <f>IF(NOT(B29=blank),'Tables 4-5'!$A$8,blank)</f>
        <v/>
      </c>
      <c r="AT29" s="4" t="str">
        <f>IF(NOT(B29=blank),PRODUCT(G29,J29,(AE29-IF(AE29/FHS&lt;1,1,AE29/FHS)*(truck_idle/60)),(AQ29*AS29),(Other!$G$4/454))+PRODUCT(IF(AE29/FHS&lt;1,1,AE29/FHS),G29,J29,AR29,truck_idle/60,Other!$G$4/454),blank)</f>
        <v/>
      </c>
      <c r="AU29" s="4" t="str">
        <f>IF(NOT(B29=blank),PRODUCT(IF(AE29/FHS&lt;1,1,AE29/FHS),G29,J29,AR29,truck_idle/60,Other!$G$4/454)+PRODUCT(G29,(AE29-IF(AE29/FHS&lt;1,1,AE29/FHS)*(truck_idle/60)),Truck_KW,gridNox,Other!$G$4/454,J29,AQ29),blank)</f>
        <v/>
      </c>
      <c r="AV29" s="12" t="str">
        <f>IF(NOT(B29=blank),VLOOKUP(B29+3,'Tables 4-5'!$F$8:$G$25,2),blank)</f>
        <v/>
      </c>
      <c r="AW29" s="4" t="str">
        <f>IF(NOT(B29=blank),VLOOKUP(B29+3,#REF!,2),blank)</f>
        <v/>
      </c>
      <c r="AX29" s="461" t="str">
        <f>IF(NOT(B29=blank),VLOOKUP(B29+3,'Table 6'!$B$3:$D$20,2),blank)</f>
        <v/>
      </c>
      <c r="AY29" s="4" t="str">
        <f>IF(NOT(B29=blank),'Tables 4-5'!$A$8,blank)</f>
        <v/>
      </c>
      <c r="AZ29" s="4" t="str">
        <f>IF(NOT(B29=blank),PRODUCT(G29,K29,(AE29-IF(AE29/FHS&lt;1,1,AE29/FHS)*(truck_idle/60)),(AV29*AY29),(Other!$G$4/454))+PRODUCT(IF(AE29/FHS&lt;1,1,AE29/FHS),G29,K29,AX29,truck_idle/60,Other!$G$4/454),blank)</f>
        <v/>
      </c>
      <c r="BA29" s="4" t="str">
        <f>IF(NOT(B29=blank),PRODUCT(IF(AE29/FHS&lt;1,1,AE29/FHS),G29,K29,AX29,Other!$G$6/60,Other!$G$4/454)+PRODUCT(G29,(AE29-IF(AE29/FHS&lt;1,1,AE29/FHS)*(truck_idle/60)),Truck_KW,gridNox,Other!$G$4/454,K29,AV29),blank)</f>
        <v/>
      </c>
      <c r="BB29" s="12" t="str">
        <f>IF(NOT(B29=blank),VLOOKUP(B29+4,'Tables 4-5'!$F$8:$G$25,2),blank)</f>
        <v/>
      </c>
      <c r="BC29" s="461" t="str">
        <f>IF(NOT(B29=blank),VLOOKUP(B29+4,'Table 6'!$B$3:$D$20,2),blank)</f>
        <v/>
      </c>
      <c r="BD29" s="4" t="str">
        <f>IF(NOT(B29=blank),'Tables 4-5'!$A$8,blank)</f>
        <v/>
      </c>
      <c r="BE29" s="4" t="str">
        <f>IF(NOT(B29=blank),PRODUCT(G29,L29,(AE29-IF(AE29/FHS&lt;1,1,AE29/FHS)*(truck_idle/60)),(BB29*BD29),(Other!$G$4/454))+PRODUCT(IF(AE29/FHS&lt;1,1,AE29/FHS),G29,L29,BC29,truck_idle/60,Other!$G$4/454),blank)</f>
        <v/>
      </c>
      <c r="BF29" s="4" t="str">
        <f>IF(NOT(B29=blank),PRODUCT(IF(AE29/FHS&lt;1,1,AE29/FHS),G29,L29,BC29,Other!$G$6/60,Other!$G$4/454)+PRODUCT(G29,(AE29-IF(AE29/FHS&lt;1,1,AE29/FHS)*(truck_idle/60)),Truck_KW,gridNox,Other!$G$4/454,L29,BB29),blank)</f>
        <v/>
      </c>
      <c r="BG29" s="12" t="str">
        <f>IF(NOT(B29=blank),VLOOKUP(B29+5,'Tables 4-5'!$F$8:$G$25,2),blank)</f>
        <v/>
      </c>
      <c r="BH29" s="461" t="str">
        <f>IF(NOT(B29=blank),VLOOKUP(B29+5,'Table 6'!$B$3:$D$20,2),blank)</f>
        <v/>
      </c>
      <c r="BI29" s="4" t="str">
        <f>IF(NOT(B29=blank),'Tables 4-5'!$A$8,blank)</f>
        <v/>
      </c>
      <c r="BJ29" s="4" t="str">
        <f>IF(NOT(B29=blank),PRODUCT(G29,M29,(AE29-IF(AE29/FHS&lt;1,1,AE29/FHS)*(truck_idle/60)),(BG29*BI29),(Other!$G$4/454))+PRODUCT(IF(AE29/FHS&lt;1,1,AE29/FHS),G29,M29,BH29,truck_idle/60,Other!$G$4/454),blank)</f>
        <v/>
      </c>
      <c r="BK29" s="4" t="str">
        <f>IF(NOT(B29=blank),PRODUCT(IF(AE29/FHS&lt;1,1,AE29/FHS),G29,M29,BH29,truck_idle/60,Other!$G$4/454)+PRODUCT(G29,(AE29-IF(AE29/FHS&lt;1,1,AE29/FHS)*(truck_idle/60)),Truck_KW,gridNox,Other!$G$4/454,M29,BG29),blank)</f>
        <v/>
      </c>
      <c r="BL29" s="12" t="str">
        <f>IF(NOT(B29=blank),VLOOKUP(B29+6,'Tables 4-5'!$F$8:$G$25,2),blank)</f>
        <v/>
      </c>
      <c r="BM29" s="461" t="str">
        <f>IF(NOT(B29=blank),VLOOKUP(B29+6,'Table 6'!$B$3:$D$20,2),blank)</f>
        <v/>
      </c>
      <c r="BN29" s="4" t="str">
        <f>IF(NOT(B29=blank),'Tables 4-5'!$A$8,blank)</f>
        <v/>
      </c>
      <c r="BO29" s="4" t="str">
        <f>IF(NOT(B29=blank),PRODUCT(G29,N29,(AE29-IF(AE29/FHS&lt;1,1,AE29/FHS)*(truck_idle/60)),(BL29*BN29),(Other!$G$4/454))+PRODUCT(IF(AE29/FHS&lt;1,1,AE29/FHS),G29,N29,BM29,truck_idle/60,Other!$G$4/454),blank)</f>
        <v/>
      </c>
      <c r="BP29" s="4" t="str">
        <f>IF(NOT(B29=blank),PRODUCT(IF(AE29/FHS&lt;1,1,AE29/FHS),G29,N29,BM29,truck_idle/60,Other!$G$4/454)+PRODUCT(G29,(AE29-IF(AE29/FHS&lt;1,1,AE29/FHS)*(truck_idle/60)),Truck_KW,gridNox,Other!$G$4/454,N29,BL29),blank)</f>
        <v/>
      </c>
      <c r="BQ29" s="12" t="str">
        <f>IF(NOT(B29=blank),VLOOKUP(B29+7,'Tables 4-5'!$F$8:$G$25,2),blank)</f>
        <v/>
      </c>
      <c r="BR29" s="461" t="str">
        <f>IF(NOT(B29=blank),VLOOKUP(B29+7,'Table 6'!$B$3:$D$20,2),blank)</f>
        <v/>
      </c>
      <c r="BS29" s="4" t="str">
        <f>IF(NOT(B29=blank),'Tables 4-5'!$A$8,blank)</f>
        <v/>
      </c>
      <c r="BT29" s="4" t="str">
        <f>IF(NOT(B29=blank),PRODUCT(G29,O29,(AE29-IF(AE29/FHS&lt;1,1,AE29/FHS)*(truck_idle/60)),(BQ29*BS29),(Other!$G$4/454))+PRODUCT(IF(AE29/FHS&lt;1,1,AE29/FHS),G29,O29,BR29,truck_idle/60,Other!$G$4/454),blank)</f>
        <v/>
      </c>
      <c r="BU29" s="4" t="str">
        <f>IF(NOT(B29=blank),PRODUCT(IF(AE29/FHS&lt;1,1,AE29/FHS),G29,O29,BR29,truck_idle/60,Other!$G$4/454)+PRODUCT(G29,(AE29-IF(AE29/FHS&lt;1,1,AE29/FHS)*(truck_idle/60)),Truck_KW,gridNox,Other!$G$4/454,O29,BQ29),blank)</f>
        <v/>
      </c>
      <c r="BV29" s="12" t="str">
        <f>IF(NOT(B29=blank),VLOOKUP(B29+8,'Tables 4-5'!$F$8:$G$25,2),blank)</f>
        <v/>
      </c>
      <c r="BW29" s="461" t="str">
        <f>IF(NOT(B29=blank),VLOOKUP(B29+8,'Table 6'!$B$3:$D$20,2),blank)</f>
        <v/>
      </c>
      <c r="BX29" s="4" t="str">
        <f>IF(NOT(B29=blank),'Tables 4-5'!$A$8,blank)</f>
        <v/>
      </c>
      <c r="BY29" s="4" t="str">
        <f>IF(NOT(B29=blank),PRODUCT(G29,P29,(AE29-IF(AE29/FHS&lt;1,1,AE29/FHS)*(truck_idle/60)),(BV29*BX29),(Other!$G$4/454))+PRODUCT(IF(AE29/FHS&lt;1,1,AE29/FHS),G29,P29,BW29,truck_idle/60,Other!$G$4/454),blank)</f>
        <v/>
      </c>
      <c r="BZ29" s="4" t="str">
        <f>IF(NOT(B29=blank),PRODUCT(IF(AE29/FHS&lt;1,1,AE29/FHS),G29,P29,BW29,truck_idle/60,Other!$G$4/454)+PRODUCT(G29,(AE29-IF(AE29/FHS&lt;1,1,AE29/FHS)*(truck_idle/60)),Truck_KW,gridNox,Other!$G$4/454,P29,BV29),blank)</f>
        <v/>
      </c>
      <c r="CA29" s="12" t="str">
        <f>IF(NOT(B29=blank),VLOOKUP(B29+9,'Tables 4-5'!$F$8:$G$25,2),blank)</f>
        <v/>
      </c>
      <c r="CB29" s="461" t="str">
        <f>IF(NOT(B29=blank),VLOOKUP(B29+9,'Table 6'!$B$3:$D$20,2),blank)</f>
        <v/>
      </c>
      <c r="CC29" s="4" t="str">
        <f>IF(NOT(B29=blank),'Tables 4-5'!$A$8,blank)</f>
        <v/>
      </c>
      <c r="CD29" s="4" t="str">
        <f>IF(NOT(B29=blank),PRODUCT(G29,Q29,(AE29-IF(AE29/FHS&lt;1,1,AE29/FHS)*(truck_idle/60)),(CA29*CC29),(Other!$G$4/454))+PRODUCT(IF(AE29/FHS&lt;1,1,AE29/FHS),G29,Q29,CB29,truck_idle/60,Other!$G$4/454),blank)</f>
        <v/>
      </c>
      <c r="CE29" s="4" t="str">
        <f>IF(NOT(B29=blank),PRODUCT(IF(AE29/FHS&lt;1,1,AE29/FHS),G29,Q29,CB29,truck_idle/60,Other!$G$4/454)+PRODUCT(G29,(AE29-IF(AE29/FHS&lt;1,1,AE29/FHS)*(truck_idle/60)),Truck_KW,gridNox,Other!$G$4/454,Q29,CA29),blank)</f>
        <v/>
      </c>
      <c r="CG29" s="12" t="str">
        <f>IF(NOT(B29=blank),VLOOKUP(B29+0,'Tables 4-5'!$F$8:$G$25,2),blank)</f>
        <v/>
      </c>
      <c r="CH29" s="12" t="str">
        <f>IF(NOT(B29=blank),VLOOKUP(B29+0,'Table 6'!$B$3:$D$20,3),blank)</f>
        <v/>
      </c>
      <c r="CI29" s="4" t="str">
        <f>IF(NOT(B29=blank),'Tables 4-5'!$B$8,blank)</f>
        <v/>
      </c>
      <c r="CJ29" s="4" t="str">
        <f>IF(NOT(B29=blank),PRODUCT(G29,H29,(AE29-IF(AE29/FHS&lt;1,1,AE29/FHS)*(truck_idle/60)),(CG29*CI29),(Other!$G$4/454))+PRODUCT(IF(AE29/FHS&lt;1,1,AE29/FHS),G29,H29,CH29,truck_idle/60,Other!$G$4/454),blank)</f>
        <v/>
      </c>
      <c r="CK29" s="12" t="str">
        <f>IF(NOT(B29=blank),PRODUCT(IF(AE29/FHS&lt;1,1,AE29/FHS),G29,H29,CH29,truck_idle/60,Other!$G$4/454)+PRODUCT(G29,(AE29-IF(AE29/FHS&lt;1,1,AE29/FHS)*(truck_idle/60)),Truck_KW,gridPM,Other!$G$4/454,CG29,H29),blank)</f>
        <v/>
      </c>
      <c r="CL29" s="12" t="str">
        <f>IF(NOT(B29=blank),VLOOKUP(B29+1,'Tables 4-5'!$F$8:$G$25,2),blank)</f>
        <v/>
      </c>
      <c r="CM29" s="12" t="str">
        <f>IF(NOT(B29=blank),VLOOKUP(B29+1,'Table 6'!$B$3:$D$20,3),blank)</f>
        <v/>
      </c>
      <c r="CN29" s="4" t="str">
        <f>IF(NOT(B29=blank),'Tables 4-5'!$B$8,blank)</f>
        <v/>
      </c>
      <c r="CO29" s="4" t="str">
        <f>IF(NOT(B29=blank),PRODUCT(G29,I29,(AE29-IF(AE29/FHS&lt;1,1,AE29/FHS)*(truck_idle/60)),(CL29*CN29),(Other!$G$4/454))+PRODUCT(IF(AE29/FHS&lt;1,1,AE29/FHS),G29,I29,CM29,truck_idle/60,Other!$G$4/454),blank)</f>
        <v/>
      </c>
      <c r="CP29" s="12" t="str">
        <f>IF(NOT(B29=blank),PRODUCT(IF(AE29/FHS&lt;1,1,AE29/FHS),G29,I29,CM29,truck_idle/60,Other!$G$4/454)+PRODUCT(G29,(AE29-IF(AE29/FHS&lt;1,1,AE29/FHS)*(truck_idle/60)),Truck_KW,gridPM,Other!$G$4/454,I29,CL29),blank)</f>
        <v/>
      </c>
      <c r="CQ29" s="12" t="str">
        <f>IF(NOT(B29=blank),VLOOKUP(B29+2,'Tables 4-5'!$F$8:$G$25,2),blank)</f>
        <v/>
      </c>
      <c r="CR29" s="12" t="str">
        <f>IF(NOT(B29=blank),VLOOKUP(B29+2,'Table 6'!$B$3:$D$20,3),blank)</f>
        <v/>
      </c>
      <c r="CS29" s="4" t="str">
        <f>IF(NOT(B29=blank),'Tables 4-5'!$B$8,blank)</f>
        <v/>
      </c>
      <c r="CT29" s="4" t="str">
        <f>IF(NOT(B29=blank),PRODUCT(G29,J29,(AE29-IF(AE29/FHS&lt;1,1,AE29/FHS)*(truck_idle/60)),(CQ29*CS29),(Other!$G$4/454))+PRODUCT(IF(AE29/FHS&lt;1,1,AE29/FHS),G29,J29,CR29,truck_idle/60,Other!$G$4/454),blank)</f>
        <v/>
      </c>
      <c r="CU29" s="12" t="str">
        <f>IF(NOT(B29=blank),PRODUCT(IF(AE29/FHS&lt;1,1,AE29/FHS),G29,J29,CR29,truck_idle/60,Other!$G$4/454)+PRODUCT(G29,(AE29-IF(AE29/FHS&lt;1,1,AE29/FHS)*(truck_idle/60)),Truck_KW,gridPM,Other!$G$4/454,J29,CQ29),blank)</f>
        <v/>
      </c>
      <c r="CV29" s="12" t="str">
        <f>IF(NOT(B29=blank),VLOOKUP(B29+3,'Tables 4-5'!$F$8:$G$25,2),blank)</f>
        <v/>
      </c>
      <c r="CW29" s="12" t="str">
        <f>IF(NOT(B29=blank),VLOOKUP(B29+3,'Table 6'!$B$3:$D$20,3),blank)</f>
        <v/>
      </c>
      <c r="CX29" s="4" t="str">
        <f>IF(NOT(B29=blank),'Tables 4-5'!$B$8,blank)</f>
        <v/>
      </c>
      <c r="CY29" s="4" t="str">
        <f>IF(NOT(B29=blank),PRODUCT(G29,K29,(AE29-IF(AE29/FHS&lt;1,1,AE29/FHS)*(truck_idle/60)),(CV29*CX29),(Other!$G$4/454))+PRODUCT(IF(AE29/FHS&lt;1,1,AE29/FHS),G29,K29,CW29,truck_idle/60,Other!$G$4/454),blank)</f>
        <v/>
      </c>
      <c r="CZ29" s="12" t="str">
        <f>IF(NOT(B29=blank),PRODUCT(IF(AE29/FHS&lt;1,1,AE29/FHS),G29,K29,CW29,truck_idle/60,Other!$G$4/454)+PRODUCT(G29,(AE29-IF(AE29/FHS&lt;1,1,AE29/FHS)*(truck_idle/60)),Truck_KW,gridPM,Other!$G$4/454,K29,CV29),blank)</f>
        <v/>
      </c>
      <c r="DA29" s="12" t="str">
        <f>IF(NOT(B29=blank),VLOOKUP(B29+4,'Tables 4-5'!$F$8:$G$25,2),blank)</f>
        <v/>
      </c>
      <c r="DB29" s="12" t="str">
        <f>IF(NOT(B29=blank),VLOOKUP(B29+4,'Table 6'!$B$3:$D$20,3),blank)</f>
        <v/>
      </c>
      <c r="DC29" s="4" t="str">
        <f>IF(NOT(B29=blank),'Tables 4-5'!$B$8,blank)</f>
        <v/>
      </c>
      <c r="DD29" s="4" t="str">
        <f>IF(NOT(B29=blank),PRODUCT(G29,L29,(AE29-IF(AE29/FHS&lt;1,1,AE29/FHS)*(truck_idle/60)),(DA29*DC29),(Other!$G$4/454))+PRODUCT(IF(AE29/FHS&lt;1,1,AE29/FHS),G29,L29,DB29,truck_idle/60,Other!$G$4/454),blank)</f>
        <v/>
      </c>
      <c r="DE29" s="12" t="str">
        <f>IF(NOT(B29=blank),PRODUCT(IF(AE29/FHS&lt;1,1,AE29/FHS),G29,L29,DB29,truck_idle/60,Other!$G$4/454)+PRODUCT(G29,(AE29-IF(AE29/FHS&lt;1,1,AE29/FHS)*(truck_idle/60)),Truck_KW,gridPM,Other!$G$4/454,L29,DA29),blank)</f>
        <v/>
      </c>
      <c r="DF29" s="12" t="str">
        <f>IF(NOT(B29=blank),VLOOKUP(B29+5,'Tables 4-5'!$F$8:$G$25,2),blank)</f>
        <v/>
      </c>
      <c r="DG29" s="12" t="str">
        <f>IF(NOT(B29=blank),VLOOKUP(B29+5,'Table 6'!$B$3:$D$20,3),blank)</f>
        <v/>
      </c>
      <c r="DH29" s="4" t="str">
        <f>IF(NOT(B29=blank),'Tables 4-5'!$B$8,blank)</f>
        <v/>
      </c>
      <c r="DI29" s="4" t="str">
        <f>IF(NOT(B29=blank),PRODUCT(G29,M29,(AE29-IF(AE29/FHS&lt;1,1,AE29/FHS)*(truck_idle/60)),(DF29*DH29),(Other!$G$4/454))+PRODUCT(IF(AE29/FHS&lt;1,1,AE29/FHS),G29,M29,DG29,truck_idle/60,Other!$G$4/454),blank)</f>
        <v/>
      </c>
      <c r="DJ29" s="12" t="str">
        <f>IF(NOT(B29=blank),PRODUCT(IF(AE29/FHS&lt;1,1,AE29/FHS),G29,M29,DG29,truck_idle/60,Other!$G$4/454)+PRODUCT(G29,(AE29-IF(AE29/FHS&lt;1,1,AE29/FHS)*(truck_idle/60)),Truck_KW,gridPM,Other!$G$4/454,M29,DF29),blank)</f>
        <v/>
      </c>
      <c r="DK29" s="12" t="str">
        <f>IF(NOT(B29=blank),VLOOKUP(B29+6,'Tables 4-5'!$F$8:$G$25,2),blank)</f>
        <v/>
      </c>
      <c r="DL29" s="12" t="str">
        <f>IF(NOT(B29=blank),VLOOKUP(B29+6,'Table 6'!$B$3:$D$20,3),blank)</f>
        <v/>
      </c>
      <c r="DM29" s="4" t="str">
        <f>IF(NOT(B29=blank),'Tables 4-5'!$B$8,blank)</f>
        <v/>
      </c>
      <c r="DN29" s="4" t="str">
        <f>IF(NOT(B29=blank),PRODUCT(G29,N29,(AE29-IF(AE29/FHS&lt;1,1,AE29/FHS)*(truck_idle/60)),(DK29*DM29),(Other!$G$4/454))+PRODUCT(IF(AE29/FHS&lt;1,1,AE29/FHS),G29,N29,DL29,truck_idle/60,Other!$G$4/454),blank)</f>
        <v/>
      </c>
      <c r="DO29" s="12" t="str">
        <f>IF(NOT(B29=blank),PRODUCT(IF(AE29/FHS&lt;1,1,AE29/FHS),G29,N29,DL29,truck_idle/60,Other!$G$4/454)+PRODUCT(G29,(AE29-IF(AE29/FHS&lt;1,1,AE29/FHS)*(truck_idle/60)),Truck_KW,gridPM,Other!$G$4/454,N29,DK29),blank)</f>
        <v/>
      </c>
      <c r="DP29" s="12" t="str">
        <f>IF(NOT(B29=blank),VLOOKUP(B29+7,'Tables 4-5'!$F$8:$G$25,2),blank)</f>
        <v/>
      </c>
      <c r="DQ29" s="12" t="str">
        <f>IF(NOT(B29=blank),VLOOKUP(B29+7,'Table 6'!$B$3:$D$20,3),blank)</f>
        <v/>
      </c>
      <c r="DR29" s="4" t="str">
        <f>IF(NOT(B29=blank),'Tables 4-5'!$B$8,blank)</f>
        <v/>
      </c>
      <c r="DS29" s="4" t="str">
        <f>IF(NOT(B29=blank),PRODUCT(G29,O29,(AE29-IF(AE29/FHS&lt;1,1,AE29/FHS)*(truck_idle/60)),(DP29*DR29),(Other!$G$4/454))+PRODUCT(IF(AE29/FHS&lt;1,1,AE29/FHS),G29,O29,DQ29,truck_idle/60,Other!$G$4/454),blank)</f>
        <v/>
      </c>
      <c r="DT29" s="12" t="str">
        <f>IF(NOT(B29=blank),PRODUCT(IF(AE29/FHS&lt;1,1,AE29/FHS),G29,O29,DQ29,truck_idle/60,Other!$G$4/454)+PRODUCT(G29,(AE29-IF(AE29/FHS&lt;1,1,AE29/FHS)*(truck_idle/60)),Truck_KW,gridPM,Other!$G$4/454,O29,DP29),blank)</f>
        <v/>
      </c>
      <c r="DU29" s="12" t="str">
        <f>IF(NOT(B29=blank),VLOOKUP(B29+8,'Tables 4-5'!$F$8:$G$25,2),blank)</f>
        <v/>
      </c>
      <c r="DV29" s="12" t="str">
        <f>IF(NOT(B29=blank),VLOOKUP(B29+8,'Table 6'!$B$3:$D$20,3),blank)</f>
        <v/>
      </c>
      <c r="DW29" s="4" t="str">
        <f>IF(NOT(B29=blank),'Tables 4-5'!$B$8,blank)</f>
        <v/>
      </c>
      <c r="DX29" s="4" t="str">
        <f>IF(NOT(B29=blank),PRODUCT(G29,P29,(AE29-IF(AE29/FHS&lt;1,1,AE29/FHS)*(truck_idle/60)),(DU29*DW29),(Other!$G$4/454))+PRODUCT(IF(AE29/FHS&lt;1,1,AE29/FHS),G29,P29,DV29,truck_idle/60,Other!$G$4/454),blank)</f>
        <v/>
      </c>
      <c r="DY29" s="12" t="str">
        <f>IF(NOT(B29=blank),PRODUCT(IF(AE29/FHS&lt;1,1,AE29/FHS),G29,P29,DV29,truck_idle/60,Other!$G$4/454)+PRODUCT(G29,(AE29-IF(AE29/FHS&lt;1,1,AE29/FHS)*(truck_idle/60)),Truck_KW,gridPM,Other!$G$4/454,P29,DU29),blank)</f>
        <v/>
      </c>
      <c r="DZ29" s="12" t="str">
        <f>IF(NOT(B29=blank),VLOOKUP(B29+9,'Tables 4-5'!$F$8:$G$25,2),blank)</f>
        <v/>
      </c>
      <c r="EA29" s="12" t="str">
        <f>IF(NOT(B29=blank),VLOOKUP(B29+9,#REF!,3),blank)</f>
        <v/>
      </c>
      <c r="EB29" s="12" t="str">
        <f>IF(NOT(B29=blank),VLOOKUP(B29+9,'Table 6'!$B$3:$D$20,3),blank)</f>
        <v/>
      </c>
      <c r="EC29" s="4" t="str">
        <f>IF(NOT(B29=blank),'Tables 4-5'!$B$8,blank)</f>
        <v/>
      </c>
      <c r="ED29" s="4" t="str">
        <f>IF(NOT(B29=blank),PRODUCT(G29,Q29,(AE29-IF(AE29/FHS&lt;1,1,AE29/FHS)*(truck_idle/60)),(DZ29*EC29),(Other!$G$4/454))+PRODUCT(IF(AE29/FHS&lt;1,1,AE29/FHS),G29,Q29,EB29,truck_idle/60,Other!$G$4/454),blank)</f>
        <v/>
      </c>
      <c r="EE29" s="12" t="str">
        <f>IF(NOT(B29=blank),PRODUCT(IF(AE29/FHS&lt;1,1,AE29/FHS),G29,Q29,EB29,truck_idle/60,Other!$G$4/454)+PRODUCT(G29,(AE29-IF(AE29/FHS&lt;1,1,AE29/FHS)*(truck_idle/60)),Truck_KW,gridPM,Other!$G$4/454,Q29,DZ29),blank)</f>
        <v/>
      </c>
      <c r="EG29" t="str">
        <f>IF(C29=truckstoptru,VLOOKUP(B29+0,'Tables 2-3 TRU'!$B$14:$D$31,2),blank)</f>
        <v/>
      </c>
      <c r="EH29" s="4" t="str">
        <f>IF(C29=truckstoptru,PRODUCT(G29,(AF29-IF(AF29/FHS&lt;1,1,AF29/FHS)*(truck_idle/60)),tru__hp,tru_Load_Factor,(Other!$G$4/454),EG29,R29)+PRODUCT(IF(AF29/FHS&lt;1,1,AF29/FHS),G29,truck_idle/60,tru__hp,tru_Load_Factor,(Other!$G$4/454),EG29,R29),blank)</f>
        <v/>
      </c>
      <c r="EI29" s="4" t="str">
        <f>IF(C29=truckstoptru,PRODUCT(IF(AF29/FHS&lt;1,1,AF29/FHS),G29,truck_idle/60,tru_Load_Factor,tru__hp,(Other!$G$4/454),EG29,R29)+PRODUCT(G29,(AF29-IF(AF29/FHS&lt;1,1,AF29/FHS)*(truck_idle/60)),TRU_KW,gridNox,Other!$G$4/454,R29),blank)</f>
        <v/>
      </c>
      <c r="EJ29" t="str">
        <f>IF(C29=truckstoptru,VLOOKUP(B29+1,'Tables 2-3 TRU'!$B$14:$D$31,2),blank)</f>
        <v/>
      </c>
      <c r="EK29" s="4" t="str">
        <f>IF(C29=truckstoptru,PRODUCT(G29,(AF29-IF(AF29/FHS&lt;1,1,AF29/FHS)*(truck_idle/60)),tru__hp,tru_Load_Factor,(Other!$G$4/454),EJ29,S29)+PRODUCT(IF(AF29/FHS&lt;1,1,AF29/FHS),G29,truck_idle/60,tru__hp,tru_Load_Factor,(Other!$G$4/454),EJ29,S29),blank)</f>
        <v/>
      </c>
      <c r="EL29" s="4" t="str">
        <f>IF(C29=truckstoptru,PRODUCT(IF(AF29/FHS&lt;1,1,AF29/FHS),G29,truck_idle/60,tru_Load_Factor,tru__hp,(Other!$G$4/454),EJ29,S29)+PRODUCT(G29,(AF29-IF(AF29/FHS&lt;1,1,AF29/FHS)*(truck_idle/60)),TRU_KW,gridNox,Other!$G$4/454,S29),blank)</f>
        <v/>
      </c>
      <c r="EM29" t="str">
        <f>IF(C29=truckstoptru,VLOOKUP(B29+2,'Tables 2-3 TRU'!$B$14:$D$31,2),blank)</f>
        <v/>
      </c>
      <c r="EN29" s="4" t="str">
        <f>IF(C29=truckstoptru,PRODUCT(G29,(AF29-IF(AF29/FHS&lt;1,1,AF29/FHS)*(truck_idle/60)),tru__hp,tru_Load_Factor,(Other!$G$4/454),EM29,T29)+PRODUCT(IF(AF29/FHS&lt;1,1,AF29/FHS),G29,truck_idle/60,tru__hp,tru_Load_Factor,(Other!$G$4/454),EM29,T29),blank)</f>
        <v/>
      </c>
      <c r="EO29" s="4" t="str">
        <f>IF(C29=truckstoptru,PRODUCT(IF(AF29/FHS&lt;1,1,AF29/FHS),G29,truck_idle/60,tru_Load_Factor,tru__hp,(Other!$G$4/454),EM29,T29)+PRODUCT(G29,(AF29-IF(AF29/FHS&lt;1,1,AF29/FHS)*(truck_idle/60)),TRU_KW,gridNox,Other!$G$4/454,T29),blank)</f>
        <v/>
      </c>
      <c r="EP29" t="str">
        <f>IF(C29=truckstoptru,VLOOKUP(B29+3,'Tables 2-3 TRU'!$B$14:$D$31,2),blank)</f>
        <v/>
      </c>
      <c r="EQ29" s="4" t="str">
        <f>IF(C29=truckstoptru,PRODUCT(G29,(AF29-IF(AF29/FHS&lt;1,1,AF29/FHS)*(truck_idle/60)),tru__hp,tru_Load_Factor,(Other!$G$4/454),EP29,U29)+PRODUCT(IF(AF29/FHS&lt;1,1,AF29/FHS),G29,truck_idle/60,tru__hp,tru_Load_Factor,(Other!$G$4/454),EP29,U29),blank)</f>
        <v/>
      </c>
      <c r="ER29" s="4" t="str">
        <f>IF(C29=truckstoptru,PRODUCT(IF(AF29/FHS&lt;1,1,AF29/FHS),G29,truck_idle/60,tru_Load_Factor,tru__hp,(Other!$G$4/454),EP29,U29)+PRODUCT(G29,(AF29-IF(AF29/FHS&lt;1,1,AF29/FHS)*(truck_idle/60)),TRU_KW,gridNox,Other!$G$4/454,U29),blank)</f>
        <v/>
      </c>
      <c r="ES29" t="str">
        <f>IF(C29=truckstoptru,VLOOKUP(B29+4,'Tables 2-3 TRU'!$B$14:$D$31,2),blank)</f>
        <v/>
      </c>
      <c r="ET29" s="4" t="str">
        <f>IF(C29=truckstoptru,PRODUCT(G29,(AF29-IF(AF29/FHS&lt;1,1,AF29/FHS)*(truck_idle/60)),tru__hp,tru_Load_Factor,(Other!$G$4/454),ES29,V29)+PRODUCT(IF(AF29/FHS&lt;1,1,AF29/FHS),G29,truck_idle/60,tru__hp,tru_Load_Factor,(Other!$G$4/454),ES29,V29),blank)</f>
        <v/>
      </c>
      <c r="EU29" s="4" t="str">
        <f>IF(C29=truckstoptru,PRODUCT(IF(AF29/FHS&lt;1,1,AE29/FHS),G29,truck_idle/60,tru_Load_Factor,tru__hp,(Other!$G$4/454),ES29,V29)+PRODUCT(G29,(AF29-IF(AF29/FHS&lt;1,1,AE29/FHS)*(truck_idle/60)),TRU_KW,gridNox,Other!$G$4/454,V29),blank)</f>
        <v/>
      </c>
      <c r="EV29" t="str">
        <f>IF(C29=truckstoptru,VLOOKUP(B29+5,'Tables 2-3 TRU'!$B$14:$D$31,2),blank)</f>
        <v/>
      </c>
      <c r="EW29" s="4" t="str">
        <f>IF(C29=truckstoptru,PRODUCT(G29,(AF29-IF(AF29/FHS&lt;1,1,AF29/FHS)*(truck_idle/60)),tru__hp,tru_Load_Factor,(Other!$G$4/454),EV29,W29)+PRODUCT(IF(AF29/FHS&lt;1,1,AF29/FHS),G29,truck_idle/60,tru__hp,tru_Load_Factor,(Other!$G$4/454),EV29,W29),blank)</f>
        <v/>
      </c>
      <c r="EX29" s="4" t="str">
        <f>IF(C29=truckstoptru,PRODUCT(IF(AF29/FHS&lt;1,1,AF29/FHS),G29,truck_idle/60,tru_Load_Factor,tru__hp,(Other!$G$4/454),EV29,W29)+PRODUCT(G29,(AF29-IF(AF29/FHS&lt;1,1,AF29/FHS)*(truck_idle/60)),TRU_KW,gridNox,Other!$G$4/454,W29),blank)</f>
        <v/>
      </c>
      <c r="EY29" t="str">
        <f>IF(C29=truckstoptru,VLOOKUP(B29+6,'Tables 2-3 TRU'!$B$14:$D$31,2),blank)</f>
        <v/>
      </c>
      <c r="EZ29" s="4" t="str">
        <f>IF(C29=truckstoptru,PRODUCT(G29,(AF29-IF(AF29/FHS&lt;1,1,AF29/FHS)*(truck_idle/60)),tru__hp,tru_Load_Factor,(Other!$G$4/454),EY29,X29)+PRODUCT(IF(AF29/FHS&lt;1,1,AF29/FHS),G29,truck_idle/60,tru__hp,tru_Load_Factor,(Other!$G$4/454),EY29,X29),blank)</f>
        <v/>
      </c>
      <c r="FA29" s="4" t="str">
        <f>IF(C29=truckstoptru,PRODUCT(IF(AF29/FHS&lt;1,1,AF29/FHS),G29,truck_idle/60,tru_Load_Factor,tru__hp,(Other!$G$4/454),EY29,X29)+PRODUCT(G29,(AF29-IF(AF29/FHS&lt;1,1,AF29/FHS)*(truck_idle/60)),TRU_KW,gridNox,Other!$G$4/454,X29),blank)</f>
        <v/>
      </c>
      <c r="FB29" t="str">
        <f>IF(C29=truckstoptru,VLOOKUP(B29+7,'Tables 2-3 TRU'!$B$14:$D$31,2),blank)</f>
        <v/>
      </c>
      <c r="FC29" s="4" t="str">
        <f>IF(C29=truckstoptru,PRODUCT(G29,(AF29-IF(AF29/FHS&lt;1,1,AF29/FHS)*(truck_idle/60)),tru__hp,tru_Load_Factor,(Other!$G$4/454),FB29,Y29)+PRODUCT(IF(AF29/FHS&lt;1,1,AF29/FHS),G29,truck_idle/60,tru__hp,tru_Load_Factor,(Other!$G$4/454),FB29,Y29),blank)</f>
        <v/>
      </c>
      <c r="FD29" s="4" t="str">
        <f>IF(C29=truckstoptru,PRODUCT(IF(AF29/FHS&lt;1,1,AF29/FHS),G29,truck_idle/60,tru_Load_Factor,tru__hp,(Other!$G$4/454),FB29,Y29)+PRODUCT(G29,(AF29-IF(AF29/FHS&lt;1,1,AF29/FHS)*(truck_idle/60)),TRU_KW,gridNox,Other!$G$4/454,Y29),blank)</f>
        <v/>
      </c>
      <c r="FE29" t="str">
        <f>IF(C29=truckstoptru,VLOOKUP(B29+8,'Tables 2-3 TRU'!$B$14:$D$31,2),blank)</f>
        <v/>
      </c>
      <c r="FF29" s="4" t="str">
        <f>IF(C29=truckstoptru,PRODUCT(G29,(AF29-IF(AF29/FHS&lt;1,1,AF29/FHS)*(truck_idle/60)),tru__hp,tru_Load_Factor,(Other!$G$4/454),FE29,Z29)+PRODUCT(IF(AF29/FHS&lt;1,1,AF29/FHS),G29,truck_idle/60,tru__hp,tru_Load_Factor,(Other!$G$4/454),FE29,Z29),blank)</f>
        <v/>
      </c>
      <c r="FG29" s="4" t="str">
        <f>IF(C29=truckstoptru,PRODUCT(IF(AF29/FHS&lt;1,1,AF29/FHS),G29,truck_idle/60,tru_Load_Factor,tru__hp,(Other!$G$4/454),FE29,Z29)+PRODUCT(G29,(AF29-IF(AF29/FHS&lt;1,1,AF29/FHS)*(truck_idle/60)),TRU_KW,gridNox,Other!$G$4/454,Z29),blank)</f>
        <v/>
      </c>
      <c r="FH29" t="str">
        <f>IF(C29=truckstoptru,VLOOKUP(B29+9,'Tables 2-3 TRU'!$B$14:$D$31,2),blank)</f>
        <v/>
      </c>
      <c r="FI29" s="4" t="str">
        <f>IF(C29=truckstoptru,PRODUCT(G29,(AF29-IF(AF29/FHS&lt;1,1,AF29/FHS)*(truck_idle/60)),tru__hp,tru_Load_Factor,(Other!$G$4/454),FH29,AA29)+PRODUCT(IF(AF29/FHS&lt;1,1,AF29/FHS),G29,truck_idle/60,tru__hp,tru_Load_Factor,(Other!$G$4/454),FH29,AA29),blank)</f>
        <v/>
      </c>
      <c r="FJ29" s="4" t="str">
        <f>IF(C29=truckstoptru,PRODUCT(IF(AF29/FHS&lt;1,1,AF29/FHS),G29,truck_idle/60,tru_Load_Factor,tru__hp,(Other!$G$4/454),FH29,AA29)+PRODUCT(G29,(AF29-IF(AF29/FHS&lt;1,1,AF29/FHS)*(truck_idle/60)),TRU_KW,gridNox,Other!$G$4/454,AA29),blank)</f>
        <v/>
      </c>
      <c r="FL29" t="str">
        <f>IF(C29=truckstoptru,VLOOKUP(B29+0,'Tables 2-3 TRU'!$B$14:$D$31,3),blank)</f>
        <v/>
      </c>
      <c r="FM29" s="4" t="str">
        <f>IF(C29=truckstoptru,PRODUCT(G29,(AF29-IF(AF29/FHS&lt;1,1,AF29/FHS)*(truck_idle/60)),tru__hp,tru_Load_Factor,(Other!$G$4/454),FL29,R29)+PRODUCT(IF(AF29/FHS&lt;1,1,AF29/FHS),G29,truck_idle/60,tru__hp,tru_Load_Factor,(Other!$G$4/454),FL29,R29),blank)</f>
        <v/>
      </c>
      <c r="FN29" s="4" t="str">
        <f>IF(C29=truckstoptru,PRODUCT(IF(AF29/FHS&lt;1,1,AF29/FHS),G29,truck_idle/60,tru_Load_Factor,tru__hp,(Other!$G$4/454),FL29,R29)+PRODUCT(G29,(AF29-IF(AF29/FHS&lt;1,1,AF29/FHS)*(truck_idle/60)),TRU_KW,gridPM,Other!$G$4/454,R29),blank)</f>
        <v/>
      </c>
      <c r="FO29" t="str">
        <f>IF(C29=truckstoptru,VLOOKUP(B29+1,'Tables 2-3 TRU'!$B$14:$D$31,3),blank)</f>
        <v/>
      </c>
      <c r="FP29" s="4" t="str">
        <f>IF(C29=truckstoptru,PRODUCT(G29,(AF29-IF(AF29/FHS&lt;1,1,AF29/FHS)*(truck_idle/60)),tru__hp,tru_Load_Factor,(Other!$G$4/454),FO29,S29)+PRODUCT(IF(AF29/FHS&lt;1,1,AF29/FHS),G29,truck_idle/60,tru__hp,tru_Load_Factor,(Other!$G$4/454),FO29,S29),blank)</f>
        <v/>
      </c>
      <c r="FQ29" s="4" t="str">
        <f>IF(C29=truckstoptru,PRODUCT(IF(AF29/FHS&lt;1,1,AF29/FHS),G29,truck_idle/60,tru_Load_Factor,tru__hp,(Other!$G$4/454),FO29,S29)+PRODUCT(G29,(AF29-IF(AF29/FHS&lt;1,1,AF29/FHS)*(truck_idle/60)),TRU_KW,gridPM,Other!$G$4/454,S29),blank)</f>
        <v/>
      </c>
      <c r="FR29" t="str">
        <f>IF(C29=truckstoptru,VLOOKUP(B29+2,'Tables 2-3 TRU'!$B$14:$D$31,3),blank)</f>
        <v/>
      </c>
      <c r="FS29" s="4" t="str">
        <f>IF(C29=truckstoptru,PRODUCT(G29,(AF29-IF(AF29/FHS&lt;1,1,AF29/FHS)*(truck_idle/60)),tru__hp,tru_Load_Factor,(Other!$G$4/454),FR29,T29)+PRODUCT(IF(AF29/FHS&lt;1,1,AF29/FHS),G29,truck_idle/60,tru__hp,tru_Load_Factor,(Other!$G$4/454),FR29,T29),blank)</f>
        <v/>
      </c>
      <c r="FT29" s="4" t="str">
        <f>IF(C29=truckstoptru,PRODUCT(IF(AF29/FHS&lt;1,1,AF29/FHS),G29,truck_idle/60,tru_Load_Factor,tru__hp,(Other!$G$4/454),FR29,T29)+PRODUCT(G29,(AF29-IF(AF29/FHS&lt;1,1,AF29/FHS)*(truck_idle/60)),TRU_KW,gridPM,Other!$G$4/454,T29),blank)</f>
        <v/>
      </c>
      <c r="FU29" t="str">
        <f>IF(C29=truckstoptru,VLOOKUP(B29+3,'Tables 2-3 TRU'!$B$14:$D$31,3),blank)</f>
        <v/>
      </c>
      <c r="FV29" s="4" t="str">
        <f>IF(C29=truckstoptru,PRODUCT(G29,(AF29-IF(AF29/FHS&lt;1,1,AF29/FHS)*(truck_idle/60)),tru__hp,tru_Load_Factor,(Other!$G$4/454),FU29,U29)+PRODUCT(IF(AF29/FHS&lt;1,1,AF29/FHS),G29,truck_idle/60,tru__hp,tru_Load_Factor,(Other!$G$4/454),FU29,U29),blank)</f>
        <v/>
      </c>
      <c r="FW29" s="4" t="str">
        <f>IF(C29=truckstoptru,PRODUCT(IF(AF29/FHS&lt;1,1,AF29/FHS),G29,truck_idle/60,tru_Load_Factor,tru__hp,(Other!$G$4/454),FU29,U29)+PRODUCT(G29,(AF29-IF(AF29/FHS&lt;1,1,AF29/FHS)*(truck_idle/60)),TRU_KW,gridPM,Other!$G$4/454,U29),blank)</f>
        <v/>
      </c>
      <c r="FX29" t="str">
        <f>IF(C29=truckstoptru,VLOOKUP(B29+4,'Tables 2-3 TRU'!$B$14:$D$31,3),blank)</f>
        <v/>
      </c>
      <c r="FY29" s="4" t="str">
        <f>IF(C29=truckstoptru,PRODUCT(G29,(AF29-IF(AF29/FHS&lt;1,1,AF29/FHS)*(truck_idle/60)),tru__hp,tru_Load_Factor,(Other!$G$4/454),FX29,V29)+PRODUCT(IF(AF29/FHS&lt;1,1,AF29/FHS),G29,truck_idle/60,tru__hp,tru_Load_Factor,(Other!$G$4/454),FX29,V29),blank)</f>
        <v/>
      </c>
      <c r="FZ29" s="4" t="str">
        <f>IF(C29=truckstoptru,PRODUCT(IF(AF29/FHS&lt;1,1,AF29/FHS),G29,truck_idle/60,tru_Load_Factor,tru__hp,(Other!$G$4/454),FX29,V29)+PRODUCT(G29,(AF29-IF(AF29/FHS&lt;1,1,AF29/FHS)*(truck_idle/60)),TRU_KW,gridPM,Other!$G$4/454,V29),blank)</f>
        <v/>
      </c>
      <c r="GA29" t="str">
        <f>IF(C29=truckstoptru,VLOOKUP(B29+5,'Tables 2-3 TRU'!$B$14:$D$31,3),blank)</f>
        <v/>
      </c>
      <c r="GB29" s="4" t="str">
        <f>IF(C29=truckstoptru,PRODUCT(G29,(AF29-IF(AF29/FHS&lt;1,1,AF29/FHS)*(truck_idle/60)),tru__hp,tru_Load_Factor,(Other!$G$4/454),GA29,W29)+PRODUCT(IF(AF29/FHS&lt;1,1,AF29/FHS),G29,truck_idle/60,tru__hp,tru_Load_Factor,(Other!$G$4/454),GA29,W29),blank)</f>
        <v/>
      </c>
      <c r="GC29" s="4" t="str">
        <f>IF(C29=truckstoptru,PRODUCT(IF(AF29/FHS&lt;1,1,AF29/FHS),G29,truck_idle/60,tru_Load_Factor,tru__hp,(Other!$G$4/454),GA29,W29)+PRODUCT(G29,(AF29-IF(AF29/FHS&lt;1,1,AF29/FHS)*(truck_idle/60)),TRU_KW,gridPM,Other!$G$4/454,W29),blank)</f>
        <v/>
      </c>
      <c r="GD29" t="str">
        <f>IF(C29=truckstoptru,VLOOKUP(B29+6,'Tables 2-3 TRU'!$B$14:$D$31,3),blank)</f>
        <v/>
      </c>
      <c r="GE29" s="4" t="str">
        <f>IF(C29=truckstoptru,PRODUCT(G29,(AF29-IF(AF29/FHS&lt;1,1,AF29/FHS)*(truck_idle/60)),tru__hp,tru_Load_Factor,(Other!$G$4/454),GD29,X29)+PRODUCT(IF(AF29/FHS&lt;1,1,AF29/FHS),G29,truck_idle/60,tru__hp,tru_Load_Factor,(Other!$G$4/454),GD29,X29),blank)</f>
        <v/>
      </c>
      <c r="GF29" s="4" t="str">
        <f>IF(C29=truckstoptru,PRODUCT(IF(AF29/FHS&lt;1,1,AF29/FHS),G29,truck_idle/60,tru_Load_Factor,tru__hp,(Other!$G$4/454),GD29,X29)+PRODUCT(G29,(AF29-IF(AF29/FHS&lt;1,1,AF29/FHS)*(truck_idle/60)),TRU_KW,gridPM,Other!$G$4/454,X29),blank)</f>
        <v/>
      </c>
      <c r="GG29" t="str">
        <f>IF(C29=truckstoptru,VLOOKUP(B29+7,'Tables 2-3 TRU'!$B$14:$D$31,3),blank)</f>
        <v/>
      </c>
      <c r="GH29" s="4" t="str">
        <f>IF(C29=truckstoptru,PRODUCT(G29,(AF29-IF(AF29/FHS&lt;1,1,AF29/FHS)*(truck_idle/60)),tru__hp,tru_Load_Factor,(Other!$G$4/454),GG29,Y29)+PRODUCT(IF(AF29/FHS&lt;1,1,AF29/FHS),G29,truck_idle/60,tru__hp,tru_Load_Factor,(Other!$G$4/454),GG29,Y29),blank)</f>
        <v/>
      </c>
      <c r="GI29" s="4" t="str">
        <f>IF(C29=truckstoptru,PRODUCT(IF(AF29/FHS&lt;1,1,AF29/FHS),G29,truck_idle/60,tru_Load_Factor,tru__hp,(Other!$G$4/454),GG29,Y29)+PRODUCT(G29,(AF29-IF(AF29/FHS&lt;1,1,AF29/FHS)*(truck_idle/60)),TRU_KW,gridPM,Other!$G$4/454,Y29),blank)</f>
        <v/>
      </c>
      <c r="GJ29" t="str">
        <f>IF(C29=truckstoptru,VLOOKUP(B29+8,'Tables 2-3 TRU'!$B$14:$D$31,3),blank)</f>
        <v/>
      </c>
      <c r="GK29" s="4" t="str">
        <f>IF(C29=truckstoptru,PRODUCT(G29,(AF29-IF(AF29/FHS&lt;1,1,AF29/FHS)*(truck_idle/60)),tru__hp,tru_Load_Factor,(Other!$G$4/454),GJ29,Z29)+PRODUCT(IF(AF29/FHS&lt;1,1,AF29/FHS),G29,truck_idle/60,tru__hp,tru_Load_Factor,(Other!$G$4/454),GJ29,Z29),blank)</f>
        <v/>
      </c>
      <c r="GL29" s="4" t="str">
        <f>IF(C29=truckstoptru,PRODUCT(IF(AF29/FHS&lt;1,1,AF29/FHS),G29,truck_idle/60,tru_Load_Factor,tru__hp,(Other!$G$4/454),GJ29,Z29)+PRODUCT(G29,(AF29-IF(AF29/FHS&lt;1,1,AF29/FHS)*(truck_idle/60)),TRU_KW,gridPM,Other!$G$4/454,Z29),blank)</f>
        <v/>
      </c>
      <c r="GM29" t="str">
        <f>IF(C29=truckstoptru,VLOOKUP(B29+9,'Tables 2-3 TRU'!$B$14:$D$31,3),blank)</f>
        <v/>
      </c>
      <c r="GN29" s="4" t="str">
        <f>IF(C29=truckstoptru,PRODUCT(G29,(AF29-IF(AF29/FHS&lt;1,1,AF29/FHS)*(truck_idle/60)),tru__hp,tru_Load_Factor,(Other!$G$4/454),GM29,AA29)+PRODUCT(IF(AF29/FHS&lt;1,1,AF29/FHS),G29,truck_idle/60,tru__hp,tru_Load_Factor,(Other!$G$4/454),GM29,AA29),blank)</f>
        <v/>
      </c>
      <c r="GO29" s="4" t="str">
        <f>IF(C29=truckstoptru,PRODUCT(IF(AF29/FHS&lt;1,1,AF29/FHS),G29,truck_idle/60,tru_Load_Factor,tru__hp,(Other!$G$4/454),GM29,AA29)+PRODUCT(G29,(AF29-IF(AF29/FHS&lt;1,1,AF29/FHS)*(truck_idle/60)),TRU_KW,gridPM,Other!$G$4/454,AA29),blank)</f>
        <v/>
      </c>
      <c r="GQ29" s="4">
        <f t="shared" si="2"/>
        <v>0</v>
      </c>
      <c r="GR29" s="4">
        <f t="shared" si="3"/>
        <v>0</v>
      </c>
      <c r="GS29" s="4">
        <f t="shared" si="4"/>
        <v>0</v>
      </c>
      <c r="GT29" s="4">
        <f t="shared" si="5"/>
        <v>0</v>
      </c>
      <c r="GU29" s="4">
        <f t="shared" si="11"/>
        <v>0</v>
      </c>
      <c r="GV29" s="4">
        <f t="shared" si="12"/>
        <v>0</v>
      </c>
      <c r="GW29" s="4"/>
      <c r="GX29" s="4">
        <f t="shared" si="6"/>
        <v>0</v>
      </c>
      <c r="GY29" s="4">
        <f t="shared" si="7"/>
        <v>0</v>
      </c>
      <c r="GZ29" s="4">
        <f t="shared" si="8"/>
        <v>0</v>
      </c>
      <c r="HA29" s="4">
        <f t="shared" si="9"/>
        <v>0</v>
      </c>
      <c r="HB29" s="4">
        <f t="shared" si="13"/>
        <v>0</v>
      </c>
      <c r="HC29" s="4">
        <f t="shared" si="14"/>
        <v>0</v>
      </c>
      <c r="HD29" s="4"/>
      <c r="HE29" s="4">
        <f t="shared" si="15"/>
        <v>0</v>
      </c>
      <c r="HF29" s="4">
        <f t="shared" si="16"/>
        <v>0</v>
      </c>
      <c r="HG29" s="19">
        <f t="shared" si="17"/>
        <v>0</v>
      </c>
      <c r="HH29" s="244">
        <f t="shared" si="10"/>
        <v>0</v>
      </c>
      <c r="HI29" s="55"/>
    </row>
    <row r="30" spans="1:217" x14ac:dyDescent="0.2">
      <c r="A30" t="str">
        <f>IF(OR('User Input Data'!C34=truckstop1,'User Input Data'!C34=truckstoptru),'User Input Data'!A34,blank)</f>
        <v/>
      </c>
      <c r="B30" t="str">
        <f>IF(OR('User Input Data'!C34=truckstop1,'User Input Data'!C34=truckstoptru),'User Input Data'!B34,blank)</f>
        <v/>
      </c>
      <c r="C30" s="49" t="str">
        <f>IF(OR('User Input Data'!C34=truckstop1,'User Input Data'!C34=truckstoptru),'User Input Data'!C34,blank)</f>
        <v/>
      </c>
      <c r="D30" s="49" t="str">
        <f>IF(AND(OR('User Input Data'!C34=truckstop1,'User Input Data'!C34=truckstoptru),'User Input Data'!D34&gt;1),'User Input Data'!D34,blank)</f>
        <v/>
      </c>
      <c r="E30" s="49" t="str">
        <f>IF(AND(OR('User Input Data'!C34=truckstop1,'User Input Data'!C34=truckstoptru),'User Input Data'!E34&gt;1),'User Input Data'!E34,blank)</f>
        <v/>
      </c>
      <c r="F30" s="49" t="str">
        <f>IF(AND(OR('User Input Data'!C34=truckstop1,'User Input Data'!C34=truckstoptru),'User Input Data'!F34&gt;1),'User Input Data'!F34,blank)</f>
        <v/>
      </c>
      <c r="G30" t="str">
        <f>IF(AND(OR('User Input Data'!C34=truckstop1,'User Input Data'!C34=truckstoptru),'User Input Data'!G34&gt;1),'User Input Data'!G34,blank)</f>
        <v/>
      </c>
      <c r="H30" s="79" t="str">
        <f>IF(OR('User Input Data'!C34=truckstop1,'User Input Data'!C34=truckstoptru),'User Input Data'!H34,blank)</f>
        <v/>
      </c>
      <c r="I30" s="79" t="str">
        <f>IF(OR('User Input Data'!C34=truckstop1,'User Input Data'!C34=truckstoptru),'User Input Data'!I34,blank)</f>
        <v/>
      </c>
      <c r="J30" s="79" t="str">
        <f>IF(OR('User Input Data'!C34=truckstop1,'User Input Data'!C34=truckstoptru),'User Input Data'!J34,blank)</f>
        <v/>
      </c>
      <c r="K30" s="79" t="str">
        <f>IF(OR('User Input Data'!C34=truckstop1,'User Input Data'!C34=truckstoptru),'User Input Data'!K34,blank)</f>
        <v/>
      </c>
      <c r="L30" s="79" t="str">
        <f>IF(OR('User Input Data'!C34=truckstop1,'User Input Data'!C34=truckstoptru),'User Input Data'!L34,blank)</f>
        <v/>
      </c>
      <c r="M30" s="79" t="str">
        <f>IF(OR('User Input Data'!C34=truckstop1,'User Input Data'!C34=truckstoptru),'User Input Data'!M34,blank)</f>
        <v/>
      </c>
      <c r="N30" s="79" t="str">
        <f>IF(OR('User Input Data'!C34=truckstop1,'User Input Data'!C34=truckstoptru),'User Input Data'!N34,blank)</f>
        <v/>
      </c>
      <c r="O30" s="79" t="str">
        <f>IF(OR('User Input Data'!C34=truckstop1,'User Input Data'!C34=truckstoptru),'User Input Data'!O34,blank)</f>
        <v/>
      </c>
      <c r="P30" s="79" t="str">
        <f>IF(OR('User Input Data'!C34=truckstop1,'User Input Data'!C34=truckstoptru),'User Input Data'!P34,blank)</f>
        <v/>
      </c>
      <c r="Q30" s="79" t="str">
        <f>IF(OR('User Input Data'!C34=truckstop1,'User Input Data'!C34=truckstoptru),'User Input Data'!Q34,blank)</f>
        <v/>
      </c>
      <c r="R30" s="79" t="str">
        <f>IF('User Input Data'!C34=truckstoptru,'User Input Data'!R34,blank)</f>
        <v/>
      </c>
      <c r="S30" s="79" t="str">
        <f>IF('User Input Data'!C34=truckstoptru,'User Input Data'!S34,blank)</f>
        <v/>
      </c>
      <c r="T30" s="79" t="str">
        <f>IF('User Input Data'!C34=truckstoptru,'User Input Data'!T34,blank)</f>
        <v/>
      </c>
      <c r="U30" s="79" t="str">
        <f>IF('User Input Data'!C34=truckstoptru,'User Input Data'!U34,blank)</f>
        <v/>
      </c>
      <c r="V30" s="79" t="str">
        <f>IF('User Input Data'!C34=truckstoptru,'User Input Data'!V34,blank)</f>
        <v/>
      </c>
      <c r="W30" s="79" t="str">
        <f>IF('User Input Data'!C34=truckstoptru,'User Input Data'!W34,blank)</f>
        <v/>
      </c>
      <c r="X30" s="79" t="str">
        <f>IF('User Input Data'!C34=truckstoptru,'User Input Data'!X34,blank)</f>
        <v/>
      </c>
      <c r="Y30" s="79" t="str">
        <f>IF('User Input Data'!C34=truckstoptru,'User Input Data'!Y34,blank)</f>
        <v/>
      </c>
      <c r="Z30" s="79" t="str">
        <f>IF('User Input Data'!C34=truckstoptru,'User Input Data'!Z34,blank)</f>
        <v/>
      </c>
      <c r="AA30" s="79" t="str">
        <f>IF('User Input Data'!C34=truckstoptru,'User Input Data'!AA34,blank)</f>
        <v/>
      </c>
      <c r="AB30" s="9" t="str">
        <f>IF(AND(OR('User Input Data'!C34=truckstop1,'User Input Data'!C34=truckstoptru),'User Input Data'!AC34&gt;1),'User Input Data'!AC34,blank)</f>
        <v/>
      </c>
      <c r="AC30" s="9" t="str">
        <f>IF(AND(OR('User Input Data'!C34=truckstop1,'User Input Data'!C34=truckstoptru),'User Input Data'!AD34&gt;0),'User Input Data'!AD34,blank)</f>
        <v/>
      </c>
      <c r="AE30" t="str">
        <f>IF(E30&gt;0,E30,Other!$G$5)</f>
        <v/>
      </c>
      <c r="AF30" t="str">
        <f t="shared" si="1"/>
        <v/>
      </c>
      <c r="AG30" s="12" t="str">
        <f>IF(NOT(B30=blank),VLOOKUP(B30+0,'Tables 4-5'!$F$8:$G$25,2),blank)</f>
        <v/>
      </c>
      <c r="AH30" s="461" t="str">
        <f>IF(NOT(B30=blank),VLOOKUP(B30+0,'Table 6'!$B$3:$D$20,2),blank)</f>
        <v/>
      </c>
      <c r="AI30" s="4" t="str">
        <f>IF(NOT(B30=blank),'Tables 4-5'!$A$8,blank)</f>
        <v/>
      </c>
      <c r="AJ30" s="4" t="str">
        <f>IF(NOT(B30=blank),PRODUCT(G30,H30,(AE30-IF(AE30/FHS&lt;1,1,AE30/FHS)*(truck_idle/60)),(AG30*AI30),(Other!$G$4/454))+PRODUCT(IF(AE30/FHS&lt;1,1,AE30/FHS),G30,H30,AH30,truck_idle/60,Other!$G$4/454),blank)</f>
        <v/>
      </c>
      <c r="AK30" s="4" t="str">
        <f>IF(NOT(B30=blank),PRODUCT(IF(AE30/FHS&lt;1,1,AE30/FHS),G30,H30,AH30,truck_idle/60,Other!$G$4/454)+PRODUCT(G30,(AE30-IF(AE30/FHS&lt;1,1,AE30/FHS)*(truck_idle/60)),Truck_KW,gridNox,Other!$G$4/454,H30,AG30),blank)</f>
        <v/>
      </c>
      <c r="AL30" s="12" t="str">
        <f>IF(NOT(B30=blank),VLOOKUP(B30+1,'Tables 4-5'!$F$8:$G$25,2),blank)</f>
        <v/>
      </c>
      <c r="AM30" s="461" t="str">
        <f>IF(NOT(B30=blank),VLOOKUP(B30+1,'Table 6'!$B$3:$D$20,2),blank)</f>
        <v/>
      </c>
      <c r="AN30" s="4" t="str">
        <f>IF(NOT(B30=blank),'Tables 4-5'!$A$8,blank)</f>
        <v/>
      </c>
      <c r="AO30" s="4" t="str">
        <f>IF(NOT(B30=blank),PRODUCT(G30,I30,(AE30-IF(AE30/FHS&lt;1,1,AE30/FHS)*(truck_idle/60)),(AL30*AN30),(Other!$G$4/454))+PRODUCT(IF(AE30/FHS&lt;1,1,AE30/FHS),G30,I30,AM30,truck_idle/60,Other!$G$4/454),blank)</f>
        <v/>
      </c>
      <c r="AP30" s="4" t="str">
        <f>IF(NOT(B30=blank),PRODUCT(IF(AE30/FHS&lt;1,1,AE30/FHS),G30,I30,AM30,truck_idle/60,Other!$G$4/454)+PRODUCT(G30,(AE30-IF(AE30/FHS&lt;1,1,AE30/FHS)*(truck_idle/60)),Truck_KW,gridNox,Other!$G$4/454,I30,AL30),blank)</f>
        <v/>
      </c>
      <c r="AQ30" s="12" t="str">
        <f>IF(NOT(B30=blank),VLOOKUP(B30+2,'Tables 4-5'!$F$8:$G$25,2),blank)</f>
        <v/>
      </c>
      <c r="AR30" s="461" t="str">
        <f>IF(NOT(B30=blank),VLOOKUP(B30+2,'Table 6'!$B$3:$D$20,2),blank)</f>
        <v/>
      </c>
      <c r="AS30" s="4" t="str">
        <f>IF(NOT(B30=blank),'Tables 4-5'!$A$8,blank)</f>
        <v/>
      </c>
      <c r="AT30" s="4" t="str">
        <f>IF(NOT(B30=blank),PRODUCT(G30,J30,(AE30-IF(AE30/FHS&lt;1,1,AE30/FHS)*(truck_idle/60)),(AQ30*AS30),(Other!$G$4/454))+PRODUCT(IF(AE30/FHS&lt;1,1,AE30/FHS),G30,J30,AR30,truck_idle/60,Other!$G$4/454),blank)</f>
        <v/>
      </c>
      <c r="AU30" s="4" t="str">
        <f>IF(NOT(B30=blank),PRODUCT(IF(AE30/FHS&lt;1,1,AE30/FHS),G30,J30,AR30,truck_idle/60,Other!$G$4/454)+PRODUCT(G30,(AE30-IF(AE30/FHS&lt;1,1,AE30/FHS)*(truck_idle/60)),Truck_KW,gridNox,Other!$G$4/454,J30,AQ30),blank)</f>
        <v/>
      </c>
      <c r="AV30" s="12" t="str">
        <f>IF(NOT(B30=blank),VLOOKUP(B30+3,'Tables 4-5'!$F$8:$G$25,2),blank)</f>
        <v/>
      </c>
      <c r="AW30" s="4" t="str">
        <f>IF(NOT(B30=blank),VLOOKUP(B30+3,#REF!,2),blank)</f>
        <v/>
      </c>
      <c r="AX30" s="461" t="str">
        <f>IF(NOT(B30=blank),VLOOKUP(B30+3,'Table 6'!$B$3:$D$20,2),blank)</f>
        <v/>
      </c>
      <c r="AY30" s="4" t="str">
        <f>IF(NOT(B30=blank),'Tables 4-5'!$A$8,blank)</f>
        <v/>
      </c>
      <c r="AZ30" s="4" t="str">
        <f>IF(NOT(B30=blank),PRODUCT(G30,K30,(AE30-IF(AE30/FHS&lt;1,1,AE30/FHS)*(truck_idle/60)),(AV30*AY30),(Other!$G$4/454))+PRODUCT(IF(AE30/FHS&lt;1,1,AE30/FHS),G30,K30,AX30,truck_idle/60,Other!$G$4/454),blank)</f>
        <v/>
      </c>
      <c r="BA30" s="4" t="str">
        <f>IF(NOT(B30=blank),PRODUCT(IF(AE30/FHS&lt;1,1,AE30/FHS),G30,K30,AX30,Other!$G$6/60,Other!$G$4/454)+PRODUCT(G30,(AE30-IF(AE30/FHS&lt;1,1,AE30/FHS)*(truck_idle/60)),Truck_KW,gridNox,Other!$G$4/454,K30,AV30),blank)</f>
        <v/>
      </c>
      <c r="BB30" s="12" t="str">
        <f>IF(NOT(B30=blank),VLOOKUP(B30+4,'Tables 4-5'!$F$8:$G$25,2),blank)</f>
        <v/>
      </c>
      <c r="BC30" s="461" t="str">
        <f>IF(NOT(B30=blank),VLOOKUP(B30+4,'Table 6'!$B$3:$D$20,2),blank)</f>
        <v/>
      </c>
      <c r="BD30" s="4" t="str">
        <f>IF(NOT(B30=blank),'Tables 4-5'!$A$8,blank)</f>
        <v/>
      </c>
      <c r="BE30" s="4" t="str">
        <f>IF(NOT(B30=blank),PRODUCT(G30,L30,(AE30-IF(AE30/FHS&lt;1,1,AE30/FHS)*(truck_idle/60)),(BB30*BD30),(Other!$G$4/454))+PRODUCT(IF(AE30/FHS&lt;1,1,AE30/FHS),G30,L30,BC30,truck_idle/60,Other!$G$4/454),blank)</f>
        <v/>
      </c>
      <c r="BF30" s="4" t="str">
        <f>IF(NOT(B30=blank),PRODUCT(IF(AE30/FHS&lt;1,1,AE30/FHS),G30,L30,BC30,Other!$G$6/60,Other!$G$4/454)+PRODUCT(G30,(AE30-IF(AE30/FHS&lt;1,1,AE30/FHS)*(truck_idle/60)),Truck_KW,gridNox,Other!$G$4/454,L30,BB30),blank)</f>
        <v/>
      </c>
      <c r="BG30" s="12" t="str">
        <f>IF(NOT(B30=blank),VLOOKUP(B30+5,'Tables 4-5'!$F$8:$G$25,2),blank)</f>
        <v/>
      </c>
      <c r="BH30" s="461" t="str">
        <f>IF(NOT(B30=blank),VLOOKUP(B30+5,'Table 6'!$B$3:$D$20,2),blank)</f>
        <v/>
      </c>
      <c r="BI30" s="4" t="str">
        <f>IF(NOT(B30=blank),'Tables 4-5'!$A$8,blank)</f>
        <v/>
      </c>
      <c r="BJ30" s="4" t="str">
        <f>IF(NOT(B30=blank),PRODUCT(G30,M30,(AE30-IF(AE30/FHS&lt;1,1,AE30/FHS)*(truck_idle/60)),(BG30*BI30),(Other!$G$4/454))+PRODUCT(IF(AE30/FHS&lt;1,1,AE30/FHS),G30,M30,BH30,truck_idle/60,Other!$G$4/454),blank)</f>
        <v/>
      </c>
      <c r="BK30" s="4" t="str">
        <f>IF(NOT(B30=blank),PRODUCT(IF(AE30/FHS&lt;1,1,AE30/FHS),G30,M30,BH30,truck_idle/60,Other!$G$4/454)+PRODUCT(G30,(AE30-IF(AE30/FHS&lt;1,1,AE30/FHS)*(truck_idle/60)),Truck_KW,gridNox,Other!$G$4/454,M30,BG30),blank)</f>
        <v/>
      </c>
      <c r="BL30" s="12" t="str">
        <f>IF(NOT(B30=blank),VLOOKUP(B30+6,'Tables 4-5'!$F$8:$G$25,2),blank)</f>
        <v/>
      </c>
      <c r="BM30" s="461" t="str">
        <f>IF(NOT(B30=blank),VLOOKUP(B30+6,'Table 6'!$B$3:$D$20,2),blank)</f>
        <v/>
      </c>
      <c r="BN30" s="4" t="str">
        <f>IF(NOT(B30=blank),'Tables 4-5'!$A$8,blank)</f>
        <v/>
      </c>
      <c r="BO30" s="4" t="str">
        <f>IF(NOT(B30=blank),PRODUCT(G30,N30,(AE30-IF(AE30/FHS&lt;1,1,AE30/FHS)*(truck_idle/60)),(BL30*BN30),(Other!$G$4/454))+PRODUCT(IF(AE30/FHS&lt;1,1,AE30/FHS),G30,N30,BM30,truck_idle/60,Other!$G$4/454),blank)</f>
        <v/>
      </c>
      <c r="BP30" s="4" t="str">
        <f>IF(NOT(B30=blank),PRODUCT(IF(AE30/FHS&lt;1,1,AE30/FHS),G30,N30,BM30,truck_idle/60,Other!$G$4/454)+PRODUCT(G30,(AE30-IF(AE30/FHS&lt;1,1,AE30/FHS)*(truck_idle/60)),Truck_KW,gridNox,Other!$G$4/454,N30,BL30),blank)</f>
        <v/>
      </c>
      <c r="BQ30" s="12" t="str">
        <f>IF(NOT(B30=blank),VLOOKUP(B30+7,'Tables 4-5'!$F$8:$G$25,2),blank)</f>
        <v/>
      </c>
      <c r="BR30" s="461" t="str">
        <f>IF(NOT(B30=blank),VLOOKUP(B30+7,'Table 6'!$B$3:$D$20,2),blank)</f>
        <v/>
      </c>
      <c r="BS30" s="4" t="str">
        <f>IF(NOT(B30=blank),'Tables 4-5'!$A$8,blank)</f>
        <v/>
      </c>
      <c r="BT30" s="4" t="str">
        <f>IF(NOT(B30=blank),PRODUCT(G30,O30,(AE30-IF(AE30/FHS&lt;1,1,AE30/FHS)*(truck_idle/60)),(BQ30*BS30),(Other!$G$4/454))+PRODUCT(IF(AE30/FHS&lt;1,1,AE30/FHS),G30,O30,BR30,truck_idle/60,Other!$G$4/454),blank)</f>
        <v/>
      </c>
      <c r="BU30" s="4" t="str">
        <f>IF(NOT(B30=blank),PRODUCT(IF(AE30/FHS&lt;1,1,AE30/FHS),G30,O30,BR30,truck_idle/60,Other!$G$4/454)+PRODUCT(G30,(AE30-IF(AE30/FHS&lt;1,1,AE30/FHS)*(truck_idle/60)),Truck_KW,gridNox,Other!$G$4/454,O30,BQ30),blank)</f>
        <v/>
      </c>
      <c r="BV30" s="12" t="str">
        <f>IF(NOT(B30=blank),VLOOKUP(B30+8,'Tables 4-5'!$F$8:$G$25,2),blank)</f>
        <v/>
      </c>
      <c r="BW30" s="461" t="str">
        <f>IF(NOT(B30=blank),VLOOKUP(B30+8,'Table 6'!$B$3:$D$20,2),blank)</f>
        <v/>
      </c>
      <c r="BX30" s="4" t="str">
        <f>IF(NOT(B30=blank),'Tables 4-5'!$A$8,blank)</f>
        <v/>
      </c>
      <c r="BY30" s="4" t="str">
        <f>IF(NOT(B30=blank),PRODUCT(G30,P30,(AE30-IF(AE30/FHS&lt;1,1,AE30/FHS)*(truck_idle/60)),(BV30*BX30),(Other!$G$4/454))+PRODUCT(IF(AE30/FHS&lt;1,1,AE30/FHS),G30,P30,BW30,truck_idle/60,Other!$G$4/454),blank)</f>
        <v/>
      </c>
      <c r="BZ30" s="4" t="str">
        <f>IF(NOT(B30=blank),PRODUCT(IF(AE30/FHS&lt;1,1,AE30/FHS),G30,P30,BW30,truck_idle/60,Other!$G$4/454)+PRODUCT(G30,(AE30-IF(AE30/FHS&lt;1,1,AE30/FHS)*(truck_idle/60)),Truck_KW,gridNox,Other!$G$4/454,P30,BV30),blank)</f>
        <v/>
      </c>
      <c r="CA30" s="12" t="str">
        <f>IF(NOT(B30=blank),VLOOKUP(B30+9,'Tables 4-5'!$F$8:$G$25,2),blank)</f>
        <v/>
      </c>
      <c r="CB30" s="461" t="str">
        <f>IF(NOT(B30=blank),VLOOKUP(B30+9,'Table 6'!$B$3:$D$20,2),blank)</f>
        <v/>
      </c>
      <c r="CC30" s="4" t="str">
        <f>IF(NOT(B30=blank),'Tables 4-5'!$A$8,blank)</f>
        <v/>
      </c>
      <c r="CD30" s="4" t="str">
        <f>IF(NOT(B30=blank),PRODUCT(G30,Q30,(AE30-IF(AE30/FHS&lt;1,1,AE30/FHS)*(truck_idle/60)),(CA30*CC30),(Other!$G$4/454))+PRODUCT(IF(AE30/FHS&lt;1,1,AE30/FHS),G30,Q30,CB30,truck_idle/60,Other!$G$4/454),blank)</f>
        <v/>
      </c>
      <c r="CE30" s="4" t="str">
        <f>IF(NOT(B30=blank),PRODUCT(IF(AE30/FHS&lt;1,1,AE30/FHS),G30,Q30,CB30,truck_idle/60,Other!$G$4/454)+PRODUCT(G30,(AE30-IF(AE30/FHS&lt;1,1,AE30/FHS)*(truck_idle/60)),Truck_KW,gridNox,Other!$G$4/454,Q30,CA30),blank)</f>
        <v/>
      </c>
      <c r="CG30" s="12" t="str">
        <f>IF(NOT(B30=blank),VLOOKUP(B30+0,'Tables 4-5'!$F$8:$G$25,2),blank)</f>
        <v/>
      </c>
      <c r="CH30" s="12" t="str">
        <f>IF(NOT(B30=blank),VLOOKUP(B30+0,'Table 6'!$B$3:$D$20,3),blank)</f>
        <v/>
      </c>
      <c r="CI30" s="4" t="str">
        <f>IF(NOT(B30=blank),'Tables 4-5'!$B$8,blank)</f>
        <v/>
      </c>
      <c r="CJ30" s="4" t="str">
        <f>IF(NOT(B30=blank),PRODUCT(G30,H30,(AE30-IF(AE30/FHS&lt;1,1,AE30/FHS)*(truck_idle/60)),(CG30*CI30),(Other!$G$4/454))+PRODUCT(IF(AE30/FHS&lt;1,1,AE30/FHS),G30,H30,CH30,truck_idle/60,Other!$G$4/454),blank)</f>
        <v/>
      </c>
      <c r="CK30" s="12" t="str">
        <f>IF(NOT(B30=blank),PRODUCT(IF(AE30/FHS&lt;1,1,AE30/FHS),G30,H30,CH30,truck_idle/60,Other!$G$4/454)+PRODUCT(G30,(AE30-IF(AE30/FHS&lt;1,1,AE30/FHS)*(truck_idle/60)),Truck_KW,gridPM,Other!$G$4/454,CG30,H30),blank)</f>
        <v/>
      </c>
      <c r="CL30" s="12" t="str">
        <f>IF(NOT(B30=blank),VLOOKUP(B30+1,'Tables 4-5'!$F$8:$G$25,2),blank)</f>
        <v/>
      </c>
      <c r="CM30" s="12" t="str">
        <f>IF(NOT(B30=blank),VLOOKUP(B30+1,'Table 6'!$B$3:$D$20,3),blank)</f>
        <v/>
      </c>
      <c r="CN30" s="4" t="str">
        <f>IF(NOT(B30=blank),'Tables 4-5'!$B$8,blank)</f>
        <v/>
      </c>
      <c r="CO30" s="4" t="str">
        <f>IF(NOT(B30=blank),PRODUCT(G30,I30,(AE30-IF(AE30/FHS&lt;1,1,AE30/FHS)*(truck_idle/60)),(CL30*CN30),(Other!$G$4/454))+PRODUCT(IF(AE30/FHS&lt;1,1,AE30/FHS),G30,I30,CM30,truck_idle/60,Other!$G$4/454),blank)</f>
        <v/>
      </c>
      <c r="CP30" s="12" t="str">
        <f>IF(NOT(B30=blank),PRODUCT(IF(AE30/FHS&lt;1,1,AE30/FHS),G30,I30,CM30,truck_idle/60,Other!$G$4/454)+PRODUCT(G30,(AE30-IF(AE30/FHS&lt;1,1,AE30/FHS)*(truck_idle/60)),Truck_KW,gridPM,Other!$G$4/454,I30,CL30),blank)</f>
        <v/>
      </c>
      <c r="CQ30" s="12" t="str">
        <f>IF(NOT(B30=blank),VLOOKUP(B30+2,'Tables 4-5'!$F$8:$G$25,2),blank)</f>
        <v/>
      </c>
      <c r="CR30" s="12" t="str">
        <f>IF(NOT(B30=blank),VLOOKUP(B30+2,'Table 6'!$B$3:$D$20,3),blank)</f>
        <v/>
      </c>
      <c r="CS30" s="4" t="str">
        <f>IF(NOT(B30=blank),'Tables 4-5'!$B$8,blank)</f>
        <v/>
      </c>
      <c r="CT30" s="4" t="str">
        <f>IF(NOT(B30=blank),PRODUCT(G30,J30,(AE30-IF(AE30/FHS&lt;1,1,AE30/FHS)*(truck_idle/60)),(CQ30*CS30),(Other!$G$4/454))+PRODUCT(IF(AE30/FHS&lt;1,1,AE30/FHS),G30,J30,CR30,truck_idle/60,Other!$G$4/454),blank)</f>
        <v/>
      </c>
      <c r="CU30" s="12" t="str">
        <f>IF(NOT(B30=blank),PRODUCT(IF(AE30/FHS&lt;1,1,AE30/FHS),G30,J30,CR30,truck_idle/60,Other!$G$4/454)+PRODUCT(G30,(AE30-IF(AE30/FHS&lt;1,1,AE30/FHS)*(truck_idle/60)),Truck_KW,gridPM,Other!$G$4/454,J30,CQ30),blank)</f>
        <v/>
      </c>
      <c r="CV30" s="12" t="str">
        <f>IF(NOT(B30=blank),VLOOKUP(B30+3,'Tables 4-5'!$F$8:$G$25,2),blank)</f>
        <v/>
      </c>
      <c r="CW30" s="12" t="str">
        <f>IF(NOT(B30=blank),VLOOKUP(B30+3,'Table 6'!$B$3:$D$20,3),blank)</f>
        <v/>
      </c>
      <c r="CX30" s="4" t="str">
        <f>IF(NOT(B30=blank),'Tables 4-5'!$B$8,blank)</f>
        <v/>
      </c>
      <c r="CY30" s="4" t="str">
        <f>IF(NOT(B30=blank),PRODUCT(G30,K30,(AE30-IF(AE30/FHS&lt;1,1,AE30/FHS)*(truck_idle/60)),(CV30*CX30),(Other!$G$4/454))+PRODUCT(IF(AE30/FHS&lt;1,1,AE30/FHS),G30,K30,CW30,truck_idle/60,Other!$G$4/454),blank)</f>
        <v/>
      </c>
      <c r="CZ30" s="12" t="str">
        <f>IF(NOT(B30=blank),PRODUCT(IF(AE30/FHS&lt;1,1,AE30/FHS),G30,K30,CW30,truck_idle/60,Other!$G$4/454)+PRODUCT(G30,(AE30-IF(AE30/FHS&lt;1,1,AE30/FHS)*(truck_idle/60)),Truck_KW,gridPM,Other!$G$4/454,K30,CV30),blank)</f>
        <v/>
      </c>
      <c r="DA30" s="12" t="str">
        <f>IF(NOT(B30=blank),VLOOKUP(B30+4,'Tables 4-5'!$F$8:$G$25,2),blank)</f>
        <v/>
      </c>
      <c r="DB30" s="12" t="str">
        <f>IF(NOT(B30=blank),VLOOKUP(B30+4,'Table 6'!$B$3:$D$20,3),blank)</f>
        <v/>
      </c>
      <c r="DC30" s="4" t="str">
        <f>IF(NOT(B30=blank),'Tables 4-5'!$B$8,blank)</f>
        <v/>
      </c>
      <c r="DD30" s="4" t="str">
        <f>IF(NOT(B30=blank),PRODUCT(G30,L30,(AE30-IF(AE30/FHS&lt;1,1,AE30/FHS)*(truck_idle/60)),(DA30*DC30),(Other!$G$4/454))+PRODUCT(IF(AE30/FHS&lt;1,1,AE30/FHS),G30,L30,DB30,truck_idle/60,Other!$G$4/454),blank)</f>
        <v/>
      </c>
      <c r="DE30" s="12" t="str">
        <f>IF(NOT(B30=blank),PRODUCT(IF(AE30/FHS&lt;1,1,AE30/FHS),G30,L30,DB30,truck_idle/60,Other!$G$4/454)+PRODUCT(G30,(AE30-IF(AE30/FHS&lt;1,1,AE30/FHS)*(truck_idle/60)),Truck_KW,gridPM,Other!$G$4/454,L30,DA30),blank)</f>
        <v/>
      </c>
      <c r="DF30" s="12" t="str">
        <f>IF(NOT(B30=blank),VLOOKUP(B30+5,'Tables 4-5'!$F$8:$G$25,2),blank)</f>
        <v/>
      </c>
      <c r="DG30" s="12" t="str">
        <f>IF(NOT(B30=blank),VLOOKUP(B30+5,'Table 6'!$B$3:$D$20,3),blank)</f>
        <v/>
      </c>
      <c r="DH30" s="4" t="str">
        <f>IF(NOT(B30=blank),'Tables 4-5'!$B$8,blank)</f>
        <v/>
      </c>
      <c r="DI30" s="4" t="str">
        <f>IF(NOT(B30=blank),PRODUCT(G30,M30,(AE30-IF(AE30/FHS&lt;1,1,AE30/FHS)*(truck_idle/60)),(DF30*DH30),(Other!$G$4/454))+PRODUCT(IF(AE30/FHS&lt;1,1,AE30/FHS),G30,M30,DG30,truck_idle/60,Other!$G$4/454),blank)</f>
        <v/>
      </c>
      <c r="DJ30" s="12" t="str">
        <f>IF(NOT(B30=blank),PRODUCT(IF(AE30/FHS&lt;1,1,AE30/FHS),G30,M30,DG30,truck_idle/60,Other!$G$4/454)+PRODUCT(G30,(AE30-IF(AE30/FHS&lt;1,1,AE30/FHS)*(truck_idle/60)),Truck_KW,gridPM,Other!$G$4/454,M30,DF30),blank)</f>
        <v/>
      </c>
      <c r="DK30" s="12" t="str">
        <f>IF(NOT(B30=blank),VLOOKUP(B30+6,'Tables 4-5'!$F$8:$G$25,2),blank)</f>
        <v/>
      </c>
      <c r="DL30" s="12" t="str">
        <f>IF(NOT(B30=blank),VLOOKUP(B30+6,'Table 6'!$B$3:$D$20,3),blank)</f>
        <v/>
      </c>
      <c r="DM30" s="4" t="str">
        <f>IF(NOT(B30=blank),'Tables 4-5'!$B$8,blank)</f>
        <v/>
      </c>
      <c r="DN30" s="4" t="str">
        <f>IF(NOT(B30=blank),PRODUCT(G30,N30,(AE30-IF(AE30/FHS&lt;1,1,AE30/FHS)*(truck_idle/60)),(DK30*DM30),(Other!$G$4/454))+PRODUCT(IF(AE30/FHS&lt;1,1,AE30/FHS),G30,N30,DL30,truck_idle/60,Other!$G$4/454),blank)</f>
        <v/>
      </c>
      <c r="DO30" s="12" t="str">
        <f>IF(NOT(B30=blank),PRODUCT(IF(AE30/FHS&lt;1,1,AE30/FHS),G30,N30,DL30,truck_idle/60,Other!$G$4/454)+PRODUCT(G30,(AE30-IF(AE30/FHS&lt;1,1,AE30/FHS)*(truck_idle/60)),Truck_KW,gridPM,Other!$G$4/454,N30,DK30),blank)</f>
        <v/>
      </c>
      <c r="DP30" s="12" t="str">
        <f>IF(NOT(B30=blank),VLOOKUP(B30+7,'Tables 4-5'!$F$8:$G$25,2),blank)</f>
        <v/>
      </c>
      <c r="DQ30" s="12" t="str">
        <f>IF(NOT(B30=blank),VLOOKUP(B30+7,'Table 6'!$B$3:$D$20,3),blank)</f>
        <v/>
      </c>
      <c r="DR30" s="4" t="str">
        <f>IF(NOT(B30=blank),'Tables 4-5'!$B$8,blank)</f>
        <v/>
      </c>
      <c r="DS30" s="4" t="str">
        <f>IF(NOT(B30=blank),PRODUCT(G30,O30,(AE30-IF(AE30/FHS&lt;1,1,AE30/FHS)*(truck_idle/60)),(DP30*DR30),(Other!$G$4/454))+PRODUCT(IF(AE30/FHS&lt;1,1,AE30/FHS),G30,O30,DQ30,truck_idle/60,Other!$G$4/454),blank)</f>
        <v/>
      </c>
      <c r="DT30" s="12" t="str">
        <f>IF(NOT(B30=blank),PRODUCT(IF(AE30/FHS&lt;1,1,AE30/FHS),G30,O30,DQ30,truck_idle/60,Other!$G$4/454)+PRODUCT(G30,(AE30-IF(AE30/FHS&lt;1,1,AE30/FHS)*(truck_idle/60)),Truck_KW,gridPM,Other!$G$4/454,O30,DP30),blank)</f>
        <v/>
      </c>
      <c r="DU30" s="12" t="str">
        <f>IF(NOT(B30=blank),VLOOKUP(B30+8,'Tables 4-5'!$F$8:$G$25,2),blank)</f>
        <v/>
      </c>
      <c r="DV30" s="12" t="str">
        <f>IF(NOT(B30=blank),VLOOKUP(B30+8,'Table 6'!$B$3:$D$20,3),blank)</f>
        <v/>
      </c>
      <c r="DW30" s="4" t="str">
        <f>IF(NOT(B30=blank),'Tables 4-5'!$B$8,blank)</f>
        <v/>
      </c>
      <c r="DX30" s="4" t="str">
        <f>IF(NOT(B30=blank),PRODUCT(G30,P30,(AE30-IF(AE30/FHS&lt;1,1,AE30/FHS)*(truck_idle/60)),(DU30*DW30),(Other!$G$4/454))+PRODUCT(IF(AE30/FHS&lt;1,1,AE30/FHS),G30,P30,DV30,truck_idle/60,Other!$G$4/454),blank)</f>
        <v/>
      </c>
      <c r="DY30" s="12" t="str">
        <f>IF(NOT(B30=blank),PRODUCT(IF(AE30/FHS&lt;1,1,AE30/FHS),G30,P30,DV30,truck_idle/60,Other!$G$4/454)+PRODUCT(G30,(AE30-IF(AE30/FHS&lt;1,1,AE30/FHS)*(truck_idle/60)),Truck_KW,gridPM,Other!$G$4/454,P30,DU30),blank)</f>
        <v/>
      </c>
      <c r="DZ30" s="12" t="str">
        <f>IF(NOT(B30=blank),VLOOKUP(B30+9,'Tables 4-5'!$F$8:$G$25,2),blank)</f>
        <v/>
      </c>
      <c r="EA30" s="12" t="str">
        <f>IF(NOT(B30=blank),VLOOKUP(B30+9,#REF!,3),blank)</f>
        <v/>
      </c>
      <c r="EB30" s="12" t="str">
        <f>IF(NOT(B30=blank),VLOOKUP(B30+9,'Table 6'!$B$3:$D$20,3),blank)</f>
        <v/>
      </c>
      <c r="EC30" s="4" t="str">
        <f>IF(NOT(B30=blank),'Tables 4-5'!$B$8,blank)</f>
        <v/>
      </c>
      <c r="ED30" s="4" t="str">
        <f>IF(NOT(B30=blank),PRODUCT(G30,Q30,(AE30-IF(AE30/FHS&lt;1,1,AE30/FHS)*(truck_idle/60)),(DZ30*EC30),(Other!$G$4/454))+PRODUCT(IF(AE30/FHS&lt;1,1,AE30/FHS),G30,Q30,EB30,truck_idle/60,Other!$G$4/454),blank)</f>
        <v/>
      </c>
      <c r="EE30" s="12" t="str">
        <f>IF(NOT(B30=blank),PRODUCT(IF(AE30/FHS&lt;1,1,AE30/FHS),G30,Q30,EB30,truck_idle/60,Other!$G$4/454)+PRODUCT(G30,(AE30-IF(AE30/FHS&lt;1,1,AE30/FHS)*(truck_idle/60)),Truck_KW,gridPM,Other!$G$4/454,Q30,DZ30),blank)</f>
        <v/>
      </c>
      <c r="EG30" t="str">
        <f>IF(C30=truckstoptru,VLOOKUP(B30+0,'Tables 2-3 TRU'!$B$14:$D$31,2),blank)</f>
        <v/>
      </c>
      <c r="EH30" s="4" t="str">
        <f>IF(C30=truckstoptru,PRODUCT(G30,(AF30-IF(AF30/FHS&lt;1,1,AF30/FHS)*(truck_idle/60)),tru__hp,tru_Load_Factor,(Other!$G$4/454),EG30,R30)+PRODUCT(IF(AF30/FHS&lt;1,1,AF30/FHS),G30,truck_idle/60,tru__hp,tru_Load_Factor,(Other!$G$4/454),EG30,R30),blank)</f>
        <v/>
      </c>
      <c r="EI30" s="4" t="str">
        <f>IF(C30=truckstoptru,PRODUCT(IF(AF30/FHS&lt;1,1,AF30/FHS),G30,truck_idle/60,tru_Load_Factor,tru__hp,(Other!$G$4/454),EG30,R30)+PRODUCT(G30,(AF30-IF(AF30/FHS&lt;1,1,AF30/FHS)*(truck_idle/60)),TRU_KW,gridNox,Other!$G$4/454,R30),blank)</f>
        <v/>
      </c>
      <c r="EJ30" t="str">
        <f>IF(C30=truckstoptru,VLOOKUP(B30+1,'Tables 2-3 TRU'!$B$14:$D$31,2),blank)</f>
        <v/>
      </c>
      <c r="EK30" s="4" t="str">
        <f>IF(C30=truckstoptru,PRODUCT(G30,(AF30-IF(AF30/FHS&lt;1,1,AF30/FHS)*(truck_idle/60)),tru__hp,tru_Load_Factor,(Other!$G$4/454),EJ30,S30)+PRODUCT(IF(AF30/FHS&lt;1,1,AF30/FHS),G30,truck_idle/60,tru__hp,tru_Load_Factor,(Other!$G$4/454),EJ30,S30),blank)</f>
        <v/>
      </c>
      <c r="EL30" s="4" t="str">
        <f>IF(C30=truckstoptru,PRODUCT(IF(AF30/FHS&lt;1,1,AF30/FHS),G30,truck_idle/60,tru_Load_Factor,tru__hp,(Other!$G$4/454),EJ30,S30)+PRODUCT(G30,(AF30-IF(AF30/FHS&lt;1,1,AF30/FHS)*(truck_idle/60)),TRU_KW,gridNox,Other!$G$4/454,S30),blank)</f>
        <v/>
      </c>
      <c r="EM30" t="str">
        <f>IF(C30=truckstoptru,VLOOKUP(B30+2,'Tables 2-3 TRU'!$B$14:$D$31,2),blank)</f>
        <v/>
      </c>
      <c r="EN30" s="4" t="str">
        <f>IF(C30=truckstoptru,PRODUCT(G30,(AF30-IF(AF30/FHS&lt;1,1,AF30/FHS)*(truck_idle/60)),tru__hp,tru_Load_Factor,(Other!$G$4/454),EM30,T30)+PRODUCT(IF(AF30/FHS&lt;1,1,AF30/FHS),G30,truck_idle/60,tru__hp,tru_Load_Factor,(Other!$G$4/454),EM30,T30),blank)</f>
        <v/>
      </c>
      <c r="EO30" s="4" t="str">
        <f>IF(C30=truckstoptru,PRODUCT(IF(AF30/FHS&lt;1,1,AF30/FHS),G30,truck_idle/60,tru_Load_Factor,tru__hp,(Other!$G$4/454),EM30,T30)+PRODUCT(G30,(AF30-IF(AF30/FHS&lt;1,1,AF30/FHS)*(truck_idle/60)),TRU_KW,gridNox,Other!$G$4/454,T30),blank)</f>
        <v/>
      </c>
      <c r="EP30" t="str">
        <f>IF(C30=truckstoptru,VLOOKUP(B30+3,'Tables 2-3 TRU'!$B$14:$D$31,2),blank)</f>
        <v/>
      </c>
      <c r="EQ30" s="4" t="str">
        <f>IF(C30=truckstoptru,PRODUCT(G30,(AF30-IF(AF30/FHS&lt;1,1,AF30/FHS)*(truck_idle/60)),tru__hp,tru_Load_Factor,(Other!$G$4/454),EP30,U30)+PRODUCT(IF(AF30/FHS&lt;1,1,AF30/FHS),G30,truck_idle/60,tru__hp,tru_Load_Factor,(Other!$G$4/454),EP30,U30),blank)</f>
        <v/>
      </c>
      <c r="ER30" s="4" t="str">
        <f>IF(C30=truckstoptru,PRODUCT(IF(AF30/FHS&lt;1,1,AF30/FHS),G30,truck_idle/60,tru_Load_Factor,tru__hp,(Other!$G$4/454),EP30,U30)+PRODUCT(G30,(AF30-IF(AF30/FHS&lt;1,1,AF30/FHS)*(truck_idle/60)),TRU_KW,gridNox,Other!$G$4/454,U30),blank)</f>
        <v/>
      </c>
      <c r="ES30" t="str">
        <f>IF(C30=truckstoptru,VLOOKUP(B30+4,'Tables 2-3 TRU'!$B$14:$D$31,2),blank)</f>
        <v/>
      </c>
      <c r="ET30" s="4" t="str">
        <f>IF(C30=truckstoptru,PRODUCT(G30,(AF30-IF(AF30/FHS&lt;1,1,AF30/FHS)*(truck_idle/60)),tru__hp,tru_Load_Factor,(Other!$G$4/454),ES30,V30)+PRODUCT(IF(AF30/FHS&lt;1,1,AF30/FHS),G30,truck_idle/60,tru__hp,tru_Load_Factor,(Other!$G$4/454),ES30,V30),blank)</f>
        <v/>
      </c>
      <c r="EU30" s="4" t="str">
        <f>IF(C30=truckstoptru,PRODUCT(IF(AF30/FHS&lt;1,1,AE30/FHS),G30,truck_idle/60,tru_Load_Factor,tru__hp,(Other!$G$4/454),ES30,V30)+PRODUCT(G30,(AF30-IF(AF30/FHS&lt;1,1,AE30/FHS)*(truck_idle/60)),TRU_KW,gridNox,Other!$G$4/454,V30),blank)</f>
        <v/>
      </c>
      <c r="EV30" t="str">
        <f>IF(C30=truckstoptru,VLOOKUP(B30+5,'Tables 2-3 TRU'!$B$14:$D$31,2),blank)</f>
        <v/>
      </c>
      <c r="EW30" s="4" t="str">
        <f>IF(C30=truckstoptru,PRODUCT(G30,(AF30-IF(AF30/FHS&lt;1,1,AF30/FHS)*(truck_idle/60)),tru__hp,tru_Load_Factor,(Other!$G$4/454),EV30,W30)+PRODUCT(IF(AF30/FHS&lt;1,1,AF30/FHS),G30,truck_idle/60,tru__hp,tru_Load_Factor,(Other!$G$4/454),EV30,W30),blank)</f>
        <v/>
      </c>
      <c r="EX30" s="4" t="str">
        <f>IF(C30=truckstoptru,PRODUCT(IF(AF30/FHS&lt;1,1,AF30/FHS),G30,truck_idle/60,tru_Load_Factor,tru__hp,(Other!$G$4/454),EV30,W30)+PRODUCT(G30,(AF30-IF(AF30/FHS&lt;1,1,AF30/FHS)*(truck_idle/60)),TRU_KW,gridNox,Other!$G$4/454,W30),blank)</f>
        <v/>
      </c>
      <c r="EY30" t="str">
        <f>IF(C30=truckstoptru,VLOOKUP(B30+6,'Tables 2-3 TRU'!$B$14:$D$31,2),blank)</f>
        <v/>
      </c>
      <c r="EZ30" s="4" t="str">
        <f>IF(C30=truckstoptru,PRODUCT(G30,(AF30-IF(AF30/FHS&lt;1,1,AF30/FHS)*(truck_idle/60)),tru__hp,tru_Load_Factor,(Other!$G$4/454),EY30,X30)+PRODUCT(IF(AF30/FHS&lt;1,1,AF30/FHS),G30,truck_idle/60,tru__hp,tru_Load_Factor,(Other!$G$4/454),EY30,X30),blank)</f>
        <v/>
      </c>
      <c r="FA30" s="4" t="str">
        <f>IF(C30=truckstoptru,PRODUCT(IF(AF30/FHS&lt;1,1,AF30/FHS),G30,truck_idle/60,tru_Load_Factor,tru__hp,(Other!$G$4/454),EY30,X30)+PRODUCT(G30,(AF30-IF(AF30/FHS&lt;1,1,AF30/FHS)*(truck_idle/60)),TRU_KW,gridNox,Other!$G$4/454,X30),blank)</f>
        <v/>
      </c>
      <c r="FB30" t="str">
        <f>IF(C30=truckstoptru,VLOOKUP(B30+7,'Tables 2-3 TRU'!$B$14:$D$31,2),blank)</f>
        <v/>
      </c>
      <c r="FC30" s="4" t="str">
        <f>IF(C30=truckstoptru,PRODUCT(G30,(AF30-IF(AF30/FHS&lt;1,1,AF30/FHS)*(truck_idle/60)),tru__hp,tru_Load_Factor,(Other!$G$4/454),FB30,Y30)+PRODUCT(IF(AF30/FHS&lt;1,1,AF30/FHS),G30,truck_idle/60,tru__hp,tru_Load_Factor,(Other!$G$4/454),FB30,Y30),blank)</f>
        <v/>
      </c>
      <c r="FD30" s="4" t="str">
        <f>IF(C30=truckstoptru,PRODUCT(IF(AF30/FHS&lt;1,1,AF30/FHS),G30,truck_idle/60,tru_Load_Factor,tru__hp,(Other!$G$4/454),FB30,Y30)+PRODUCT(G30,(AF30-IF(AF30/FHS&lt;1,1,AF30/FHS)*(truck_idle/60)),TRU_KW,gridNox,Other!$G$4/454,Y30),blank)</f>
        <v/>
      </c>
      <c r="FE30" t="str">
        <f>IF(C30=truckstoptru,VLOOKUP(B30+8,'Tables 2-3 TRU'!$B$14:$D$31,2),blank)</f>
        <v/>
      </c>
      <c r="FF30" s="4" t="str">
        <f>IF(C30=truckstoptru,PRODUCT(G30,(AF30-IF(AF30/FHS&lt;1,1,AF30/FHS)*(truck_idle/60)),tru__hp,tru_Load_Factor,(Other!$G$4/454),FE30,Z30)+PRODUCT(IF(AF30/FHS&lt;1,1,AF30/FHS),G30,truck_idle/60,tru__hp,tru_Load_Factor,(Other!$G$4/454),FE30,Z30),blank)</f>
        <v/>
      </c>
      <c r="FG30" s="4" t="str">
        <f>IF(C30=truckstoptru,PRODUCT(IF(AF30/FHS&lt;1,1,AF30/FHS),G30,truck_idle/60,tru_Load_Factor,tru__hp,(Other!$G$4/454),FE30,Z30)+PRODUCT(G30,(AF30-IF(AF30/FHS&lt;1,1,AF30/FHS)*(truck_idle/60)),TRU_KW,gridNox,Other!$G$4/454,Z30),blank)</f>
        <v/>
      </c>
      <c r="FH30" t="str">
        <f>IF(C30=truckstoptru,VLOOKUP(B30+9,'Tables 2-3 TRU'!$B$14:$D$31,2),blank)</f>
        <v/>
      </c>
      <c r="FI30" s="4" t="str">
        <f>IF(C30=truckstoptru,PRODUCT(G30,(AF30-IF(AF30/FHS&lt;1,1,AF30/FHS)*(truck_idle/60)),tru__hp,tru_Load_Factor,(Other!$G$4/454),FH30,AA30)+PRODUCT(IF(AF30/FHS&lt;1,1,AF30/FHS),G30,truck_idle/60,tru__hp,tru_Load_Factor,(Other!$G$4/454),FH30,AA30),blank)</f>
        <v/>
      </c>
      <c r="FJ30" s="4" t="str">
        <f>IF(C30=truckstoptru,PRODUCT(IF(AF30/FHS&lt;1,1,AF30/FHS),G30,truck_idle/60,tru_Load_Factor,tru__hp,(Other!$G$4/454),FH30,AA30)+PRODUCT(G30,(AF30-IF(AF30/FHS&lt;1,1,AF30/FHS)*(truck_idle/60)),TRU_KW,gridNox,Other!$G$4/454,AA30),blank)</f>
        <v/>
      </c>
      <c r="FL30" t="str">
        <f>IF(C30=truckstoptru,VLOOKUP(B30+0,'Tables 2-3 TRU'!$B$14:$D$31,3),blank)</f>
        <v/>
      </c>
      <c r="FM30" s="4" t="str">
        <f>IF(C30=truckstoptru,PRODUCT(G30,(AF30-IF(AF30/FHS&lt;1,1,AF30/FHS)*(truck_idle/60)),tru__hp,tru_Load_Factor,(Other!$G$4/454),FL30,R30)+PRODUCT(IF(AF30/FHS&lt;1,1,AF30/FHS),G30,truck_idle/60,tru__hp,tru_Load_Factor,(Other!$G$4/454),FL30,R30),blank)</f>
        <v/>
      </c>
      <c r="FN30" s="4" t="str">
        <f>IF(C30=truckstoptru,PRODUCT(IF(AF30/FHS&lt;1,1,AF30/FHS),G30,truck_idle/60,tru_Load_Factor,tru__hp,(Other!$G$4/454),FL30,R30)+PRODUCT(G30,(AF30-IF(AF30/FHS&lt;1,1,AF30/FHS)*(truck_idle/60)),TRU_KW,gridPM,Other!$G$4/454,R30),blank)</f>
        <v/>
      </c>
      <c r="FO30" t="str">
        <f>IF(C30=truckstoptru,VLOOKUP(B30+1,'Tables 2-3 TRU'!$B$14:$D$31,3),blank)</f>
        <v/>
      </c>
      <c r="FP30" s="4" t="str">
        <f>IF(C30=truckstoptru,PRODUCT(G30,(AF30-IF(AF30/FHS&lt;1,1,AF30/FHS)*(truck_idle/60)),tru__hp,tru_Load_Factor,(Other!$G$4/454),FO30,S30)+PRODUCT(IF(AF30/FHS&lt;1,1,AF30/FHS),G30,truck_idle/60,tru__hp,tru_Load_Factor,(Other!$G$4/454),FO30,S30),blank)</f>
        <v/>
      </c>
      <c r="FQ30" s="4" t="str">
        <f>IF(C30=truckstoptru,PRODUCT(IF(AF30/FHS&lt;1,1,AF30/FHS),G30,truck_idle/60,tru_Load_Factor,tru__hp,(Other!$G$4/454),FO30,S30)+PRODUCT(G30,(AF30-IF(AF30/FHS&lt;1,1,AF30/FHS)*(truck_idle/60)),TRU_KW,gridPM,Other!$G$4/454,S30),blank)</f>
        <v/>
      </c>
      <c r="FR30" t="str">
        <f>IF(C30=truckstoptru,VLOOKUP(B30+2,'Tables 2-3 TRU'!$B$14:$D$31,3),blank)</f>
        <v/>
      </c>
      <c r="FS30" s="4" t="str">
        <f>IF(C30=truckstoptru,PRODUCT(G30,(AF30-IF(AF30/FHS&lt;1,1,AF30/FHS)*(truck_idle/60)),tru__hp,tru_Load_Factor,(Other!$G$4/454),FR30,T30)+PRODUCT(IF(AF30/FHS&lt;1,1,AF30/FHS),G30,truck_idle/60,tru__hp,tru_Load_Factor,(Other!$G$4/454),FR30,T30),blank)</f>
        <v/>
      </c>
      <c r="FT30" s="4" t="str">
        <f>IF(C30=truckstoptru,PRODUCT(IF(AF30/FHS&lt;1,1,AF30/FHS),G30,truck_idle/60,tru_Load_Factor,tru__hp,(Other!$G$4/454),FR30,T30)+PRODUCT(G30,(AF30-IF(AF30/FHS&lt;1,1,AF30/FHS)*(truck_idle/60)),TRU_KW,gridPM,Other!$G$4/454,T30),blank)</f>
        <v/>
      </c>
      <c r="FU30" t="str">
        <f>IF(C30=truckstoptru,VLOOKUP(B30+3,'Tables 2-3 TRU'!$B$14:$D$31,3),blank)</f>
        <v/>
      </c>
      <c r="FV30" s="4" t="str">
        <f>IF(C30=truckstoptru,PRODUCT(G30,(AF30-IF(AF30/FHS&lt;1,1,AF30/FHS)*(truck_idle/60)),tru__hp,tru_Load_Factor,(Other!$G$4/454),FU30,U30)+PRODUCT(IF(AF30/FHS&lt;1,1,AF30/FHS),G30,truck_idle/60,tru__hp,tru_Load_Factor,(Other!$G$4/454),FU30,U30),blank)</f>
        <v/>
      </c>
      <c r="FW30" s="4" t="str">
        <f>IF(C30=truckstoptru,PRODUCT(IF(AF30/FHS&lt;1,1,AF30/FHS),G30,truck_idle/60,tru_Load_Factor,tru__hp,(Other!$G$4/454),FU30,U30)+PRODUCT(G30,(AF30-IF(AF30/FHS&lt;1,1,AF30/FHS)*(truck_idle/60)),TRU_KW,gridPM,Other!$G$4/454,U30),blank)</f>
        <v/>
      </c>
      <c r="FX30" t="str">
        <f>IF(C30=truckstoptru,VLOOKUP(B30+4,'Tables 2-3 TRU'!$B$14:$D$31,3),blank)</f>
        <v/>
      </c>
      <c r="FY30" s="4" t="str">
        <f>IF(C30=truckstoptru,PRODUCT(G30,(AF30-IF(AF30/FHS&lt;1,1,AF30/FHS)*(truck_idle/60)),tru__hp,tru_Load_Factor,(Other!$G$4/454),FX30,V30)+PRODUCT(IF(AF30/FHS&lt;1,1,AF30/FHS),G30,truck_idle/60,tru__hp,tru_Load_Factor,(Other!$G$4/454),FX30,V30),blank)</f>
        <v/>
      </c>
      <c r="FZ30" s="4" t="str">
        <f>IF(C30=truckstoptru,PRODUCT(IF(AF30/FHS&lt;1,1,AF30/FHS),G30,truck_idle/60,tru_Load_Factor,tru__hp,(Other!$G$4/454),FX30,V30)+PRODUCT(G30,(AF30-IF(AF30/FHS&lt;1,1,AF30/FHS)*(truck_idle/60)),TRU_KW,gridPM,Other!$G$4/454,V30),blank)</f>
        <v/>
      </c>
      <c r="GA30" t="str">
        <f>IF(C30=truckstoptru,VLOOKUP(B30+5,'Tables 2-3 TRU'!$B$14:$D$31,3),blank)</f>
        <v/>
      </c>
      <c r="GB30" s="4" t="str">
        <f>IF(C30=truckstoptru,PRODUCT(G30,(AF30-IF(AF30/FHS&lt;1,1,AF30/FHS)*(truck_idle/60)),tru__hp,tru_Load_Factor,(Other!$G$4/454),GA30,W30)+PRODUCT(IF(AF30/FHS&lt;1,1,AF30/FHS),G30,truck_idle/60,tru__hp,tru_Load_Factor,(Other!$G$4/454),GA30,W30),blank)</f>
        <v/>
      </c>
      <c r="GC30" s="4" t="str">
        <f>IF(C30=truckstoptru,PRODUCT(IF(AF30/FHS&lt;1,1,AF30/FHS),G30,truck_idle/60,tru_Load_Factor,tru__hp,(Other!$G$4/454),GA30,W30)+PRODUCT(G30,(AF30-IF(AF30/FHS&lt;1,1,AF30/FHS)*(truck_idle/60)),TRU_KW,gridPM,Other!$G$4/454,W30),blank)</f>
        <v/>
      </c>
      <c r="GD30" t="str">
        <f>IF(C30=truckstoptru,VLOOKUP(B30+6,'Tables 2-3 TRU'!$B$14:$D$31,3),blank)</f>
        <v/>
      </c>
      <c r="GE30" s="4" t="str">
        <f>IF(C30=truckstoptru,PRODUCT(G30,(AF30-IF(AF30/FHS&lt;1,1,AF30/FHS)*(truck_idle/60)),tru__hp,tru_Load_Factor,(Other!$G$4/454),GD30,X30)+PRODUCT(IF(AF30/FHS&lt;1,1,AF30/FHS),G30,truck_idle/60,tru__hp,tru_Load_Factor,(Other!$G$4/454),GD30,X30),blank)</f>
        <v/>
      </c>
      <c r="GF30" s="4" t="str">
        <f>IF(C30=truckstoptru,PRODUCT(IF(AF30/FHS&lt;1,1,AF30/FHS),G30,truck_idle/60,tru_Load_Factor,tru__hp,(Other!$G$4/454),GD30,X30)+PRODUCT(G30,(AF30-IF(AF30/FHS&lt;1,1,AF30/FHS)*(truck_idle/60)),TRU_KW,gridPM,Other!$G$4/454,X30),blank)</f>
        <v/>
      </c>
      <c r="GG30" t="str">
        <f>IF(C30=truckstoptru,VLOOKUP(B30+7,'Tables 2-3 TRU'!$B$14:$D$31,3),blank)</f>
        <v/>
      </c>
      <c r="GH30" s="4" t="str">
        <f>IF(C30=truckstoptru,PRODUCT(G30,(AF30-IF(AF30/FHS&lt;1,1,AF30/FHS)*(truck_idle/60)),tru__hp,tru_Load_Factor,(Other!$G$4/454),GG30,Y30)+PRODUCT(IF(AF30/FHS&lt;1,1,AF30/FHS),G30,truck_idle/60,tru__hp,tru_Load_Factor,(Other!$G$4/454),GG30,Y30),blank)</f>
        <v/>
      </c>
      <c r="GI30" s="4" t="str">
        <f>IF(C30=truckstoptru,PRODUCT(IF(AF30/FHS&lt;1,1,AF30/FHS),G30,truck_idle/60,tru_Load_Factor,tru__hp,(Other!$G$4/454),GG30,Y30)+PRODUCT(G30,(AF30-IF(AF30/FHS&lt;1,1,AF30/FHS)*(truck_idle/60)),TRU_KW,gridPM,Other!$G$4/454,Y30),blank)</f>
        <v/>
      </c>
      <c r="GJ30" t="str">
        <f>IF(C30=truckstoptru,VLOOKUP(B30+8,'Tables 2-3 TRU'!$B$14:$D$31,3),blank)</f>
        <v/>
      </c>
      <c r="GK30" s="4" t="str">
        <f>IF(C30=truckstoptru,PRODUCT(G30,(AF30-IF(AF30/FHS&lt;1,1,AF30/FHS)*(truck_idle/60)),tru__hp,tru_Load_Factor,(Other!$G$4/454),GJ30,Z30)+PRODUCT(IF(AF30/FHS&lt;1,1,AF30/FHS),G30,truck_idle/60,tru__hp,tru_Load_Factor,(Other!$G$4/454),GJ30,Z30),blank)</f>
        <v/>
      </c>
      <c r="GL30" s="4" t="str">
        <f>IF(C30=truckstoptru,PRODUCT(IF(AF30/FHS&lt;1,1,AF30/FHS),G30,truck_idle/60,tru_Load_Factor,tru__hp,(Other!$G$4/454),GJ30,Z30)+PRODUCT(G30,(AF30-IF(AF30/FHS&lt;1,1,AF30/FHS)*(truck_idle/60)),TRU_KW,gridPM,Other!$G$4/454,Z30),blank)</f>
        <v/>
      </c>
      <c r="GM30" t="str">
        <f>IF(C30=truckstoptru,VLOOKUP(B30+9,'Tables 2-3 TRU'!$B$14:$D$31,3),blank)</f>
        <v/>
      </c>
      <c r="GN30" s="4" t="str">
        <f>IF(C30=truckstoptru,PRODUCT(G30,(AF30-IF(AF30/FHS&lt;1,1,AF30/FHS)*(truck_idle/60)),tru__hp,tru_Load_Factor,(Other!$G$4/454),GM30,AA30)+PRODUCT(IF(AF30/FHS&lt;1,1,AF30/FHS),G30,truck_idle/60,tru__hp,tru_Load_Factor,(Other!$G$4/454),GM30,AA30),blank)</f>
        <v/>
      </c>
      <c r="GO30" s="4" t="str">
        <f>IF(C30=truckstoptru,PRODUCT(IF(AF30/FHS&lt;1,1,AF30/FHS),G30,truck_idle/60,tru_Load_Factor,tru__hp,(Other!$G$4/454),GM30,AA30)+PRODUCT(G30,(AF30-IF(AF30/FHS&lt;1,1,AF30/FHS)*(truck_idle/60)),TRU_KW,gridPM,Other!$G$4/454,AA30),blank)</f>
        <v/>
      </c>
      <c r="GQ30" s="4">
        <f t="shared" si="2"/>
        <v>0</v>
      </c>
      <c r="GR30" s="4">
        <f t="shared" si="3"/>
        <v>0</v>
      </c>
      <c r="GS30" s="4">
        <f t="shared" si="4"/>
        <v>0</v>
      </c>
      <c r="GT30" s="4">
        <f t="shared" si="5"/>
        <v>0</v>
      </c>
      <c r="GU30" s="4">
        <f t="shared" si="11"/>
        <v>0</v>
      </c>
      <c r="GV30" s="4">
        <f t="shared" si="12"/>
        <v>0</v>
      </c>
      <c r="GW30" s="4"/>
      <c r="GX30" s="4">
        <f t="shared" si="6"/>
        <v>0</v>
      </c>
      <c r="GY30" s="4">
        <f t="shared" si="7"/>
        <v>0</v>
      </c>
      <c r="GZ30" s="4">
        <f t="shared" si="8"/>
        <v>0</v>
      </c>
      <c r="HA30" s="4">
        <f t="shared" si="9"/>
        <v>0</v>
      </c>
      <c r="HB30" s="4">
        <f t="shared" si="13"/>
        <v>0</v>
      </c>
      <c r="HC30" s="4">
        <f t="shared" si="14"/>
        <v>0</v>
      </c>
      <c r="HD30" s="4"/>
      <c r="HE30" s="4">
        <f t="shared" si="15"/>
        <v>0</v>
      </c>
      <c r="HF30" s="4">
        <f t="shared" si="16"/>
        <v>0</v>
      </c>
      <c r="HG30" s="19">
        <f t="shared" si="17"/>
        <v>0</v>
      </c>
      <c r="HH30" s="244">
        <f t="shared" si="10"/>
        <v>0</v>
      </c>
      <c r="HI30" s="55"/>
    </row>
    <row r="31" spans="1:217" x14ac:dyDescent="0.2">
      <c r="A31" t="str">
        <f>IF(OR('User Input Data'!C35=truckstop1,'User Input Data'!C35=truckstoptru),'User Input Data'!A35,blank)</f>
        <v/>
      </c>
      <c r="B31" t="str">
        <f>IF(OR('User Input Data'!C35=truckstop1,'User Input Data'!C35=truckstoptru),'User Input Data'!B35,blank)</f>
        <v/>
      </c>
      <c r="C31" s="49" t="str">
        <f>IF(OR('User Input Data'!C35=truckstop1,'User Input Data'!C35=truckstoptru),'User Input Data'!C35,blank)</f>
        <v/>
      </c>
      <c r="D31" s="49" t="str">
        <f>IF(AND(OR('User Input Data'!C35=truckstop1,'User Input Data'!C35=truckstoptru),'User Input Data'!D35&gt;1),'User Input Data'!D35,blank)</f>
        <v/>
      </c>
      <c r="E31" s="49" t="str">
        <f>IF(AND(OR('User Input Data'!C35=truckstop1,'User Input Data'!C35=truckstoptru),'User Input Data'!E35&gt;1),'User Input Data'!E35,blank)</f>
        <v/>
      </c>
      <c r="F31" s="49" t="str">
        <f>IF(AND(OR('User Input Data'!C35=truckstop1,'User Input Data'!C35=truckstoptru),'User Input Data'!F35&gt;1),'User Input Data'!F35,blank)</f>
        <v/>
      </c>
      <c r="G31" t="str">
        <f>IF(AND(OR('User Input Data'!C35=truckstop1,'User Input Data'!C35=truckstoptru),'User Input Data'!G35&gt;1),'User Input Data'!G35,blank)</f>
        <v/>
      </c>
      <c r="H31" s="79" t="str">
        <f>IF(OR('User Input Data'!C35=truckstop1,'User Input Data'!C35=truckstoptru),'User Input Data'!H35,blank)</f>
        <v/>
      </c>
      <c r="I31" s="79" t="str">
        <f>IF(OR('User Input Data'!C35=truckstop1,'User Input Data'!C35=truckstoptru),'User Input Data'!I35,blank)</f>
        <v/>
      </c>
      <c r="J31" s="79" t="str">
        <f>IF(OR('User Input Data'!C35=truckstop1,'User Input Data'!C35=truckstoptru),'User Input Data'!J35,blank)</f>
        <v/>
      </c>
      <c r="K31" s="79" t="str">
        <f>IF(OR('User Input Data'!C35=truckstop1,'User Input Data'!C35=truckstoptru),'User Input Data'!K35,blank)</f>
        <v/>
      </c>
      <c r="L31" s="79" t="str">
        <f>IF(OR('User Input Data'!C35=truckstop1,'User Input Data'!C35=truckstoptru),'User Input Data'!L35,blank)</f>
        <v/>
      </c>
      <c r="M31" s="79" t="str">
        <f>IF(OR('User Input Data'!C35=truckstop1,'User Input Data'!C35=truckstoptru),'User Input Data'!M35,blank)</f>
        <v/>
      </c>
      <c r="N31" s="79" t="str">
        <f>IF(OR('User Input Data'!C35=truckstop1,'User Input Data'!C35=truckstoptru),'User Input Data'!N35,blank)</f>
        <v/>
      </c>
      <c r="O31" s="79" t="str">
        <f>IF(OR('User Input Data'!C35=truckstop1,'User Input Data'!C35=truckstoptru),'User Input Data'!O35,blank)</f>
        <v/>
      </c>
      <c r="P31" s="79" t="str">
        <f>IF(OR('User Input Data'!C35=truckstop1,'User Input Data'!C35=truckstoptru),'User Input Data'!P35,blank)</f>
        <v/>
      </c>
      <c r="Q31" s="79" t="str">
        <f>IF(OR('User Input Data'!C35=truckstop1,'User Input Data'!C35=truckstoptru),'User Input Data'!Q35,blank)</f>
        <v/>
      </c>
      <c r="R31" s="79" t="str">
        <f>IF('User Input Data'!C35=truckstoptru,'User Input Data'!R35,blank)</f>
        <v/>
      </c>
      <c r="S31" s="79" t="str">
        <f>IF('User Input Data'!C35=truckstoptru,'User Input Data'!S35,blank)</f>
        <v/>
      </c>
      <c r="T31" s="79" t="str">
        <f>IF('User Input Data'!C35=truckstoptru,'User Input Data'!T35,blank)</f>
        <v/>
      </c>
      <c r="U31" s="79" t="str">
        <f>IF('User Input Data'!C35=truckstoptru,'User Input Data'!U35,blank)</f>
        <v/>
      </c>
      <c r="V31" s="79" t="str">
        <f>IF('User Input Data'!C35=truckstoptru,'User Input Data'!V35,blank)</f>
        <v/>
      </c>
      <c r="W31" s="79" t="str">
        <f>IF('User Input Data'!C35=truckstoptru,'User Input Data'!W35,blank)</f>
        <v/>
      </c>
      <c r="X31" s="79" t="str">
        <f>IF('User Input Data'!C35=truckstoptru,'User Input Data'!X35,blank)</f>
        <v/>
      </c>
      <c r="Y31" s="79" t="str">
        <f>IF('User Input Data'!C35=truckstoptru,'User Input Data'!Y35,blank)</f>
        <v/>
      </c>
      <c r="Z31" s="79" t="str">
        <f>IF('User Input Data'!C35=truckstoptru,'User Input Data'!Z35,blank)</f>
        <v/>
      </c>
      <c r="AA31" s="79" t="str">
        <f>IF('User Input Data'!C35=truckstoptru,'User Input Data'!AA35,blank)</f>
        <v/>
      </c>
      <c r="AB31" s="9" t="str">
        <f>IF(AND(OR('User Input Data'!C35=truckstop1,'User Input Data'!C35=truckstoptru),'User Input Data'!AC35&gt;1),'User Input Data'!AC35,blank)</f>
        <v/>
      </c>
      <c r="AC31" s="9" t="str">
        <f>IF(AND(OR('User Input Data'!C35=truckstop1,'User Input Data'!C35=truckstoptru),'User Input Data'!AD35&gt;0),'User Input Data'!AD35,blank)</f>
        <v/>
      </c>
      <c r="AE31" t="str">
        <f>IF(E31&gt;0,E31,Other!$G$5)</f>
        <v/>
      </c>
      <c r="AF31" t="str">
        <f t="shared" si="1"/>
        <v/>
      </c>
      <c r="AG31" s="12" t="str">
        <f>IF(NOT(B31=blank),VLOOKUP(B31+0,'Tables 4-5'!$F$8:$G$25,2),blank)</f>
        <v/>
      </c>
      <c r="AH31" s="461" t="str">
        <f>IF(NOT(B31=blank),VLOOKUP(B31+0,'Table 6'!$B$3:$D$20,2),blank)</f>
        <v/>
      </c>
      <c r="AI31" s="4" t="str">
        <f>IF(NOT(B31=blank),'Tables 4-5'!$A$8,blank)</f>
        <v/>
      </c>
      <c r="AJ31" s="4" t="str">
        <f>IF(NOT(B31=blank),PRODUCT(G31,H31,(AE31-IF(AE31/FHS&lt;1,1,AE31/FHS)*(truck_idle/60)),(AG31*AI31),(Other!$G$4/454))+PRODUCT(IF(AE31/FHS&lt;1,1,AE31/FHS),G31,H31,AH31,truck_idle/60,Other!$G$4/454),blank)</f>
        <v/>
      </c>
      <c r="AK31" s="4" t="str">
        <f>IF(NOT(B31=blank),PRODUCT(IF(AE31/FHS&lt;1,1,AE31/FHS),G31,H31,AH31,truck_idle/60,Other!$G$4/454)+PRODUCT(G31,(AE31-IF(AE31/FHS&lt;1,1,AE31/FHS)*(truck_idle/60)),Truck_KW,gridNox,Other!$G$4/454,H31,AG31),blank)</f>
        <v/>
      </c>
      <c r="AL31" s="12" t="str">
        <f>IF(NOT(B31=blank),VLOOKUP(B31+1,'Tables 4-5'!$F$8:$G$25,2),blank)</f>
        <v/>
      </c>
      <c r="AM31" s="461" t="str">
        <f>IF(NOT(B31=blank),VLOOKUP(B31+1,'Table 6'!$B$3:$D$20,2),blank)</f>
        <v/>
      </c>
      <c r="AN31" s="4" t="str">
        <f>IF(NOT(B31=blank),'Tables 4-5'!$A$8,blank)</f>
        <v/>
      </c>
      <c r="AO31" s="4" t="str">
        <f>IF(NOT(B31=blank),PRODUCT(G31,I31,(AE31-IF(AE31/FHS&lt;1,1,AE31/FHS)*(truck_idle/60)),(AL31*AN31),(Other!$G$4/454))+PRODUCT(IF(AE31/FHS&lt;1,1,AE31/FHS),G31,I31,AM31,truck_idle/60,Other!$G$4/454),blank)</f>
        <v/>
      </c>
      <c r="AP31" s="4" t="str">
        <f>IF(NOT(B31=blank),PRODUCT(IF(AE31/FHS&lt;1,1,AE31/FHS),G31,I31,AM31,truck_idle/60,Other!$G$4/454)+PRODUCT(G31,(AE31-IF(AE31/FHS&lt;1,1,AE31/FHS)*(truck_idle/60)),Truck_KW,gridNox,Other!$G$4/454,I31,AL31),blank)</f>
        <v/>
      </c>
      <c r="AQ31" s="12" t="str">
        <f>IF(NOT(B31=blank),VLOOKUP(B31+2,'Tables 4-5'!$F$8:$G$25,2),blank)</f>
        <v/>
      </c>
      <c r="AR31" s="461" t="str">
        <f>IF(NOT(B31=blank),VLOOKUP(B31+2,'Table 6'!$B$3:$D$20,2),blank)</f>
        <v/>
      </c>
      <c r="AS31" s="4" t="str">
        <f>IF(NOT(B31=blank),'Tables 4-5'!$A$8,blank)</f>
        <v/>
      </c>
      <c r="AT31" s="4" t="str">
        <f>IF(NOT(B31=blank),PRODUCT(G31,J31,(AE31-IF(AE31/FHS&lt;1,1,AE31/FHS)*(truck_idle/60)),(AQ31*AS31),(Other!$G$4/454))+PRODUCT(IF(AE31/FHS&lt;1,1,AE31/FHS),G31,J31,AR31,truck_idle/60,Other!$G$4/454),blank)</f>
        <v/>
      </c>
      <c r="AU31" s="4" t="str">
        <f>IF(NOT(B31=blank),PRODUCT(IF(AE31/FHS&lt;1,1,AE31/FHS),G31,J31,AR31,truck_idle/60,Other!$G$4/454)+PRODUCT(G31,(AE31-IF(AE31/FHS&lt;1,1,AE31/FHS)*(truck_idle/60)),Truck_KW,gridNox,Other!$G$4/454,J31,AQ31),blank)</f>
        <v/>
      </c>
      <c r="AV31" s="12" t="str">
        <f>IF(NOT(B31=blank),VLOOKUP(B31+3,'Tables 4-5'!$F$8:$G$25,2),blank)</f>
        <v/>
      </c>
      <c r="AW31" s="4" t="str">
        <f>IF(NOT(B31=blank),VLOOKUP(B31+3,#REF!,2),blank)</f>
        <v/>
      </c>
      <c r="AX31" s="461" t="str">
        <f>IF(NOT(B31=blank),VLOOKUP(B31+3,'Table 6'!$B$3:$D$20,2),blank)</f>
        <v/>
      </c>
      <c r="AY31" s="4" t="str">
        <f>IF(NOT(B31=blank),'Tables 4-5'!$A$8,blank)</f>
        <v/>
      </c>
      <c r="AZ31" s="4" t="str">
        <f>IF(NOT(B31=blank),PRODUCT(G31,K31,(AE31-IF(AE31/FHS&lt;1,1,AE31/FHS)*(truck_idle/60)),(AV31*AY31),(Other!$G$4/454))+PRODUCT(IF(AE31/FHS&lt;1,1,AE31/FHS),G31,K31,AX31,truck_idle/60,Other!$G$4/454),blank)</f>
        <v/>
      </c>
      <c r="BA31" s="4" t="str">
        <f>IF(NOT(B31=blank),PRODUCT(IF(AE31/FHS&lt;1,1,AE31/FHS),G31,K31,AX31,Other!$G$6/60,Other!$G$4/454)+PRODUCT(G31,(AE31-IF(AE31/FHS&lt;1,1,AE31/FHS)*(truck_idle/60)),Truck_KW,gridNox,Other!$G$4/454,K31,AV31),blank)</f>
        <v/>
      </c>
      <c r="BB31" s="12" t="str">
        <f>IF(NOT(B31=blank),VLOOKUP(B31+4,'Tables 4-5'!$F$8:$G$25,2),blank)</f>
        <v/>
      </c>
      <c r="BC31" s="461" t="str">
        <f>IF(NOT(B31=blank),VLOOKUP(B31+4,'Table 6'!$B$3:$D$20,2),blank)</f>
        <v/>
      </c>
      <c r="BD31" s="4" t="str">
        <f>IF(NOT(B31=blank),'Tables 4-5'!$A$8,blank)</f>
        <v/>
      </c>
      <c r="BE31" s="4" t="str">
        <f>IF(NOT(B31=blank),PRODUCT(G31,L31,(AE31-IF(AE31/FHS&lt;1,1,AE31/FHS)*(truck_idle/60)),(BB31*BD31),(Other!$G$4/454))+PRODUCT(IF(AE31/FHS&lt;1,1,AE31/FHS),G31,L31,BC31,truck_idle/60,Other!$G$4/454),blank)</f>
        <v/>
      </c>
      <c r="BF31" s="4" t="str">
        <f>IF(NOT(B31=blank),PRODUCT(IF(AE31/FHS&lt;1,1,AE31/FHS),G31,L31,BC31,Other!$G$6/60,Other!$G$4/454)+PRODUCT(G31,(AE31-IF(AE31/FHS&lt;1,1,AE31/FHS)*(truck_idle/60)),Truck_KW,gridNox,Other!$G$4/454,L31,BB31),blank)</f>
        <v/>
      </c>
      <c r="BG31" s="12" t="str">
        <f>IF(NOT(B31=blank),VLOOKUP(B31+5,'Tables 4-5'!$F$8:$G$25,2),blank)</f>
        <v/>
      </c>
      <c r="BH31" s="461" t="str">
        <f>IF(NOT(B31=blank),VLOOKUP(B31+5,'Table 6'!$B$3:$D$20,2),blank)</f>
        <v/>
      </c>
      <c r="BI31" s="4" t="str">
        <f>IF(NOT(B31=blank),'Tables 4-5'!$A$8,blank)</f>
        <v/>
      </c>
      <c r="BJ31" s="4" t="str">
        <f>IF(NOT(B31=blank),PRODUCT(G31,M31,(AE31-IF(AE31/FHS&lt;1,1,AE31/FHS)*(truck_idle/60)),(BG31*BI31),(Other!$G$4/454))+PRODUCT(IF(AE31/FHS&lt;1,1,AE31/FHS),G31,M31,BH31,truck_idle/60,Other!$G$4/454),blank)</f>
        <v/>
      </c>
      <c r="BK31" s="4" t="str">
        <f>IF(NOT(B31=blank),PRODUCT(IF(AE31/FHS&lt;1,1,AE31/FHS),G31,M31,BH31,truck_idle/60,Other!$G$4/454)+PRODUCT(G31,(AE31-IF(AE31/FHS&lt;1,1,AE31/FHS)*(truck_idle/60)),Truck_KW,gridNox,Other!$G$4/454,M31,BG31),blank)</f>
        <v/>
      </c>
      <c r="BL31" s="12" t="str">
        <f>IF(NOT(B31=blank),VLOOKUP(B31+6,'Tables 4-5'!$F$8:$G$25,2),blank)</f>
        <v/>
      </c>
      <c r="BM31" s="461" t="str">
        <f>IF(NOT(B31=blank),VLOOKUP(B31+6,'Table 6'!$B$3:$D$20,2),blank)</f>
        <v/>
      </c>
      <c r="BN31" s="4" t="str">
        <f>IF(NOT(B31=blank),'Tables 4-5'!$A$8,blank)</f>
        <v/>
      </c>
      <c r="BO31" s="4" t="str">
        <f>IF(NOT(B31=blank),PRODUCT(G31,N31,(AE31-IF(AE31/FHS&lt;1,1,AE31/FHS)*(truck_idle/60)),(BL31*BN31),(Other!$G$4/454))+PRODUCT(IF(AE31/FHS&lt;1,1,AE31/FHS),G31,N31,BM31,truck_idle/60,Other!$G$4/454),blank)</f>
        <v/>
      </c>
      <c r="BP31" s="4" t="str">
        <f>IF(NOT(B31=blank),PRODUCT(IF(AE31/FHS&lt;1,1,AE31/FHS),G31,N31,BM31,truck_idle/60,Other!$G$4/454)+PRODUCT(G31,(AE31-IF(AE31/FHS&lt;1,1,AE31/FHS)*(truck_idle/60)),Truck_KW,gridNox,Other!$G$4/454,N31,BL31),blank)</f>
        <v/>
      </c>
      <c r="BQ31" s="12" t="str">
        <f>IF(NOT(B31=blank),VLOOKUP(B31+7,'Tables 4-5'!$F$8:$G$25,2),blank)</f>
        <v/>
      </c>
      <c r="BR31" s="461" t="str">
        <f>IF(NOT(B31=blank),VLOOKUP(B31+7,'Table 6'!$B$3:$D$20,2),blank)</f>
        <v/>
      </c>
      <c r="BS31" s="4" t="str">
        <f>IF(NOT(B31=blank),'Tables 4-5'!$A$8,blank)</f>
        <v/>
      </c>
      <c r="BT31" s="4" t="str">
        <f>IF(NOT(B31=blank),PRODUCT(G31,O31,(AE31-IF(AE31/FHS&lt;1,1,AE31/FHS)*(truck_idle/60)),(BQ31*BS31),(Other!$G$4/454))+PRODUCT(IF(AE31/FHS&lt;1,1,AE31/FHS),G31,O31,BR31,truck_idle/60,Other!$G$4/454),blank)</f>
        <v/>
      </c>
      <c r="BU31" s="4" t="str">
        <f>IF(NOT(B31=blank),PRODUCT(IF(AE31/FHS&lt;1,1,AE31/FHS),G31,O31,BR31,truck_idle/60,Other!$G$4/454)+PRODUCT(G31,(AE31-IF(AE31/FHS&lt;1,1,AE31/FHS)*(truck_idle/60)),Truck_KW,gridNox,Other!$G$4/454,O31,BQ31),blank)</f>
        <v/>
      </c>
      <c r="BV31" s="12" t="str">
        <f>IF(NOT(B31=blank),VLOOKUP(B31+8,'Tables 4-5'!$F$8:$G$25,2),blank)</f>
        <v/>
      </c>
      <c r="BW31" s="461" t="str">
        <f>IF(NOT(B31=blank),VLOOKUP(B31+8,'Table 6'!$B$3:$D$20,2),blank)</f>
        <v/>
      </c>
      <c r="BX31" s="4" t="str">
        <f>IF(NOT(B31=blank),'Tables 4-5'!$A$8,blank)</f>
        <v/>
      </c>
      <c r="BY31" s="4" t="str">
        <f>IF(NOT(B31=blank),PRODUCT(G31,P31,(AE31-IF(AE31/FHS&lt;1,1,AE31/FHS)*(truck_idle/60)),(BV31*BX31),(Other!$G$4/454))+PRODUCT(IF(AE31/FHS&lt;1,1,AE31/FHS),G31,P31,BW31,truck_idle/60,Other!$G$4/454),blank)</f>
        <v/>
      </c>
      <c r="BZ31" s="4" t="str">
        <f>IF(NOT(B31=blank),PRODUCT(IF(AE31/FHS&lt;1,1,AE31/FHS),G31,P31,BW31,truck_idle/60,Other!$G$4/454)+PRODUCT(G31,(AE31-IF(AE31/FHS&lt;1,1,AE31/FHS)*(truck_idle/60)),Truck_KW,gridNox,Other!$G$4/454,P31,BV31),blank)</f>
        <v/>
      </c>
      <c r="CA31" s="12" t="str">
        <f>IF(NOT(B31=blank),VLOOKUP(B31+9,'Tables 4-5'!$F$8:$G$25,2),blank)</f>
        <v/>
      </c>
      <c r="CB31" s="461" t="str">
        <f>IF(NOT(B31=blank),VLOOKUP(B31+9,'Table 6'!$B$3:$D$20,2),blank)</f>
        <v/>
      </c>
      <c r="CC31" s="4" t="str">
        <f>IF(NOT(B31=blank),'Tables 4-5'!$A$8,blank)</f>
        <v/>
      </c>
      <c r="CD31" s="4" t="str">
        <f>IF(NOT(B31=blank),PRODUCT(G31,Q31,(AE31-IF(AE31/FHS&lt;1,1,AE31/FHS)*(truck_idle/60)),(CA31*CC31),(Other!$G$4/454))+PRODUCT(IF(AE31/FHS&lt;1,1,AE31/FHS),G31,Q31,CB31,truck_idle/60,Other!$G$4/454),blank)</f>
        <v/>
      </c>
      <c r="CE31" s="4" t="str">
        <f>IF(NOT(B31=blank),PRODUCT(IF(AE31/FHS&lt;1,1,AE31/FHS),G31,Q31,CB31,truck_idle/60,Other!$G$4/454)+PRODUCT(G31,(AE31-IF(AE31/FHS&lt;1,1,AE31/FHS)*(truck_idle/60)),Truck_KW,gridNox,Other!$G$4/454,Q31,CA31),blank)</f>
        <v/>
      </c>
      <c r="CG31" s="12" t="str">
        <f>IF(NOT(B31=blank),VLOOKUP(B31+0,'Tables 4-5'!$F$8:$G$25,2),blank)</f>
        <v/>
      </c>
      <c r="CH31" s="12" t="str">
        <f>IF(NOT(B31=blank),VLOOKUP(B31+0,'Table 6'!$B$3:$D$20,3),blank)</f>
        <v/>
      </c>
      <c r="CI31" s="4" t="str">
        <f>IF(NOT(B31=blank),'Tables 4-5'!$B$8,blank)</f>
        <v/>
      </c>
      <c r="CJ31" s="4" t="str">
        <f>IF(NOT(B31=blank),PRODUCT(G31,H31,(AE31-IF(AE31/FHS&lt;1,1,AE31/FHS)*(truck_idle/60)),(CG31*CI31),(Other!$G$4/454))+PRODUCT(IF(AE31/FHS&lt;1,1,AE31/FHS),G31,H31,CH31,truck_idle/60,Other!$G$4/454),blank)</f>
        <v/>
      </c>
      <c r="CK31" s="12" t="str">
        <f>IF(NOT(B31=blank),PRODUCT(IF(AE31/FHS&lt;1,1,AE31/FHS),G31,H31,CH31,truck_idle/60,Other!$G$4/454)+PRODUCT(G31,(AE31-IF(AE31/FHS&lt;1,1,AE31/FHS)*(truck_idle/60)),Truck_KW,gridPM,Other!$G$4/454,CG31,H31),blank)</f>
        <v/>
      </c>
      <c r="CL31" s="12" t="str">
        <f>IF(NOT(B31=blank),VLOOKUP(B31+1,'Tables 4-5'!$F$8:$G$25,2),blank)</f>
        <v/>
      </c>
      <c r="CM31" s="12" t="str">
        <f>IF(NOT(B31=blank),VLOOKUP(B31+1,'Table 6'!$B$3:$D$20,3),blank)</f>
        <v/>
      </c>
      <c r="CN31" s="4" t="str">
        <f>IF(NOT(B31=blank),'Tables 4-5'!$B$8,blank)</f>
        <v/>
      </c>
      <c r="CO31" s="4" t="str">
        <f>IF(NOT(B31=blank),PRODUCT(G31,I31,(AE31-IF(AE31/FHS&lt;1,1,AE31/FHS)*(truck_idle/60)),(CL31*CN31),(Other!$G$4/454))+PRODUCT(IF(AE31/FHS&lt;1,1,AE31/FHS),G31,I31,CM31,truck_idle/60,Other!$G$4/454),blank)</f>
        <v/>
      </c>
      <c r="CP31" s="12" t="str">
        <f>IF(NOT(B31=blank),PRODUCT(IF(AE31/FHS&lt;1,1,AE31/FHS),G31,I31,CM31,truck_idle/60,Other!$G$4/454)+PRODUCT(G31,(AE31-IF(AE31/FHS&lt;1,1,AE31/FHS)*(truck_idle/60)),Truck_KW,gridPM,Other!$G$4/454,I31,CL31),blank)</f>
        <v/>
      </c>
      <c r="CQ31" s="12" t="str">
        <f>IF(NOT(B31=blank),VLOOKUP(B31+2,'Tables 4-5'!$F$8:$G$25,2),blank)</f>
        <v/>
      </c>
      <c r="CR31" s="12" t="str">
        <f>IF(NOT(B31=blank),VLOOKUP(B31+2,'Table 6'!$B$3:$D$20,3),blank)</f>
        <v/>
      </c>
      <c r="CS31" s="4" t="str">
        <f>IF(NOT(B31=blank),'Tables 4-5'!$B$8,blank)</f>
        <v/>
      </c>
      <c r="CT31" s="4" t="str">
        <f>IF(NOT(B31=blank),PRODUCT(G31,J31,(AE31-IF(AE31/FHS&lt;1,1,AE31/FHS)*(truck_idle/60)),(CQ31*CS31),(Other!$G$4/454))+PRODUCT(IF(AE31/FHS&lt;1,1,AE31/FHS),G31,J31,CR31,truck_idle/60,Other!$G$4/454),blank)</f>
        <v/>
      </c>
      <c r="CU31" s="12" t="str">
        <f>IF(NOT(B31=blank),PRODUCT(IF(AE31/FHS&lt;1,1,AE31/FHS),G31,J31,CR31,truck_idle/60,Other!$G$4/454)+PRODUCT(G31,(AE31-IF(AE31/FHS&lt;1,1,AE31/FHS)*(truck_idle/60)),Truck_KW,gridPM,Other!$G$4/454,J31,CQ31),blank)</f>
        <v/>
      </c>
      <c r="CV31" s="12" t="str">
        <f>IF(NOT(B31=blank),VLOOKUP(B31+3,'Tables 4-5'!$F$8:$G$25,2),blank)</f>
        <v/>
      </c>
      <c r="CW31" s="12" t="str">
        <f>IF(NOT(B31=blank),VLOOKUP(B31+3,'Table 6'!$B$3:$D$20,3),blank)</f>
        <v/>
      </c>
      <c r="CX31" s="4" t="str">
        <f>IF(NOT(B31=blank),'Tables 4-5'!$B$8,blank)</f>
        <v/>
      </c>
      <c r="CY31" s="4" t="str">
        <f>IF(NOT(B31=blank),PRODUCT(G31,K31,(AE31-IF(AE31/FHS&lt;1,1,AE31/FHS)*(truck_idle/60)),(CV31*CX31),(Other!$G$4/454))+PRODUCT(IF(AE31/FHS&lt;1,1,AE31/FHS),G31,K31,CW31,truck_idle/60,Other!$G$4/454),blank)</f>
        <v/>
      </c>
      <c r="CZ31" s="12" t="str">
        <f>IF(NOT(B31=blank),PRODUCT(IF(AE31/FHS&lt;1,1,AE31/FHS),G31,K31,CW31,truck_idle/60,Other!$G$4/454)+PRODUCT(G31,(AE31-IF(AE31/FHS&lt;1,1,AE31/FHS)*(truck_idle/60)),Truck_KW,gridPM,Other!$G$4/454,K31,CV31),blank)</f>
        <v/>
      </c>
      <c r="DA31" s="12" t="str">
        <f>IF(NOT(B31=blank),VLOOKUP(B31+4,'Tables 4-5'!$F$8:$G$25,2),blank)</f>
        <v/>
      </c>
      <c r="DB31" s="12" t="str">
        <f>IF(NOT(B31=blank),VLOOKUP(B31+4,'Table 6'!$B$3:$D$20,3),blank)</f>
        <v/>
      </c>
      <c r="DC31" s="4" t="str">
        <f>IF(NOT(B31=blank),'Tables 4-5'!$B$8,blank)</f>
        <v/>
      </c>
      <c r="DD31" s="4" t="str">
        <f>IF(NOT(B31=blank),PRODUCT(G31,L31,(AE31-IF(AE31/FHS&lt;1,1,AE31/FHS)*(truck_idle/60)),(DA31*DC31),(Other!$G$4/454))+PRODUCT(IF(AE31/FHS&lt;1,1,AE31/FHS),G31,L31,DB31,truck_idle/60,Other!$G$4/454),blank)</f>
        <v/>
      </c>
      <c r="DE31" s="12" t="str">
        <f>IF(NOT(B31=blank),PRODUCT(IF(AE31/FHS&lt;1,1,AE31/FHS),G31,L31,DB31,truck_idle/60,Other!$G$4/454)+PRODUCT(G31,(AE31-IF(AE31/FHS&lt;1,1,AE31/FHS)*(truck_idle/60)),Truck_KW,gridPM,Other!$G$4/454,L31,DA31),blank)</f>
        <v/>
      </c>
      <c r="DF31" s="12" t="str">
        <f>IF(NOT(B31=blank),VLOOKUP(B31+5,'Tables 4-5'!$F$8:$G$25,2),blank)</f>
        <v/>
      </c>
      <c r="DG31" s="12" t="str">
        <f>IF(NOT(B31=blank),VLOOKUP(B31+5,'Table 6'!$B$3:$D$20,3),blank)</f>
        <v/>
      </c>
      <c r="DH31" s="4" t="str">
        <f>IF(NOT(B31=blank),'Tables 4-5'!$B$8,blank)</f>
        <v/>
      </c>
      <c r="DI31" s="4" t="str">
        <f>IF(NOT(B31=blank),PRODUCT(G31,M31,(AE31-IF(AE31/FHS&lt;1,1,AE31/FHS)*(truck_idle/60)),(DF31*DH31),(Other!$G$4/454))+PRODUCT(IF(AE31/FHS&lt;1,1,AE31/FHS),G31,M31,DG31,truck_idle/60,Other!$G$4/454),blank)</f>
        <v/>
      </c>
      <c r="DJ31" s="12" t="str">
        <f>IF(NOT(B31=blank),PRODUCT(IF(AE31/FHS&lt;1,1,AE31/FHS),G31,M31,DG31,truck_idle/60,Other!$G$4/454)+PRODUCT(G31,(AE31-IF(AE31/FHS&lt;1,1,AE31/FHS)*(truck_idle/60)),Truck_KW,gridPM,Other!$G$4/454,M31,DF31),blank)</f>
        <v/>
      </c>
      <c r="DK31" s="12" t="str">
        <f>IF(NOT(B31=blank),VLOOKUP(B31+6,'Tables 4-5'!$F$8:$G$25,2),blank)</f>
        <v/>
      </c>
      <c r="DL31" s="12" t="str">
        <f>IF(NOT(B31=blank),VLOOKUP(B31+6,'Table 6'!$B$3:$D$20,3),blank)</f>
        <v/>
      </c>
      <c r="DM31" s="4" t="str">
        <f>IF(NOT(B31=blank),'Tables 4-5'!$B$8,blank)</f>
        <v/>
      </c>
      <c r="DN31" s="4" t="str">
        <f>IF(NOT(B31=blank),PRODUCT(G31,N31,(AE31-IF(AE31/FHS&lt;1,1,AE31/FHS)*(truck_idle/60)),(DK31*DM31),(Other!$G$4/454))+PRODUCT(IF(AE31/FHS&lt;1,1,AE31/FHS),G31,N31,DL31,truck_idle/60,Other!$G$4/454),blank)</f>
        <v/>
      </c>
      <c r="DO31" s="12" t="str">
        <f>IF(NOT(B31=blank),PRODUCT(IF(AE31/FHS&lt;1,1,AE31/FHS),G31,N31,DL31,truck_idle/60,Other!$G$4/454)+PRODUCT(G31,(AE31-IF(AE31/FHS&lt;1,1,AE31/FHS)*(truck_idle/60)),Truck_KW,gridPM,Other!$G$4/454,N31,DK31),blank)</f>
        <v/>
      </c>
      <c r="DP31" s="12" t="str">
        <f>IF(NOT(B31=blank),VLOOKUP(B31+7,'Tables 4-5'!$F$8:$G$25,2),blank)</f>
        <v/>
      </c>
      <c r="DQ31" s="12" t="str">
        <f>IF(NOT(B31=blank),VLOOKUP(B31+7,'Table 6'!$B$3:$D$20,3),blank)</f>
        <v/>
      </c>
      <c r="DR31" s="4" t="str">
        <f>IF(NOT(B31=blank),'Tables 4-5'!$B$8,blank)</f>
        <v/>
      </c>
      <c r="DS31" s="4" t="str">
        <f>IF(NOT(B31=blank),PRODUCT(G31,O31,(AE31-IF(AE31/FHS&lt;1,1,AE31/FHS)*(truck_idle/60)),(DP31*DR31),(Other!$G$4/454))+PRODUCT(IF(AE31/FHS&lt;1,1,AE31/FHS),G31,O31,DQ31,truck_idle/60,Other!$G$4/454),blank)</f>
        <v/>
      </c>
      <c r="DT31" s="12" t="str">
        <f>IF(NOT(B31=blank),PRODUCT(IF(AE31/FHS&lt;1,1,AE31/FHS),G31,O31,DQ31,truck_idle/60,Other!$G$4/454)+PRODUCT(G31,(AE31-IF(AE31/FHS&lt;1,1,AE31/FHS)*(truck_idle/60)),Truck_KW,gridPM,Other!$G$4/454,O31,DP31),blank)</f>
        <v/>
      </c>
      <c r="DU31" s="12" t="str">
        <f>IF(NOT(B31=blank),VLOOKUP(B31+8,'Tables 4-5'!$F$8:$G$25,2),blank)</f>
        <v/>
      </c>
      <c r="DV31" s="12" t="str">
        <f>IF(NOT(B31=blank),VLOOKUP(B31+8,'Table 6'!$B$3:$D$20,3),blank)</f>
        <v/>
      </c>
      <c r="DW31" s="4" t="str">
        <f>IF(NOT(B31=blank),'Tables 4-5'!$B$8,blank)</f>
        <v/>
      </c>
      <c r="DX31" s="4" t="str">
        <f>IF(NOT(B31=blank),PRODUCT(G31,P31,(AE31-IF(AE31/FHS&lt;1,1,AE31/FHS)*(truck_idle/60)),(DU31*DW31),(Other!$G$4/454))+PRODUCT(IF(AE31/FHS&lt;1,1,AE31/FHS),G31,P31,DV31,truck_idle/60,Other!$G$4/454),blank)</f>
        <v/>
      </c>
      <c r="DY31" s="12" t="str">
        <f>IF(NOT(B31=blank),PRODUCT(IF(AE31/FHS&lt;1,1,AE31/FHS),G31,P31,DV31,truck_idle/60,Other!$G$4/454)+PRODUCT(G31,(AE31-IF(AE31/FHS&lt;1,1,AE31/FHS)*(truck_idle/60)),Truck_KW,gridPM,Other!$G$4/454,P31,DU31),blank)</f>
        <v/>
      </c>
      <c r="DZ31" s="12" t="str">
        <f>IF(NOT(B31=blank),VLOOKUP(B31+9,'Tables 4-5'!$F$8:$G$25,2),blank)</f>
        <v/>
      </c>
      <c r="EA31" s="12" t="str">
        <f>IF(NOT(B31=blank),VLOOKUP(B31+9,#REF!,3),blank)</f>
        <v/>
      </c>
      <c r="EB31" s="12" t="str">
        <f>IF(NOT(B31=blank),VLOOKUP(B31+9,'Table 6'!$B$3:$D$20,3),blank)</f>
        <v/>
      </c>
      <c r="EC31" s="4" t="str">
        <f>IF(NOT(B31=blank),'Tables 4-5'!$B$8,blank)</f>
        <v/>
      </c>
      <c r="ED31" s="4" t="str">
        <f>IF(NOT(B31=blank),PRODUCT(G31,Q31,(AE31-IF(AE31/FHS&lt;1,1,AE31/FHS)*(truck_idle/60)),(DZ31*EC31),(Other!$G$4/454))+PRODUCT(IF(AE31/FHS&lt;1,1,AE31/FHS),G31,Q31,EB31,truck_idle/60,Other!$G$4/454),blank)</f>
        <v/>
      </c>
      <c r="EE31" s="12" t="str">
        <f>IF(NOT(B31=blank),PRODUCT(IF(AE31/FHS&lt;1,1,AE31/FHS),G31,Q31,EB31,truck_idle/60,Other!$G$4/454)+PRODUCT(G31,(AE31-IF(AE31/FHS&lt;1,1,AE31/FHS)*(truck_idle/60)),Truck_KW,gridPM,Other!$G$4/454,Q31,DZ31),blank)</f>
        <v/>
      </c>
      <c r="EG31" t="str">
        <f>IF(C31=truckstoptru,VLOOKUP(B31+0,'Tables 2-3 TRU'!$B$14:$D$31,2),blank)</f>
        <v/>
      </c>
      <c r="EH31" s="4" t="str">
        <f>IF(C31=truckstoptru,PRODUCT(G31,(AF31-IF(AF31/FHS&lt;1,1,AF31/FHS)*(truck_idle/60)),tru__hp,tru_Load_Factor,(Other!$G$4/454),EG31,R31)+PRODUCT(IF(AF31/FHS&lt;1,1,AF31/FHS),G31,truck_idle/60,tru__hp,tru_Load_Factor,(Other!$G$4/454),EG31,R31),blank)</f>
        <v/>
      </c>
      <c r="EI31" s="4" t="str">
        <f>IF(C31=truckstoptru,PRODUCT(IF(AF31/FHS&lt;1,1,AF31/FHS),G31,truck_idle/60,tru_Load_Factor,tru__hp,(Other!$G$4/454),EG31,R31)+PRODUCT(G31,(AF31-IF(AF31/FHS&lt;1,1,AF31/FHS)*(truck_idle/60)),TRU_KW,gridNox,Other!$G$4/454,R31),blank)</f>
        <v/>
      </c>
      <c r="EJ31" t="str">
        <f>IF(C31=truckstoptru,VLOOKUP(B31+1,'Tables 2-3 TRU'!$B$14:$D$31,2),blank)</f>
        <v/>
      </c>
      <c r="EK31" s="4" t="str">
        <f>IF(C31=truckstoptru,PRODUCT(G31,(AF31-IF(AF31/FHS&lt;1,1,AF31/FHS)*(truck_idle/60)),tru__hp,tru_Load_Factor,(Other!$G$4/454),EJ31,S31)+PRODUCT(IF(AF31/FHS&lt;1,1,AF31/FHS),G31,truck_idle/60,tru__hp,tru_Load_Factor,(Other!$G$4/454),EJ31,S31),blank)</f>
        <v/>
      </c>
      <c r="EL31" s="4" t="str">
        <f>IF(C31=truckstoptru,PRODUCT(IF(AF31/FHS&lt;1,1,AF31/FHS),G31,truck_idle/60,tru_Load_Factor,tru__hp,(Other!$G$4/454),EJ31,S31)+PRODUCT(G31,(AF31-IF(AF31/FHS&lt;1,1,AF31/FHS)*(truck_idle/60)),TRU_KW,gridNox,Other!$G$4/454,S31),blank)</f>
        <v/>
      </c>
      <c r="EM31" t="str">
        <f>IF(C31=truckstoptru,VLOOKUP(B31+2,'Tables 2-3 TRU'!$B$14:$D$31,2),blank)</f>
        <v/>
      </c>
      <c r="EN31" s="4" t="str">
        <f>IF(C31=truckstoptru,PRODUCT(G31,(AF31-IF(AF31/FHS&lt;1,1,AF31/FHS)*(truck_idle/60)),tru__hp,tru_Load_Factor,(Other!$G$4/454),EM31,T31)+PRODUCT(IF(AF31/FHS&lt;1,1,AF31/FHS),G31,truck_idle/60,tru__hp,tru_Load_Factor,(Other!$G$4/454),EM31,T31),blank)</f>
        <v/>
      </c>
      <c r="EO31" s="4" t="str">
        <f>IF(C31=truckstoptru,PRODUCT(IF(AF31/FHS&lt;1,1,AF31/FHS),G31,truck_idle/60,tru_Load_Factor,tru__hp,(Other!$G$4/454),EM31,T31)+PRODUCT(G31,(AF31-IF(AF31/FHS&lt;1,1,AF31/FHS)*(truck_idle/60)),TRU_KW,gridNox,Other!$G$4/454,T31),blank)</f>
        <v/>
      </c>
      <c r="EP31" t="str">
        <f>IF(C31=truckstoptru,VLOOKUP(B31+3,'Tables 2-3 TRU'!$B$14:$D$31,2),blank)</f>
        <v/>
      </c>
      <c r="EQ31" s="4" t="str">
        <f>IF(C31=truckstoptru,PRODUCT(G31,(AF31-IF(AF31/FHS&lt;1,1,AF31/FHS)*(truck_idle/60)),tru__hp,tru_Load_Factor,(Other!$G$4/454),EP31,U31)+PRODUCT(IF(AF31/FHS&lt;1,1,AF31/FHS),G31,truck_idle/60,tru__hp,tru_Load_Factor,(Other!$G$4/454),EP31,U31),blank)</f>
        <v/>
      </c>
      <c r="ER31" s="4" t="str">
        <f>IF(C31=truckstoptru,PRODUCT(IF(AF31/FHS&lt;1,1,AF31/FHS),G31,truck_idle/60,tru_Load_Factor,tru__hp,(Other!$G$4/454),EP31,U31)+PRODUCT(G31,(AF31-IF(AF31/FHS&lt;1,1,AF31/FHS)*(truck_idle/60)),TRU_KW,gridNox,Other!$G$4/454,U31),blank)</f>
        <v/>
      </c>
      <c r="ES31" t="str">
        <f>IF(C31=truckstoptru,VLOOKUP(B31+4,'Tables 2-3 TRU'!$B$14:$D$31,2),blank)</f>
        <v/>
      </c>
      <c r="ET31" s="4" t="str">
        <f>IF(C31=truckstoptru,PRODUCT(G31,(AF31-IF(AF31/FHS&lt;1,1,AF31/FHS)*(truck_idle/60)),tru__hp,tru_Load_Factor,(Other!$G$4/454),ES31,V31)+PRODUCT(IF(AF31/FHS&lt;1,1,AF31/FHS),G31,truck_idle/60,tru__hp,tru_Load_Factor,(Other!$G$4/454),ES31,V31),blank)</f>
        <v/>
      </c>
      <c r="EU31" s="4" t="str">
        <f>IF(C31=truckstoptru,PRODUCT(IF(AF31/FHS&lt;1,1,AE31/FHS),G31,truck_idle/60,tru_Load_Factor,tru__hp,(Other!$G$4/454),ES31,V31)+PRODUCT(G31,(AF31-IF(AF31/FHS&lt;1,1,AE31/FHS)*(truck_idle/60)),TRU_KW,gridNox,Other!$G$4/454,V31),blank)</f>
        <v/>
      </c>
      <c r="EV31" t="str">
        <f>IF(C31=truckstoptru,VLOOKUP(B31+5,'Tables 2-3 TRU'!$B$14:$D$31,2),blank)</f>
        <v/>
      </c>
      <c r="EW31" s="4" t="str">
        <f>IF(C31=truckstoptru,PRODUCT(G31,(AF31-IF(AF31/FHS&lt;1,1,AF31/FHS)*(truck_idle/60)),tru__hp,tru_Load_Factor,(Other!$G$4/454),EV31,W31)+PRODUCT(IF(AF31/FHS&lt;1,1,AF31/FHS),G31,truck_idle/60,tru__hp,tru_Load_Factor,(Other!$G$4/454),EV31,W31),blank)</f>
        <v/>
      </c>
      <c r="EX31" s="4" t="str">
        <f>IF(C31=truckstoptru,PRODUCT(IF(AF31/FHS&lt;1,1,AF31/FHS),G31,truck_idle/60,tru_Load_Factor,tru__hp,(Other!$G$4/454),EV31,W31)+PRODUCT(G31,(AF31-IF(AF31/FHS&lt;1,1,AF31/FHS)*(truck_idle/60)),TRU_KW,gridNox,Other!$G$4/454,W31),blank)</f>
        <v/>
      </c>
      <c r="EY31" t="str">
        <f>IF(C31=truckstoptru,VLOOKUP(B31+6,'Tables 2-3 TRU'!$B$14:$D$31,2),blank)</f>
        <v/>
      </c>
      <c r="EZ31" s="4" t="str">
        <f>IF(C31=truckstoptru,PRODUCT(G31,(AF31-IF(AF31/FHS&lt;1,1,AF31/FHS)*(truck_idle/60)),tru__hp,tru_Load_Factor,(Other!$G$4/454),EY31,X31)+PRODUCT(IF(AF31/FHS&lt;1,1,AF31/FHS),G31,truck_idle/60,tru__hp,tru_Load_Factor,(Other!$G$4/454),EY31,X31),blank)</f>
        <v/>
      </c>
      <c r="FA31" s="4" t="str">
        <f>IF(C31=truckstoptru,PRODUCT(IF(AF31/FHS&lt;1,1,AF31/FHS),G31,truck_idle/60,tru_Load_Factor,tru__hp,(Other!$G$4/454),EY31,X31)+PRODUCT(G31,(AF31-IF(AF31/FHS&lt;1,1,AF31/FHS)*(truck_idle/60)),TRU_KW,gridNox,Other!$G$4/454,X31),blank)</f>
        <v/>
      </c>
      <c r="FB31" t="str">
        <f>IF(C31=truckstoptru,VLOOKUP(B31+7,'Tables 2-3 TRU'!$B$14:$D$31,2),blank)</f>
        <v/>
      </c>
      <c r="FC31" s="4" t="str">
        <f>IF(C31=truckstoptru,PRODUCT(G31,(AF31-IF(AF31/FHS&lt;1,1,AF31/FHS)*(truck_idle/60)),tru__hp,tru_Load_Factor,(Other!$G$4/454),FB31,Y31)+PRODUCT(IF(AF31/FHS&lt;1,1,AF31/FHS),G31,truck_idle/60,tru__hp,tru_Load_Factor,(Other!$G$4/454),FB31,Y31),blank)</f>
        <v/>
      </c>
      <c r="FD31" s="4" t="str">
        <f>IF(C31=truckstoptru,PRODUCT(IF(AF31/FHS&lt;1,1,AF31/FHS),G31,truck_idle/60,tru_Load_Factor,tru__hp,(Other!$G$4/454),FB31,Y31)+PRODUCT(G31,(AF31-IF(AF31/FHS&lt;1,1,AF31/FHS)*(truck_idle/60)),TRU_KW,gridNox,Other!$G$4/454,Y31),blank)</f>
        <v/>
      </c>
      <c r="FE31" t="str">
        <f>IF(C31=truckstoptru,VLOOKUP(B31+8,'Tables 2-3 TRU'!$B$14:$D$31,2),blank)</f>
        <v/>
      </c>
      <c r="FF31" s="4" t="str">
        <f>IF(C31=truckstoptru,PRODUCT(G31,(AF31-IF(AF31/FHS&lt;1,1,AF31/FHS)*(truck_idle/60)),tru__hp,tru_Load_Factor,(Other!$G$4/454),FE31,Z31)+PRODUCT(IF(AF31/FHS&lt;1,1,AF31/FHS),G31,truck_idle/60,tru__hp,tru_Load_Factor,(Other!$G$4/454),FE31,Z31),blank)</f>
        <v/>
      </c>
      <c r="FG31" s="4" t="str">
        <f>IF(C31=truckstoptru,PRODUCT(IF(AF31/FHS&lt;1,1,AF31/FHS),G31,truck_idle/60,tru_Load_Factor,tru__hp,(Other!$G$4/454),FE31,Z31)+PRODUCT(G31,(AF31-IF(AF31/FHS&lt;1,1,AF31/FHS)*(truck_idle/60)),TRU_KW,gridNox,Other!$G$4/454,Z31),blank)</f>
        <v/>
      </c>
      <c r="FH31" t="str">
        <f>IF(C31=truckstoptru,VLOOKUP(B31+9,'Tables 2-3 TRU'!$B$14:$D$31,2),blank)</f>
        <v/>
      </c>
      <c r="FI31" s="4" t="str">
        <f>IF(C31=truckstoptru,PRODUCT(G31,(AF31-IF(AF31/FHS&lt;1,1,AF31/FHS)*(truck_idle/60)),tru__hp,tru_Load_Factor,(Other!$G$4/454),FH31,AA31)+PRODUCT(IF(AF31/FHS&lt;1,1,AF31/FHS),G31,truck_idle/60,tru__hp,tru_Load_Factor,(Other!$G$4/454),FH31,AA31),blank)</f>
        <v/>
      </c>
      <c r="FJ31" s="4" t="str">
        <f>IF(C31=truckstoptru,PRODUCT(IF(AF31/FHS&lt;1,1,AF31/FHS),G31,truck_idle/60,tru_Load_Factor,tru__hp,(Other!$G$4/454),FH31,AA31)+PRODUCT(G31,(AF31-IF(AF31/FHS&lt;1,1,AF31/FHS)*(truck_idle/60)),TRU_KW,gridNox,Other!$G$4/454,AA31),blank)</f>
        <v/>
      </c>
      <c r="FL31" t="str">
        <f>IF(C31=truckstoptru,VLOOKUP(B31+0,'Tables 2-3 TRU'!$B$14:$D$31,3),blank)</f>
        <v/>
      </c>
      <c r="FM31" s="4" t="str">
        <f>IF(C31=truckstoptru,PRODUCT(G31,(AF31-IF(AF31/FHS&lt;1,1,AF31/FHS)*(truck_idle/60)),tru__hp,tru_Load_Factor,(Other!$G$4/454),FL31,R31)+PRODUCT(IF(AF31/FHS&lt;1,1,AF31/FHS),G31,truck_idle/60,tru__hp,tru_Load_Factor,(Other!$G$4/454),FL31,R31),blank)</f>
        <v/>
      </c>
      <c r="FN31" s="4" t="str">
        <f>IF(C31=truckstoptru,PRODUCT(IF(AF31/FHS&lt;1,1,AF31/FHS),G31,truck_idle/60,tru_Load_Factor,tru__hp,(Other!$G$4/454),FL31,R31)+PRODUCT(G31,(AF31-IF(AF31/FHS&lt;1,1,AF31/FHS)*(truck_idle/60)),TRU_KW,gridPM,Other!$G$4/454,R31),blank)</f>
        <v/>
      </c>
      <c r="FO31" t="str">
        <f>IF(C31=truckstoptru,VLOOKUP(B31+1,'Tables 2-3 TRU'!$B$14:$D$31,3),blank)</f>
        <v/>
      </c>
      <c r="FP31" s="4" t="str">
        <f>IF(C31=truckstoptru,PRODUCT(G31,(AF31-IF(AF31/FHS&lt;1,1,AF31/FHS)*(truck_idle/60)),tru__hp,tru_Load_Factor,(Other!$G$4/454),FO31,S31)+PRODUCT(IF(AF31/FHS&lt;1,1,AF31/FHS),G31,truck_idle/60,tru__hp,tru_Load_Factor,(Other!$G$4/454),FO31,S31),blank)</f>
        <v/>
      </c>
      <c r="FQ31" s="4" t="str">
        <f>IF(C31=truckstoptru,PRODUCT(IF(AF31/FHS&lt;1,1,AF31/FHS),G31,truck_idle/60,tru_Load_Factor,tru__hp,(Other!$G$4/454),FO31,S31)+PRODUCT(G31,(AF31-IF(AF31/FHS&lt;1,1,AF31/FHS)*(truck_idle/60)),TRU_KW,gridPM,Other!$G$4/454,S31),blank)</f>
        <v/>
      </c>
      <c r="FR31" t="str">
        <f>IF(C31=truckstoptru,VLOOKUP(B31+2,'Tables 2-3 TRU'!$B$14:$D$31,3),blank)</f>
        <v/>
      </c>
      <c r="FS31" s="4" t="str">
        <f>IF(C31=truckstoptru,PRODUCT(G31,(AF31-IF(AF31/FHS&lt;1,1,AF31/FHS)*(truck_idle/60)),tru__hp,tru_Load_Factor,(Other!$G$4/454),FR31,T31)+PRODUCT(IF(AF31/FHS&lt;1,1,AF31/FHS),G31,truck_idle/60,tru__hp,tru_Load_Factor,(Other!$G$4/454),FR31,T31),blank)</f>
        <v/>
      </c>
      <c r="FT31" s="4" t="str">
        <f>IF(C31=truckstoptru,PRODUCT(IF(AF31/FHS&lt;1,1,AF31/FHS),G31,truck_idle/60,tru_Load_Factor,tru__hp,(Other!$G$4/454),FR31,T31)+PRODUCT(G31,(AF31-IF(AF31/FHS&lt;1,1,AF31/FHS)*(truck_idle/60)),TRU_KW,gridPM,Other!$G$4/454,T31),blank)</f>
        <v/>
      </c>
      <c r="FU31" t="str">
        <f>IF(C31=truckstoptru,VLOOKUP(B31+3,'Tables 2-3 TRU'!$B$14:$D$31,3),blank)</f>
        <v/>
      </c>
      <c r="FV31" s="4" t="str">
        <f>IF(C31=truckstoptru,PRODUCT(G31,(AF31-IF(AF31/FHS&lt;1,1,AF31/FHS)*(truck_idle/60)),tru__hp,tru_Load_Factor,(Other!$G$4/454),FU31,U31)+PRODUCT(IF(AF31/FHS&lt;1,1,AF31/FHS),G31,truck_idle/60,tru__hp,tru_Load_Factor,(Other!$G$4/454),FU31,U31),blank)</f>
        <v/>
      </c>
      <c r="FW31" s="4" t="str">
        <f>IF(C31=truckstoptru,PRODUCT(IF(AF31/FHS&lt;1,1,AF31/FHS),G31,truck_idle/60,tru_Load_Factor,tru__hp,(Other!$G$4/454),FU31,U31)+PRODUCT(G31,(AF31-IF(AF31/FHS&lt;1,1,AF31/FHS)*(truck_idle/60)),TRU_KW,gridPM,Other!$G$4/454,U31),blank)</f>
        <v/>
      </c>
      <c r="FX31" t="str">
        <f>IF(C31=truckstoptru,VLOOKUP(B31+4,'Tables 2-3 TRU'!$B$14:$D$31,3),blank)</f>
        <v/>
      </c>
      <c r="FY31" s="4" t="str">
        <f>IF(C31=truckstoptru,PRODUCT(G31,(AF31-IF(AF31/FHS&lt;1,1,AF31/FHS)*(truck_idle/60)),tru__hp,tru_Load_Factor,(Other!$G$4/454),FX31,V31)+PRODUCT(IF(AF31/FHS&lt;1,1,AF31/FHS),G31,truck_idle/60,tru__hp,tru_Load_Factor,(Other!$G$4/454),FX31,V31),blank)</f>
        <v/>
      </c>
      <c r="FZ31" s="4" t="str">
        <f>IF(C31=truckstoptru,PRODUCT(IF(AF31/FHS&lt;1,1,AF31/FHS),G31,truck_idle/60,tru_Load_Factor,tru__hp,(Other!$G$4/454),FX31,V31)+PRODUCT(G31,(AF31-IF(AF31/FHS&lt;1,1,AF31/FHS)*(truck_idle/60)),TRU_KW,gridPM,Other!$G$4/454,V31),blank)</f>
        <v/>
      </c>
      <c r="GA31" t="str">
        <f>IF(C31=truckstoptru,VLOOKUP(B31+5,'Tables 2-3 TRU'!$B$14:$D$31,3),blank)</f>
        <v/>
      </c>
      <c r="GB31" s="4" t="str">
        <f>IF(C31=truckstoptru,PRODUCT(G31,(AF31-IF(AF31/FHS&lt;1,1,AF31/FHS)*(truck_idle/60)),tru__hp,tru_Load_Factor,(Other!$G$4/454),GA31,W31)+PRODUCT(IF(AF31/FHS&lt;1,1,AF31/FHS),G31,truck_idle/60,tru__hp,tru_Load_Factor,(Other!$G$4/454),GA31,W31),blank)</f>
        <v/>
      </c>
      <c r="GC31" s="4" t="str">
        <f>IF(C31=truckstoptru,PRODUCT(IF(AF31/FHS&lt;1,1,AF31/FHS),G31,truck_idle/60,tru_Load_Factor,tru__hp,(Other!$G$4/454),GA31,W31)+PRODUCT(G31,(AF31-IF(AF31/FHS&lt;1,1,AF31/FHS)*(truck_idle/60)),TRU_KW,gridPM,Other!$G$4/454,W31),blank)</f>
        <v/>
      </c>
      <c r="GD31" t="str">
        <f>IF(C31=truckstoptru,VLOOKUP(B31+6,'Tables 2-3 TRU'!$B$14:$D$31,3),blank)</f>
        <v/>
      </c>
      <c r="GE31" s="4" t="str">
        <f>IF(C31=truckstoptru,PRODUCT(G31,(AF31-IF(AF31/FHS&lt;1,1,AF31/FHS)*(truck_idle/60)),tru__hp,tru_Load_Factor,(Other!$G$4/454),GD31,X31)+PRODUCT(IF(AF31/FHS&lt;1,1,AF31/FHS),G31,truck_idle/60,tru__hp,tru_Load_Factor,(Other!$G$4/454),GD31,X31),blank)</f>
        <v/>
      </c>
      <c r="GF31" s="4" t="str">
        <f>IF(C31=truckstoptru,PRODUCT(IF(AF31/FHS&lt;1,1,AF31/FHS),G31,truck_idle/60,tru_Load_Factor,tru__hp,(Other!$G$4/454),GD31,X31)+PRODUCT(G31,(AF31-IF(AF31/FHS&lt;1,1,AF31/FHS)*(truck_idle/60)),TRU_KW,gridPM,Other!$G$4/454,X31),blank)</f>
        <v/>
      </c>
      <c r="GG31" t="str">
        <f>IF(C31=truckstoptru,VLOOKUP(B31+7,'Tables 2-3 TRU'!$B$14:$D$31,3),blank)</f>
        <v/>
      </c>
      <c r="GH31" s="4" t="str">
        <f>IF(C31=truckstoptru,PRODUCT(G31,(AF31-IF(AF31/FHS&lt;1,1,AF31/FHS)*(truck_idle/60)),tru__hp,tru_Load_Factor,(Other!$G$4/454),GG31,Y31)+PRODUCT(IF(AF31/FHS&lt;1,1,AF31/FHS),G31,truck_idle/60,tru__hp,tru_Load_Factor,(Other!$G$4/454),GG31,Y31),blank)</f>
        <v/>
      </c>
      <c r="GI31" s="4" t="str">
        <f>IF(C31=truckstoptru,PRODUCT(IF(AF31/FHS&lt;1,1,AF31/FHS),G31,truck_idle/60,tru_Load_Factor,tru__hp,(Other!$G$4/454),GG31,Y31)+PRODUCT(G31,(AF31-IF(AF31/FHS&lt;1,1,AF31/FHS)*(truck_idle/60)),TRU_KW,gridPM,Other!$G$4/454,Y31),blank)</f>
        <v/>
      </c>
      <c r="GJ31" t="str">
        <f>IF(C31=truckstoptru,VLOOKUP(B31+8,'Tables 2-3 TRU'!$B$14:$D$31,3),blank)</f>
        <v/>
      </c>
      <c r="GK31" s="4" t="str">
        <f>IF(C31=truckstoptru,PRODUCT(G31,(AF31-IF(AF31/FHS&lt;1,1,AF31/FHS)*(truck_idle/60)),tru__hp,tru_Load_Factor,(Other!$G$4/454),GJ31,Z31)+PRODUCT(IF(AF31/FHS&lt;1,1,AF31/FHS),G31,truck_idle/60,tru__hp,tru_Load_Factor,(Other!$G$4/454),GJ31,Z31),blank)</f>
        <v/>
      </c>
      <c r="GL31" s="4" t="str">
        <f>IF(C31=truckstoptru,PRODUCT(IF(AF31/FHS&lt;1,1,AF31/FHS),G31,truck_idle/60,tru_Load_Factor,tru__hp,(Other!$G$4/454),GJ31,Z31)+PRODUCT(G31,(AF31-IF(AF31/FHS&lt;1,1,AF31/FHS)*(truck_idle/60)),TRU_KW,gridPM,Other!$G$4/454,Z31),blank)</f>
        <v/>
      </c>
      <c r="GM31" t="str">
        <f>IF(C31=truckstoptru,VLOOKUP(B31+9,'Tables 2-3 TRU'!$B$14:$D$31,3),blank)</f>
        <v/>
      </c>
      <c r="GN31" s="4" t="str">
        <f>IF(C31=truckstoptru,PRODUCT(G31,(AF31-IF(AF31/FHS&lt;1,1,AF31/FHS)*(truck_idle/60)),tru__hp,tru_Load_Factor,(Other!$G$4/454),GM31,AA31)+PRODUCT(IF(AF31/FHS&lt;1,1,AF31/FHS),G31,truck_idle/60,tru__hp,tru_Load_Factor,(Other!$G$4/454),GM31,AA31),blank)</f>
        <v/>
      </c>
      <c r="GO31" s="4" t="str">
        <f>IF(C31=truckstoptru,PRODUCT(IF(AF31/FHS&lt;1,1,AF31/FHS),G31,truck_idle/60,tru_Load_Factor,tru__hp,(Other!$G$4/454),GM31,AA31)+PRODUCT(G31,(AF31-IF(AF31/FHS&lt;1,1,AF31/FHS)*(truck_idle/60)),TRU_KW,gridPM,Other!$G$4/454,AA31),blank)</f>
        <v/>
      </c>
      <c r="GQ31" s="4">
        <f t="shared" si="2"/>
        <v>0</v>
      </c>
      <c r="GR31" s="4">
        <f t="shared" si="3"/>
        <v>0</v>
      </c>
      <c r="GS31" s="4">
        <f t="shared" si="4"/>
        <v>0</v>
      </c>
      <c r="GT31" s="4">
        <f t="shared" si="5"/>
        <v>0</v>
      </c>
      <c r="GU31" s="4">
        <f t="shared" si="11"/>
        <v>0</v>
      </c>
      <c r="GV31" s="4">
        <f t="shared" si="12"/>
        <v>0</v>
      </c>
      <c r="GW31" s="4"/>
      <c r="GX31" s="4">
        <f t="shared" si="6"/>
        <v>0</v>
      </c>
      <c r="GY31" s="4">
        <f t="shared" si="7"/>
        <v>0</v>
      </c>
      <c r="GZ31" s="4">
        <f t="shared" si="8"/>
        <v>0</v>
      </c>
      <c r="HA31" s="4">
        <f t="shared" si="9"/>
        <v>0</v>
      </c>
      <c r="HB31" s="4">
        <f t="shared" si="13"/>
        <v>0</v>
      </c>
      <c r="HC31" s="4">
        <f t="shared" si="14"/>
        <v>0</v>
      </c>
      <c r="HD31" s="4"/>
      <c r="HE31" s="4">
        <f t="shared" si="15"/>
        <v>0</v>
      </c>
      <c r="HF31" s="4">
        <f t="shared" si="16"/>
        <v>0</v>
      </c>
      <c r="HG31" s="19">
        <f t="shared" si="17"/>
        <v>0</v>
      </c>
      <c r="HH31" s="244">
        <f t="shared" si="10"/>
        <v>0</v>
      </c>
      <c r="HI31" s="55"/>
    </row>
    <row r="32" spans="1:217" x14ac:dyDescent="0.2">
      <c r="A32" t="str">
        <f>IF(OR('User Input Data'!C36=truckstop1,'User Input Data'!C36=truckstoptru),'User Input Data'!A36,blank)</f>
        <v/>
      </c>
      <c r="B32" t="str">
        <f>IF(OR('User Input Data'!C36=truckstop1,'User Input Data'!C36=truckstoptru),'User Input Data'!B36,blank)</f>
        <v/>
      </c>
      <c r="C32" s="49" t="str">
        <f>IF(OR('User Input Data'!C36=truckstop1,'User Input Data'!C36=truckstoptru),'User Input Data'!C36,blank)</f>
        <v/>
      </c>
      <c r="D32" s="49" t="str">
        <f>IF(AND(OR('User Input Data'!C36=truckstop1,'User Input Data'!C36=truckstoptru),'User Input Data'!D36&gt;1),'User Input Data'!D36,blank)</f>
        <v/>
      </c>
      <c r="E32" s="49" t="str">
        <f>IF(AND(OR('User Input Data'!C36=truckstop1,'User Input Data'!C36=truckstoptru),'User Input Data'!E36&gt;1),'User Input Data'!E36,blank)</f>
        <v/>
      </c>
      <c r="F32" s="49" t="str">
        <f>IF(AND(OR('User Input Data'!C36=truckstop1,'User Input Data'!C36=truckstoptru),'User Input Data'!F36&gt;1),'User Input Data'!F36,blank)</f>
        <v/>
      </c>
      <c r="G32" t="str">
        <f>IF(AND(OR('User Input Data'!C36=truckstop1,'User Input Data'!C36=truckstoptru),'User Input Data'!G36&gt;1),'User Input Data'!G36,blank)</f>
        <v/>
      </c>
      <c r="H32" s="79" t="str">
        <f>IF(OR('User Input Data'!C36=truckstop1,'User Input Data'!C36=truckstoptru),'User Input Data'!H36,blank)</f>
        <v/>
      </c>
      <c r="I32" s="79" t="str">
        <f>IF(OR('User Input Data'!C36=truckstop1,'User Input Data'!C36=truckstoptru),'User Input Data'!I36,blank)</f>
        <v/>
      </c>
      <c r="J32" s="79" t="str">
        <f>IF(OR('User Input Data'!C36=truckstop1,'User Input Data'!C36=truckstoptru),'User Input Data'!J36,blank)</f>
        <v/>
      </c>
      <c r="K32" s="79" t="str">
        <f>IF(OR('User Input Data'!C36=truckstop1,'User Input Data'!C36=truckstoptru),'User Input Data'!K36,blank)</f>
        <v/>
      </c>
      <c r="L32" s="79" t="str">
        <f>IF(OR('User Input Data'!C36=truckstop1,'User Input Data'!C36=truckstoptru),'User Input Data'!L36,blank)</f>
        <v/>
      </c>
      <c r="M32" s="79" t="str">
        <f>IF(OR('User Input Data'!C36=truckstop1,'User Input Data'!C36=truckstoptru),'User Input Data'!M36,blank)</f>
        <v/>
      </c>
      <c r="N32" s="79" t="str">
        <f>IF(OR('User Input Data'!C36=truckstop1,'User Input Data'!C36=truckstoptru),'User Input Data'!N36,blank)</f>
        <v/>
      </c>
      <c r="O32" s="79" t="str">
        <f>IF(OR('User Input Data'!C36=truckstop1,'User Input Data'!C36=truckstoptru),'User Input Data'!O36,blank)</f>
        <v/>
      </c>
      <c r="P32" s="79" t="str">
        <f>IF(OR('User Input Data'!C36=truckstop1,'User Input Data'!C36=truckstoptru),'User Input Data'!P36,blank)</f>
        <v/>
      </c>
      <c r="Q32" s="79" t="str">
        <f>IF(OR('User Input Data'!C36=truckstop1,'User Input Data'!C36=truckstoptru),'User Input Data'!Q36,blank)</f>
        <v/>
      </c>
      <c r="R32" s="79" t="str">
        <f>IF('User Input Data'!C36=truckstoptru,'User Input Data'!R36,blank)</f>
        <v/>
      </c>
      <c r="S32" s="79" t="str">
        <f>IF('User Input Data'!C36=truckstoptru,'User Input Data'!S36,blank)</f>
        <v/>
      </c>
      <c r="T32" s="79" t="str">
        <f>IF('User Input Data'!C36=truckstoptru,'User Input Data'!T36,blank)</f>
        <v/>
      </c>
      <c r="U32" s="79" t="str">
        <f>IF('User Input Data'!C36=truckstoptru,'User Input Data'!U36,blank)</f>
        <v/>
      </c>
      <c r="V32" s="79" t="str">
        <f>IF('User Input Data'!C36=truckstoptru,'User Input Data'!V36,blank)</f>
        <v/>
      </c>
      <c r="W32" s="79" t="str">
        <f>IF('User Input Data'!C36=truckstoptru,'User Input Data'!W36,blank)</f>
        <v/>
      </c>
      <c r="X32" s="79" t="str">
        <f>IF('User Input Data'!C36=truckstoptru,'User Input Data'!X36,blank)</f>
        <v/>
      </c>
      <c r="Y32" s="79" t="str">
        <f>IF('User Input Data'!C36=truckstoptru,'User Input Data'!Y36,blank)</f>
        <v/>
      </c>
      <c r="Z32" s="79" t="str">
        <f>IF('User Input Data'!C36=truckstoptru,'User Input Data'!Z36,blank)</f>
        <v/>
      </c>
      <c r="AA32" s="79" t="str">
        <f>IF('User Input Data'!C36=truckstoptru,'User Input Data'!AA36,blank)</f>
        <v/>
      </c>
      <c r="AB32" s="9" t="str">
        <f>IF(AND(OR('User Input Data'!C36=truckstop1,'User Input Data'!C36=truckstoptru),'User Input Data'!AC36&gt;1),'User Input Data'!AC36,blank)</f>
        <v/>
      </c>
      <c r="AC32" s="9" t="str">
        <f>IF(AND(OR('User Input Data'!C36=truckstop1,'User Input Data'!C36=truckstoptru),'User Input Data'!AD36&gt;0),'User Input Data'!AD36,blank)</f>
        <v/>
      </c>
      <c r="AE32" t="str">
        <f>IF(E32&gt;0,E32,Other!$G$5)</f>
        <v/>
      </c>
      <c r="AF32" t="str">
        <f t="shared" si="1"/>
        <v/>
      </c>
      <c r="AG32" s="12" t="str">
        <f>IF(NOT(B32=blank),VLOOKUP(B32+0,'Tables 4-5'!$F$8:$G$25,2),blank)</f>
        <v/>
      </c>
      <c r="AH32" s="461" t="str">
        <f>IF(NOT(B32=blank),VLOOKUP(B32+0,'Table 6'!$B$3:$D$20,2),blank)</f>
        <v/>
      </c>
      <c r="AI32" s="4" t="str">
        <f>IF(NOT(B32=blank),'Tables 4-5'!$A$8,blank)</f>
        <v/>
      </c>
      <c r="AJ32" s="4" t="str">
        <f>IF(NOT(B32=blank),PRODUCT(G32,H32,(AE32-IF(AE32/FHS&lt;1,1,AE32/FHS)*(truck_idle/60)),(AG32*AI32),(Other!$G$4/454))+PRODUCT(IF(AE32/FHS&lt;1,1,AE32/FHS),G32,H32,AH32,truck_idle/60,Other!$G$4/454),blank)</f>
        <v/>
      </c>
      <c r="AK32" s="4" t="str">
        <f>IF(NOT(B32=blank),PRODUCT(IF(AE32/FHS&lt;1,1,AE32/FHS),G32,H32,AH32,truck_idle/60,Other!$G$4/454)+PRODUCT(G32,(AE32-IF(AE32/FHS&lt;1,1,AE32/FHS)*(truck_idle/60)),Truck_KW,gridNox,Other!$G$4/454,H32,AG32),blank)</f>
        <v/>
      </c>
      <c r="AL32" s="12" t="str">
        <f>IF(NOT(B32=blank),VLOOKUP(B32+1,'Tables 4-5'!$F$8:$G$25,2),blank)</f>
        <v/>
      </c>
      <c r="AM32" s="461" t="str">
        <f>IF(NOT(B32=blank),VLOOKUP(B32+1,'Table 6'!$B$3:$D$20,2),blank)</f>
        <v/>
      </c>
      <c r="AN32" s="4" t="str">
        <f>IF(NOT(B32=blank),'Tables 4-5'!$A$8,blank)</f>
        <v/>
      </c>
      <c r="AO32" s="4" t="str">
        <f>IF(NOT(B32=blank),PRODUCT(G32,I32,(AE32-IF(AE32/FHS&lt;1,1,AE32/FHS)*(truck_idle/60)),(AL32*AN32),(Other!$G$4/454))+PRODUCT(IF(AE32/FHS&lt;1,1,AE32/FHS),G32,I32,AM32,truck_idle/60,Other!$G$4/454),blank)</f>
        <v/>
      </c>
      <c r="AP32" s="4" t="str">
        <f>IF(NOT(B32=blank),PRODUCT(IF(AE32/FHS&lt;1,1,AE32/FHS),G32,I32,AM32,truck_idle/60,Other!$G$4/454)+PRODUCT(G32,(AE32-IF(AE32/FHS&lt;1,1,AE32/FHS)*(truck_idle/60)),Truck_KW,gridNox,Other!$G$4/454,I32,AL32),blank)</f>
        <v/>
      </c>
      <c r="AQ32" s="12" t="str">
        <f>IF(NOT(B32=blank),VLOOKUP(B32+2,'Tables 4-5'!$F$8:$G$25,2),blank)</f>
        <v/>
      </c>
      <c r="AR32" s="461" t="str">
        <f>IF(NOT(B32=blank),VLOOKUP(B32+2,'Table 6'!$B$3:$D$20,2),blank)</f>
        <v/>
      </c>
      <c r="AS32" s="4" t="str">
        <f>IF(NOT(B32=blank),'Tables 4-5'!$A$8,blank)</f>
        <v/>
      </c>
      <c r="AT32" s="4" t="str">
        <f>IF(NOT(B32=blank),PRODUCT(G32,J32,(AE32-IF(AE32/FHS&lt;1,1,AE32/FHS)*(truck_idle/60)),(AQ32*AS32),(Other!$G$4/454))+PRODUCT(IF(AE32/FHS&lt;1,1,AE32/FHS),G32,J32,AR32,truck_idle/60,Other!$G$4/454),blank)</f>
        <v/>
      </c>
      <c r="AU32" s="4" t="str">
        <f>IF(NOT(B32=blank),PRODUCT(IF(AE32/FHS&lt;1,1,AE32/FHS),G32,J32,AR32,truck_idle/60,Other!$G$4/454)+PRODUCT(G32,(AE32-IF(AE32/FHS&lt;1,1,AE32/FHS)*(truck_idle/60)),Truck_KW,gridNox,Other!$G$4/454,J32,AQ32),blank)</f>
        <v/>
      </c>
      <c r="AV32" s="12" t="str">
        <f>IF(NOT(B32=blank),VLOOKUP(B32+3,'Tables 4-5'!$F$8:$G$25,2),blank)</f>
        <v/>
      </c>
      <c r="AW32" s="4" t="str">
        <f>IF(NOT(B32=blank),VLOOKUP(B32+3,#REF!,2),blank)</f>
        <v/>
      </c>
      <c r="AX32" s="461" t="str">
        <f>IF(NOT(B32=blank),VLOOKUP(B32+3,'Table 6'!$B$3:$D$20,2),blank)</f>
        <v/>
      </c>
      <c r="AY32" s="4" t="str">
        <f>IF(NOT(B32=blank),'Tables 4-5'!$A$8,blank)</f>
        <v/>
      </c>
      <c r="AZ32" s="4" t="str">
        <f>IF(NOT(B32=blank),PRODUCT(G32,K32,(AE32-IF(AE32/FHS&lt;1,1,AE32/FHS)*(truck_idle/60)),(AV32*AY32),(Other!$G$4/454))+PRODUCT(IF(AE32/FHS&lt;1,1,AE32/FHS),G32,K32,AX32,truck_idle/60,Other!$G$4/454),blank)</f>
        <v/>
      </c>
      <c r="BA32" s="4" t="str">
        <f>IF(NOT(B32=blank),PRODUCT(IF(AE32/FHS&lt;1,1,AE32/FHS),G32,K32,AX32,Other!$G$6/60,Other!$G$4/454)+PRODUCT(G32,(AE32-IF(AE32/FHS&lt;1,1,AE32/FHS)*(truck_idle/60)),Truck_KW,gridNox,Other!$G$4/454,K32,AV32),blank)</f>
        <v/>
      </c>
      <c r="BB32" s="12" t="str">
        <f>IF(NOT(B32=blank),VLOOKUP(B32+4,'Tables 4-5'!$F$8:$G$25,2),blank)</f>
        <v/>
      </c>
      <c r="BC32" s="461" t="str">
        <f>IF(NOT(B32=blank),VLOOKUP(B32+4,'Table 6'!$B$3:$D$20,2),blank)</f>
        <v/>
      </c>
      <c r="BD32" s="4" t="str">
        <f>IF(NOT(B32=blank),'Tables 4-5'!$A$8,blank)</f>
        <v/>
      </c>
      <c r="BE32" s="4" t="str">
        <f>IF(NOT(B32=blank),PRODUCT(G32,L32,(AE32-IF(AE32/FHS&lt;1,1,AE32/FHS)*(truck_idle/60)),(BB32*BD32),(Other!$G$4/454))+PRODUCT(IF(AE32/FHS&lt;1,1,AE32/FHS),G32,L32,BC32,truck_idle/60,Other!$G$4/454),blank)</f>
        <v/>
      </c>
      <c r="BF32" s="4" t="str">
        <f>IF(NOT(B32=blank),PRODUCT(IF(AE32/FHS&lt;1,1,AE32/FHS),G32,L32,BC32,Other!$G$6/60,Other!$G$4/454)+PRODUCT(G32,(AE32-IF(AE32/FHS&lt;1,1,AE32/FHS)*(truck_idle/60)),Truck_KW,gridNox,Other!$G$4/454,L32,BB32),blank)</f>
        <v/>
      </c>
      <c r="BG32" s="12" t="str">
        <f>IF(NOT(B32=blank),VLOOKUP(B32+5,'Tables 4-5'!$F$8:$G$25,2),blank)</f>
        <v/>
      </c>
      <c r="BH32" s="461" t="str">
        <f>IF(NOT(B32=blank),VLOOKUP(B32+5,'Table 6'!$B$3:$D$20,2),blank)</f>
        <v/>
      </c>
      <c r="BI32" s="4" t="str">
        <f>IF(NOT(B32=blank),'Tables 4-5'!$A$8,blank)</f>
        <v/>
      </c>
      <c r="BJ32" s="4" t="str">
        <f>IF(NOT(B32=blank),PRODUCT(G32,M32,(AE32-IF(AE32/FHS&lt;1,1,AE32/FHS)*(truck_idle/60)),(BG32*BI32),(Other!$G$4/454))+PRODUCT(IF(AE32/FHS&lt;1,1,AE32/FHS),G32,M32,BH32,truck_idle/60,Other!$G$4/454),blank)</f>
        <v/>
      </c>
      <c r="BK32" s="4" t="str">
        <f>IF(NOT(B32=blank),PRODUCT(IF(AE32/FHS&lt;1,1,AE32/FHS),G32,M32,BH32,truck_idle/60,Other!$G$4/454)+PRODUCT(G32,(AE32-IF(AE32/FHS&lt;1,1,AE32/FHS)*(truck_idle/60)),Truck_KW,gridNox,Other!$G$4/454,M32,BG32),blank)</f>
        <v/>
      </c>
      <c r="BL32" s="12" t="str">
        <f>IF(NOT(B32=blank),VLOOKUP(B32+6,'Tables 4-5'!$F$8:$G$25,2),blank)</f>
        <v/>
      </c>
      <c r="BM32" s="461" t="str">
        <f>IF(NOT(B32=blank),VLOOKUP(B32+6,'Table 6'!$B$3:$D$20,2),blank)</f>
        <v/>
      </c>
      <c r="BN32" s="4" t="str">
        <f>IF(NOT(B32=blank),'Tables 4-5'!$A$8,blank)</f>
        <v/>
      </c>
      <c r="BO32" s="4" t="str">
        <f>IF(NOT(B32=blank),PRODUCT(G32,N32,(AE32-IF(AE32/FHS&lt;1,1,AE32/FHS)*(truck_idle/60)),(BL32*BN32),(Other!$G$4/454))+PRODUCT(IF(AE32/FHS&lt;1,1,AE32/FHS),G32,N32,BM32,truck_idle/60,Other!$G$4/454),blank)</f>
        <v/>
      </c>
      <c r="BP32" s="4" t="str">
        <f>IF(NOT(B32=blank),PRODUCT(IF(AE32/FHS&lt;1,1,AE32/FHS),G32,N32,BM32,truck_idle/60,Other!$G$4/454)+PRODUCT(G32,(AE32-IF(AE32/FHS&lt;1,1,AE32/FHS)*(truck_idle/60)),Truck_KW,gridNox,Other!$G$4/454,N32,BL32),blank)</f>
        <v/>
      </c>
      <c r="BQ32" s="12" t="str">
        <f>IF(NOT(B32=blank),VLOOKUP(B32+7,'Tables 4-5'!$F$8:$G$25,2),blank)</f>
        <v/>
      </c>
      <c r="BR32" s="461" t="str">
        <f>IF(NOT(B32=blank),VLOOKUP(B32+7,'Table 6'!$B$3:$D$20,2),blank)</f>
        <v/>
      </c>
      <c r="BS32" s="4" t="str">
        <f>IF(NOT(B32=blank),'Tables 4-5'!$A$8,blank)</f>
        <v/>
      </c>
      <c r="BT32" s="4" t="str">
        <f>IF(NOT(B32=blank),PRODUCT(G32,O32,(AE32-IF(AE32/FHS&lt;1,1,AE32/FHS)*(truck_idle/60)),(BQ32*BS32),(Other!$G$4/454))+PRODUCT(IF(AE32/FHS&lt;1,1,AE32/FHS),G32,O32,BR32,truck_idle/60,Other!$G$4/454),blank)</f>
        <v/>
      </c>
      <c r="BU32" s="4" t="str">
        <f>IF(NOT(B32=blank),PRODUCT(IF(AE32/FHS&lt;1,1,AE32/FHS),G32,O32,BR32,truck_idle/60,Other!$G$4/454)+PRODUCT(G32,(AE32-IF(AE32/FHS&lt;1,1,AE32/FHS)*(truck_idle/60)),Truck_KW,gridNox,Other!$G$4/454,O32,BQ32),blank)</f>
        <v/>
      </c>
      <c r="BV32" s="12" t="str">
        <f>IF(NOT(B32=blank),VLOOKUP(B32+8,'Tables 4-5'!$F$8:$G$25,2),blank)</f>
        <v/>
      </c>
      <c r="BW32" s="461" t="str">
        <f>IF(NOT(B32=blank),VLOOKUP(B32+8,'Table 6'!$B$3:$D$20,2),blank)</f>
        <v/>
      </c>
      <c r="BX32" s="4" t="str">
        <f>IF(NOT(B32=blank),'Tables 4-5'!$A$8,blank)</f>
        <v/>
      </c>
      <c r="BY32" s="4" t="str">
        <f>IF(NOT(B32=blank),PRODUCT(G32,P32,(AE32-IF(AE32/FHS&lt;1,1,AE32/FHS)*(truck_idle/60)),(BV32*BX32),(Other!$G$4/454))+PRODUCT(IF(AE32/FHS&lt;1,1,AE32/FHS),G32,P32,BW32,truck_idle/60,Other!$G$4/454),blank)</f>
        <v/>
      </c>
      <c r="BZ32" s="4" t="str">
        <f>IF(NOT(B32=blank),PRODUCT(IF(AE32/FHS&lt;1,1,AE32/FHS),G32,P32,BW32,truck_idle/60,Other!$G$4/454)+PRODUCT(G32,(AE32-IF(AE32/FHS&lt;1,1,AE32/FHS)*(truck_idle/60)),Truck_KW,gridNox,Other!$G$4/454,P32,BV32),blank)</f>
        <v/>
      </c>
      <c r="CA32" s="12" t="str">
        <f>IF(NOT(B32=blank),VLOOKUP(B32+9,'Tables 4-5'!$F$8:$G$25,2),blank)</f>
        <v/>
      </c>
      <c r="CB32" s="461" t="str">
        <f>IF(NOT(B32=blank),VLOOKUP(B32+9,'Table 6'!$B$3:$D$20,2),blank)</f>
        <v/>
      </c>
      <c r="CC32" s="4" t="str">
        <f>IF(NOT(B32=blank),'Tables 4-5'!$A$8,blank)</f>
        <v/>
      </c>
      <c r="CD32" s="4" t="str">
        <f>IF(NOT(B32=blank),PRODUCT(G32,Q32,(AE32-IF(AE32/FHS&lt;1,1,AE32/FHS)*(truck_idle/60)),(CA32*CC32),(Other!$G$4/454))+PRODUCT(IF(AE32/FHS&lt;1,1,AE32/FHS),G32,Q32,CB32,truck_idle/60,Other!$G$4/454),blank)</f>
        <v/>
      </c>
      <c r="CE32" s="4" t="str">
        <f>IF(NOT(B32=blank),PRODUCT(IF(AE32/FHS&lt;1,1,AE32/FHS),G32,Q32,CB32,truck_idle/60,Other!$G$4/454)+PRODUCT(G32,(AE32-IF(AE32/FHS&lt;1,1,AE32/FHS)*(truck_idle/60)),Truck_KW,gridNox,Other!$G$4/454,Q32,CA32),blank)</f>
        <v/>
      </c>
      <c r="CG32" s="12" t="str">
        <f>IF(NOT(B32=blank),VLOOKUP(B32+0,'Tables 4-5'!$F$8:$G$25,2),blank)</f>
        <v/>
      </c>
      <c r="CH32" s="12" t="str">
        <f>IF(NOT(B32=blank),VLOOKUP(B32+0,'Table 6'!$B$3:$D$20,3),blank)</f>
        <v/>
      </c>
      <c r="CI32" s="4" t="str">
        <f>IF(NOT(B32=blank),'Tables 4-5'!$B$8,blank)</f>
        <v/>
      </c>
      <c r="CJ32" s="4" t="str">
        <f>IF(NOT(B32=blank),PRODUCT(G32,H32,(AE32-IF(AE32/FHS&lt;1,1,AE32/FHS)*(truck_idle/60)),(CG32*CI32),(Other!$G$4/454))+PRODUCT(IF(AE32/FHS&lt;1,1,AE32/FHS),G32,H32,CH32,truck_idle/60,Other!$G$4/454),blank)</f>
        <v/>
      </c>
      <c r="CK32" s="12" t="str">
        <f>IF(NOT(B32=blank),PRODUCT(IF(AE32/FHS&lt;1,1,AE32/FHS),G32,H32,CH32,truck_idle/60,Other!$G$4/454)+PRODUCT(G32,(AE32-IF(AE32/FHS&lt;1,1,AE32/FHS)*(truck_idle/60)),Truck_KW,gridPM,Other!$G$4/454,CG32,H32),blank)</f>
        <v/>
      </c>
      <c r="CL32" s="12" t="str">
        <f>IF(NOT(B32=blank),VLOOKUP(B32+1,'Tables 4-5'!$F$8:$G$25,2),blank)</f>
        <v/>
      </c>
      <c r="CM32" s="12" t="str">
        <f>IF(NOT(B32=blank),VLOOKUP(B32+1,'Table 6'!$B$3:$D$20,3),blank)</f>
        <v/>
      </c>
      <c r="CN32" s="4" t="str">
        <f>IF(NOT(B32=blank),'Tables 4-5'!$B$8,blank)</f>
        <v/>
      </c>
      <c r="CO32" s="4" t="str">
        <f>IF(NOT(B32=blank),PRODUCT(G32,I32,(AE32-IF(AE32/FHS&lt;1,1,AE32/FHS)*(truck_idle/60)),(CL32*CN32),(Other!$G$4/454))+PRODUCT(IF(AE32/FHS&lt;1,1,AE32/FHS),G32,I32,CM32,truck_idle/60,Other!$G$4/454),blank)</f>
        <v/>
      </c>
      <c r="CP32" s="12" t="str">
        <f>IF(NOT(B32=blank),PRODUCT(IF(AE32/FHS&lt;1,1,AE32/FHS),G32,I32,CM32,truck_idle/60,Other!$G$4/454)+PRODUCT(G32,(AE32-IF(AE32/FHS&lt;1,1,AE32/FHS)*(truck_idle/60)),Truck_KW,gridPM,Other!$G$4/454,I32,CL32),blank)</f>
        <v/>
      </c>
      <c r="CQ32" s="12" t="str">
        <f>IF(NOT(B32=blank),VLOOKUP(B32+2,'Tables 4-5'!$F$8:$G$25,2),blank)</f>
        <v/>
      </c>
      <c r="CR32" s="12" t="str">
        <f>IF(NOT(B32=blank),VLOOKUP(B32+2,'Table 6'!$B$3:$D$20,3),blank)</f>
        <v/>
      </c>
      <c r="CS32" s="4" t="str">
        <f>IF(NOT(B32=blank),'Tables 4-5'!$B$8,blank)</f>
        <v/>
      </c>
      <c r="CT32" s="4" t="str">
        <f>IF(NOT(B32=blank),PRODUCT(G32,J32,(AE32-IF(AE32/FHS&lt;1,1,AE32/FHS)*(truck_idle/60)),(CQ32*CS32),(Other!$G$4/454))+PRODUCT(IF(AE32/FHS&lt;1,1,AE32/FHS),G32,J32,CR32,truck_idle/60,Other!$G$4/454),blank)</f>
        <v/>
      </c>
      <c r="CU32" s="12" t="str">
        <f>IF(NOT(B32=blank),PRODUCT(IF(AE32/FHS&lt;1,1,AE32/FHS),G32,J32,CR32,truck_idle/60,Other!$G$4/454)+PRODUCT(G32,(AE32-IF(AE32/FHS&lt;1,1,AE32/FHS)*(truck_idle/60)),Truck_KW,gridPM,Other!$G$4/454,J32,CQ32),blank)</f>
        <v/>
      </c>
      <c r="CV32" s="12" t="str">
        <f>IF(NOT(B32=blank),VLOOKUP(B32+3,'Tables 4-5'!$F$8:$G$25,2),blank)</f>
        <v/>
      </c>
      <c r="CW32" s="12" t="str">
        <f>IF(NOT(B32=blank),VLOOKUP(B32+3,'Table 6'!$B$3:$D$20,3),blank)</f>
        <v/>
      </c>
      <c r="CX32" s="4" t="str">
        <f>IF(NOT(B32=blank),'Tables 4-5'!$B$8,blank)</f>
        <v/>
      </c>
      <c r="CY32" s="4" t="str">
        <f>IF(NOT(B32=blank),PRODUCT(G32,K32,(AE32-IF(AE32/FHS&lt;1,1,AE32/FHS)*(truck_idle/60)),(CV32*CX32),(Other!$G$4/454))+PRODUCT(IF(AE32/FHS&lt;1,1,AE32/FHS),G32,K32,CW32,truck_idle/60,Other!$G$4/454),blank)</f>
        <v/>
      </c>
      <c r="CZ32" s="12" t="str">
        <f>IF(NOT(B32=blank),PRODUCT(IF(AE32/FHS&lt;1,1,AE32/FHS),G32,K32,CW32,truck_idle/60,Other!$G$4/454)+PRODUCT(G32,(AE32-IF(AE32/FHS&lt;1,1,AE32/FHS)*(truck_idle/60)),Truck_KW,gridPM,Other!$G$4/454,K32,CV32),blank)</f>
        <v/>
      </c>
      <c r="DA32" s="12" t="str">
        <f>IF(NOT(B32=blank),VLOOKUP(B32+4,'Tables 4-5'!$F$8:$G$25,2),blank)</f>
        <v/>
      </c>
      <c r="DB32" s="12" t="str">
        <f>IF(NOT(B32=blank),VLOOKUP(B32+4,'Table 6'!$B$3:$D$20,3),blank)</f>
        <v/>
      </c>
      <c r="DC32" s="4" t="str">
        <f>IF(NOT(B32=blank),'Tables 4-5'!$B$8,blank)</f>
        <v/>
      </c>
      <c r="DD32" s="4" t="str">
        <f>IF(NOT(B32=blank),PRODUCT(G32,L32,(AE32-IF(AE32/FHS&lt;1,1,AE32/FHS)*(truck_idle/60)),(DA32*DC32),(Other!$G$4/454))+PRODUCT(IF(AE32/FHS&lt;1,1,AE32/FHS),G32,L32,DB32,truck_idle/60,Other!$G$4/454),blank)</f>
        <v/>
      </c>
      <c r="DE32" s="12" t="str">
        <f>IF(NOT(B32=blank),PRODUCT(IF(AE32/FHS&lt;1,1,AE32/FHS),G32,L32,DB32,truck_idle/60,Other!$G$4/454)+PRODUCT(G32,(AE32-IF(AE32/FHS&lt;1,1,AE32/FHS)*(truck_idle/60)),Truck_KW,gridPM,Other!$G$4/454,L32,DA32),blank)</f>
        <v/>
      </c>
      <c r="DF32" s="12" t="str">
        <f>IF(NOT(B32=blank),VLOOKUP(B32+5,'Tables 4-5'!$F$8:$G$25,2),blank)</f>
        <v/>
      </c>
      <c r="DG32" s="12" t="str">
        <f>IF(NOT(B32=blank),VLOOKUP(B32+5,'Table 6'!$B$3:$D$20,3),blank)</f>
        <v/>
      </c>
      <c r="DH32" s="4" t="str">
        <f>IF(NOT(B32=blank),'Tables 4-5'!$B$8,blank)</f>
        <v/>
      </c>
      <c r="DI32" s="4" t="str">
        <f>IF(NOT(B32=blank),PRODUCT(G32,M32,(AE32-IF(AE32/FHS&lt;1,1,AE32/FHS)*(truck_idle/60)),(DF32*DH32),(Other!$G$4/454))+PRODUCT(IF(AE32/FHS&lt;1,1,AE32/FHS),G32,M32,DG32,truck_idle/60,Other!$G$4/454),blank)</f>
        <v/>
      </c>
      <c r="DJ32" s="12" t="str">
        <f>IF(NOT(B32=blank),PRODUCT(IF(AE32/FHS&lt;1,1,AE32/FHS),G32,M32,DG32,truck_idle/60,Other!$G$4/454)+PRODUCT(G32,(AE32-IF(AE32/FHS&lt;1,1,AE32/FHS)*(truck_idle/60)),Truck_KW,gridPM,Other!$G$4/454,M32,DF32),blank)</f>
        <v/>
      </c>
      <c r="DK32" s="12" t="str">
        <f>IF(NOT(B32=blank),VLOOKUP(B32+6,'Tables 4-5'!$F$8:$G$25,2),blank)</f>
        <v/>
      </c>
      <c r="DL32" s="12" t="str">
        <f>IF(NOT(B32=blank),VLOOKUP(B32+6,'Table 6'!$B$3:$D$20,3),blank)</f>
        <v/>
      </c>
      <c r="DM32" s="4" t="str">
        <f>IF(NOT(B32=blank),'Tables 4-5'!$B$8,blank)</f>
        <v/>
      </c>
      <c r="DN32" s="4" t="str">
        <f>IF(NOT(B32=blank),PRODUCT(G32,N32,(AE32-IF(AE32/FHS&lt;1,1,AE32/FHS)*(truck_idle/60)),(DK32*DM32),(Other!$G$4/454))+PRODUCT(IF(AE32/FHS&lt;1,1,AE32/FHS),G32,N32,DL32,truck_idle/60,Other!$G$4/454),blank)</f>
        <v/>
      </c>
      <c r="DO32" s="12" t="str">
        <f>IF(NOT(B32=blank),PRODUCT(IF(AE32/FHS&lt;1,1,AE32/FHS),G32,N32,DL32,truck_idle/60,Other!$G$4/454)+PRODUCT(G32,(AE32-IF(AE32/FHS&lt;1,1,AE32/FHS)*(truck_idle/60)),Truck_KW,gridPM,Other!$G$4/454,N32,DK32),blank)</f>
        <v/>
      </c>
      <c r="DP32" s="12" t="str">
        <f>IF(NOT(B32=blank),VLOOKUP(B32+7,'Tables 4-5'!$F$8:$G$25,2),blank)</f>
        <v/>
      </c>
      <c r="DQ32" s="12" t="str">
        <f>IF(NOT(B32=blank),VLOOKUP(B32+7,'Table 6'!$B$3:$D$20,3),blank)</f>
        <v/>
      </c>
      <c r="DR32" s="4" t="str">
        <f>IF(NOT(B32=blank),'Tables 4-5'!$B$8,blank)</f>
        <v/>
      </c>
      <c r="DS32" s="4" t="str">
        <f>IF(NOT(B32=blank),PRODUCT(G32,O32,(AE32-IF(AE32/FHS&lt;1,1,AE32/FHS)*(truck_idle/60)),(DP32*DR32),(Other!$G$4/454))+PRODUCT(IF(AE32/FHS&lt;1,1,AE32/FHS),G32,O32,DQ32,truck_idle/60,Other!$G$4/454),blank)</f>
        <v/>
      </c>
      <c r="DT32" s="12" t="str">
        <f>IF(NOT(B32=blank),PRODUCT(IF(AE32/FHS&lt;1,1,AE32/FHS),G32,O32,DQ32,truck_idle/60,Other!$G$4/454)+PRODUCT(G32,(AE32-IF(AE32/FHS&lt;1,1,AE32/FHS)*(truck_idle/60)),Truck_KW,gridPM,Other!$G$4/454,O32,DP32),blank)</f>
        <v/>
      </c>
      <c r="DU32" s="12" t="str">
        <f>IF(NOT(B32=blank),VLOOKUP(B32+8,'Tables 4-5'!$F$8:$G$25,2),blank)</f>
        <v/>
      </c>
      <c r="DV32" s="12" t="str">
        <f>IF(NOT(B32=blank),VLOOKUP(B32+8,'Table 6'!$B$3:$D$20,3),blank)</f>
        <v/>
      </c>
      <c r="DW32" s="4" t="str">
        <f>IF(NOT(B32=blank),'Tables 4-5'!$B$8,blank)</f>
        <v/>
      </c>
      <c r="DX32" s="4" t="str">
        <f>IF(NOT(B32=blank),PRODUCT(G32,P32,(AE32-IF(AE32/FHS&lt;1,1,AE32/FHS)*(truck_idle/60)),(DU32*DW32),(Other!$G$4/454))+PRODUCT(IF(AE32/FHS&lt;1,1,AE32/FHS),G32,P32,DV32,truck_idle/60,Other!$G$4/454),blank)</f>
        <v/>
      </c>
      <c r="DY32" s="12" t="str">
        <f>IF(NOT(B32=blank),PRODUCT(IF(AE32/FHS&lt;1,1,AE32/FHS),G32,P32,DV32,truck_idle/60,Other!$G$4/454)+PRODUCT(G32,(AE32-IF(AE32/FHS&lt;1,1,AE32/FHS)*(truck_idle/60)),Truck_KW,gridPM,Other!$G$4/454,P32,DU32),blank)</f>
        <v/>
      </c>
      <c r="DZ32" s="12" t="str">
        <f>IF(NOT(B32=blank),VLOOKUP(B32+9,'Tables 4-5'!$F$8:$G$25,2),blank)</f>
        <v/>
      </c>
      <c r="EA32" s="12" t="str">
        <f>IF(NOT(B32=blank),VLOOKUP(B32+9,#REF!,3),blank)</f>
        <v/>
      </c>
      <c r="EB32" s="12" t="str">
        <f>IF(NOT(B32=blank),VLOOKUP(B32+9,'Table 6'!$B$3:$D$20,3),blank)</f>
        <v/>
      </c>
      <c r="EC32" s="4" t="str">
        <f>IF(NOT(B32=blank),'Tables 4-5'!$B$8,blank)</f>
        <v/>
      </c>
      <c r="ED32" s="4" t="str">
        <f>IF(NOT(B32=blank),PRODUCT(G32,Q32,(AE32-IF(AE32/FHS&lt;1,1,AE32/FHS)*(truck_idle/60)),(DZ32*EC32),(Other!$G$4/454))+PRODUCT(IF(AE32/FHS&lt;1,1,AE32/FHS),G32,Q32,EB32,truck_idle/60,Other!$G$4/454),blank)</f>
        <v/>
      </c>
      <c r="EE32" s="12" t="str">
        <f>IF(NOT(B32=blank),PRODUCT(IF(AE32/FHS&lt;1,1,AE32/FHS),G32,Q32,EB32,truck_idle/60,Other!$G$4/454)+PRODUCT(G32,(AE32-IF(AE32/FHS&lt;1,1,AE32/FHS)*(truck_idle/60)),Truck_KW,gridPM,Other!$G$4/454,Q32,DZ32),blank)</f>
        <v/>
      </c>
      <c r="EG32" t="str">
        <f>IF(C32=truckstoptru,VLOOKUP(B32+0,'Tables 2-3 TRU'!$B$14:$D$31,2),blank)</f>
        <v/>
      </c>
      <c r="EH32" s="4" t="str">
        <f>IF(C32=truckstoptru,PRODUCT(G32,(AF32-IF(AF32/FHS&lt;1,1,AF32/FHS)*(truck_idle/60)),tru__hp,tru_Load_Factor,(Other!$G$4/454),EG32,R32)+PRODUCT(IF(AF32/FHS&lt;1,1,AF32/FHS),G32,truck_idle/60,tru__hp,tru_Load_Factor,(Other!$G$4/454),EG32,R32),blank)</f>
        <v/>
      </c>
      <c r="EI32" s="4" t="str">
        <f>IF(C32=truckstoptru,PRODUCT(IF(AF32/FHS&lt;1,1,AF32/FHS),G32,truck_idle/60,tru_Load_Factor,tru__hp,(Other!$G$4/454),EG32,R32)+PRODUCT(G32,(AF32-IF(AF32/FHS&lt;1,1,AF32/FHS)*(truck_idle/60)),TRU_KW,gridNox,Other!$G$4/454,R32),blank)</f>
        <v/>
      </c>
      <c r="EJ32" t="str">
        <f>IF(C32=truckstoptru,VLOOKUP(B32+1,'Tables 2-3 TRU'!$B$14:$D$31,2),blank)</f>
        <v/>
      </c>
      <c r="EK32" s="4" t="str">
        <f>IF(C32=truckstoptru,PRODUCT(G32,(AF32-IF(AF32/FHS&lt;1,1,AF32/FHS)*(truck_idle/60)),tru__hp,tru_Load_Factor,(Other!$G$4/454),EJ32,S32)+PRODUCT(IF(AF32/FHS&lt;1,1,AF32/FHS),G32,truck_idle/60,tru__hp,tru_Load_Factor,(Other!$G$4/454),EJ32,S32),blank)</f>
        <v/>
      </c>
      <c r="EL32" s="4" t="str">
        <f>IF(C32=truckstoptru,PRODUCT(IF(AF32/FHS&lt;1,1,AF32/FHS),G32,truck_idle/60,tru_Load_Factor,tru__hp,(Other!$G$4/454),EJ32,S32)+PRODUCT(G32,(AF32-IF(AF32/FHS&lt;1,1,AF32/FHS)*(truck_idle/60)),TRU_KW,gridNox,Other!$G$4/454,S32),blank)</f>
        <v/>
      </c>
      <c r="EM32" t="str">
        <f>IF(C32=truckstoptru,VLOOKUP(B32+2,'Tables 2-3 TRU'!$B$14:$D$31,2),blank)</f>
        <v/>
      </c>
      <c r="EN32" s="4" t="str">
        <f>IF(C32=truckstoptru,PRODUCT(G32,(AF32-IF(AF32/FHS&lt;1,1,AF32/FHS)*(truck_idle/60)),tru__hp,tru_Load_Factor,(Other!$G$4/454),EM32,T32)+PRODUCT(IF(AF32/FHS&lt;1,1,AF32/FHS),G32,truck_idle/60,tru__hp,tru_Load_Factor,(Other!$G$4/454),EM32,T32),blank)</f>
        <v/>
      </c>
      <c r="EO32" s="4" t="str">
        <f>IF(C32=truckstoptru,PRODUCT(IF(AF32/FHS&lt;1,1,AF32/FHS),G32,truck_idle/60,tru_Load_Factor,tru__hp,(Other!$G$4/454),EM32,T32)+PRODUCT(G32,(AF32-IF(AF32/FHS&lt;1,1,AF32/FHS)*(truck_idle/60)),TRU_KW,gridNox,Other!$G$4/454,T32),blank)</f>
        <v/>
      </c>
      <c r="EP32" t="str">
        <f>IF(C32=truckstoptru,VLOOKUP(B32+3,'Tables 2-3 TRU'!$B$14:$D$31,2),blank)</f>
        <v/>
      </c>
      <c r="EQ32" s="4" t="str">
        <f>IF(C32=truckstoptru,PRODUCT(G32,(AF32-IF(AF32/FHS&lt;1,1,AF32/FHS)*(truck_idle/60)),tru__hp,tru_Load_Factor,(Other!$G$4/454),EP32,U32)+PRODUCT(IF(AF32/FHS&lt;1,1,AF32/FHS),G32,truck_idle/60,tru__hp,tru_Load_Factor,(Other!$G$4/454),EP32,U32),blank)</f>
        <v/>
      </c>
      <c r="ER32" s="4" t="str">
        <f>IF(C32=truckstoptru,PRODUCT(IF(AF32/FHS&lt;1,1,AF32/FHS),G32,truck_idle/60,tru_Load_Factor,tru__hp,(Other!$G$4/454),EP32,U32)+PRODUCT(G32,(AF32-IF(AF32/FHS&lt;1,1,AF32/FHS)*(truck_idle/60)),TRU_KW,gridNox,Other!$G$4/454,U32),blank)</f>
        <v/>
      </c>
      <c r="ES32" t="str">
        <f>IF(C32=truckstoptru,VLOOKUP(B32+4,'Tables 2-3 TRU'!$B$14:$D$31,2),blank)</f>
        <v/>
      </c>
      <c r="ET32" s="4" t="str">
        <f>IF(C32=truckstoptru,PRODUCT(G32,(AF32-IF(AF32/FHS&lt;1,1,AF32/FHS)*(truck_idle/60)),tru__hp,tru_Load_Factor,(Other!$G$4/454),ES32,V32)+PRODUCT(IF(AF32/FHS&lt;1,1,AF32/FHS),G32,truck_idle/60,tru__hp,tru_Load_Factor,(Other!$G$4/454),ES32,V32),blank)</f>
        <v/>
      </c>
      <c r="EU32" s="4" t="str">
        <f>IF(C32=truckstoptru,PRODUCT(IF(AF32/FHS&lt;1,1,AE32/FHS),G32,truck_idle/60,tru_Load_Factor,tru__hp,(Other!$G$4/454),ES32,V32)+PRODUCT(G32,(AF32-IF(AF32/FHS&lt;1,1,AE32/FHS)*(truck_idle/60)),TRU_KW,gridNox,Other!$G$4/454,V32),blank)</f>
        <v/>
      </c>
      <c r="EV32" t="str">
        <f>IF(C32=truckstoptru,VLOOKUP(B32+5,'Tables 2-3 TRU'!$B$14:$D$31,2),blank)</f>
        <v/>
      </c>
      <c r="EW32" s="4" t="str">
        <f>IF(C32=truckstoptru,PRODUCT(G32,(AF32-IF(AF32/FHS&lt;1,1,AF32/FHS)*(truck_idle/60)),tru__hp,tru_Load_Factor,(Other!$G$4/454),EV32,W32)+PRODUCT(IF(AF32/FHS&lt;1,1,AF32/FHS),G32,truck_idle/60,tru__hp,tru_Load_Factor,(Other!$G$4/454),EV32,W32),blank)</f>
        <v/>
      </c>
      <c r="EX32" s="4" t="str">
        <f>IF(C32=truckstoptru,PRODUCT(IF(AF32/FHS&lt;1,1,AF32/FHS),G32,truck_idle/60,tru_Load_Factor,tru__hp,(Other!$G$4/454),EV32,W32)+PRODUCT(G32,(AF32-IF(AF32/FHS&lt;1,1,AF32/FHS)*(truck_idle/60)),TRU_KW,gridNox,Other!$G$4/454,W32),blank)</f>
        <v/>
      </c>
      <c r="EY32" t="str">
        <f>IF(C32=truckstoptru,VLOOKUP(B32+6,'Tables 2-3 TRU'!$B$14:$D$31,2),blank)</f>
        <v/>
      </c>
      <c r="EZ32" s="4" t="str">
        <f>IF(C32=truckstoptru,PRODUCT(G32,(AF32-IF(AF32/FHS&lt;1,1,AF32/FHS)*(truck_idle/60)),tru__hp,tru_Load_Factor,(Other!$G$4/454),EY32,X32)+PRODUCT(IF(AF32/FHS&lt;1,1,AF32/FHS),G32,truck_idle/60,tru__hp,tru_Load_Factor,(Other!$G$4/454),EY32,X32),blank)</f>
        <v/>
      </c>
      <c r="FA32" s="4" t="str">
        <f>IF(C32=truckstoptru,PRODUCT(IF(AF32/FHS&lt;1,1,AF32/FHS),G32,truck_idle/60,tru_Load_Factor,tru__hp,(Other!$G$4/454),EY32,X32)+PRODUCT(G32,(AF32-IF(AF32/FHS&lt;1,1,AF32/FHS)*(truck_idle/60)),TRU_KW,gridNox,Other!$G$4/454,X32),blank)</f>
        <v/>
      </c>
      <c r="FB32" t="str">
        <f>IF(C32=truckstoptru,VLOOKUP(B32+7,'Tables 2-3 TRU'!$B$14:$D$31,2),blank)</f>
        <v/>
      </c>
      <c r="FC32" s="4" t="str">
        <f>IF(C32=truckstoptru,PRODUCT(G32,(AF32-IF(AF32/FHS&lt;1,1,AF32/FHS)*(truck_idle/60)),tru__hp,tru_Load_Factor,(Other!$G$4/454),FB32,Y32)+PRODUCT(IF(AF32/FHS&lt;1,1,AF32/FHS),G32,truck_idle/60,tru__hp,tru_Load_Factor,(Other!$G$4/454),FB32,Y32),blank)</f>
        <v/>
      </c>
      <c r="FD32" s="4" t="str">
        <f>IF(C32=truckstoptru,PRODUCT(IF(AF32/FHS&lt;1,1,AF32/FHS),G32,truck_idle/60,tru_Load_Factor,tru__hp,(Other!$G$4/454),FB32,Y32)+PRODUCT(G32,(AF32-IF(AF32/FHS&lt;1,1,AF32/FHS)*(truck_idle/60)),TRU_KW,gridNox,Other!$G$4/454,Y32),blank)</f>
        <v/>
      </c>
      <c r="FE32" t="str">
        <f>IF(C32=truckstoptru,VLOOKUP(B32+8,'Tables 2-3 TRU'!$B$14:$D$31,2),blank)</f>
        <v/>
      </c>
      <c r="FF32" s="4" t="str">
        <f>IF(C32=truckstoptru,PRODUCT(G32,(AF32-IF(AF32/FHS&lt;1,1,AF32/FHS)*(truck_idle/60)),tru__hp,tru_Load_Factor,(Other!$G$4/454),FE32,Z32)+PRODUCT(IF(AF32/FHS&lt;1,1,AF32/FHS),G32,truck_idle/60,tru__hp,tru_Load_Factor,(Other!$G$4/454),FE32,Z32),blank)</f>
        <v/>
      </c>
      <c r="FG32" s="4" t="str">
        <f>IF(C32=truckstoptru,PRODUCT(IF(AF32/FHS&lt;1,1,AF32/FHS),G32,truck_idle/60,tru_Load_Factor,tru__hp,(Other!$G$4/454),FE32,Z32)+PRODUCT(G32,(AF32-IF(AF32/FHS&lt;1,1,AF32/FHS)*(truck_idle/60)),TRU_KW,gridNox,Other!$G$4/454,Z32),blank)</f>
        <v/>
      </c>
      <c r="FH32" t="str">
        <f>IF(C32=truckstoptru,VLOOKUP(B32+9,'Tables 2-3 TRU'!$B$14:$D$31,2),blank)</f>
        <v/>
      </c>
      <c r="FI32" s="4" t="str">
        <f>IF(C32=truckstoptru,PRODUCT(G32,(AF32-IF(AF32/FHS&lt;1,1,AF32/FHS)*(truck_idle/60)),tru__hp,tru_Load_Factor,(Other!$G$4/454),FH32,AA32)+PRODUCT(IF(AF32/FHS&lt;1,1,AF32/FHS),G32,truck_idle/60,tru__hp,tru_Load_Factor,(Other!$G$4/454),FH32,AA32),blank)</f>
        <v/>
      </c>
      <c r="FJ32" s="4" t="str">
        <f>IF(C32=truckstoptru,PRODUCT(IF(AF32/FHS&lt;1,1,AF32/FHS),G32,truck_idle/60,tru_Load_Factor,tru__hp,(Other!$G$4/454),FH32,AA32)+PRODUCT(G32,(AF32-IF(AF32/FHS&lt;1,1,AF32/FHS)*(truck_idle/60)),TRU_KW,gridNox,Other!$G$4/454,AA32),blank)</f>
        <v/>
      </c>
      <c r="FL32" t="str">
        <f>IF(C32=truckstoptru,VLOOKUP(B32+0,'Tables 2-3 TRU'!$B$14:$D$31,3),blank)</f>
        <v/>
      </c>
      <c r="FM32" s="4" t="str">
        <f>IF(C32=truckstoptru,PRODUCT(G32,(AF32-IF(AF32/FHS&lt;1,1,AF32/FHS)*(truck_idle/60)),tru__hp,tru_Load_Factor,(Other!$G$4/454),FL32,R32)+PRODUCT(IF(AF32/FHS&lt;1,1,AF32/FHS),G32,truck_idle/60,tru__hp,tru_Load_Factor,(Other!$G$4/454),FL32,R32),blank)</f>
        <v/>
      </c>
      <c r="FN32" s="4" t="str">
        <f>IF(C32=truckstoptru,PRODUCT(IF(AF32/FHS&lt;1,1,AF32/FHS),G32,truck_idle/60,tru_Load_Factor,tru__hp,(Other!$G$4/454),FL32,R32)+PRODUCT(G32,(AF32-IF(AF32/FHS&lt;1,1,AF32/FHS)*(truck_idle/60)),TRU_KW,gridPM,Other!$G$4/454,R32),blank)</f>
        <v/>
      </c>
      <c r="FO32" t="str">
        <f>IF(C32=truckstoptru,VLOOKUP(B32+1,'Tables 2-3 TRU'!$B$14:$D$31,3),blank)</f>
        <v/>
      </c>
      <c r="FP32" s="4" t="str">
        <f>IF(C32=truckstoptru,PRODUCT(G32,(AF32-IF(AF32/FHS&lt;1,1,AF32/FHS)*(truck_idle/60)),tru__hp,tru_Load_Factor,(Other!$G$4/454),FO32,S32)+PRODUCT(IF(AF32/FHS&lt;1,1,AF32/FHS),G32,truck_idle/60,tru__hp,tru_Load_Factor,(Other!$G$4/454),FO32,S32),blank)</f>
        <v/>
      </c>
      <c r="FQ32" s="4" t="str">
        <f>IF(C32=truckstoptru,PRODUCT(IF(AF32/FHS&lt;1,1,AF32/FHS),G32,truck_idle/60,tru_Load_Factor,tru__hp,(Other!$G$4/454),FO32,S32)+PRODUCT(G32,(AF32-IF(AF32/FHS&lt;1,1,AF32/FHS)*(truck_idle/60)),TRU_KW,gridPM,Other!$G$4/454,S32),blank)</f>
        <v/>
      </c>
      <c r="FR32" t="str">
        <f>IF(C32=truckstoptru,VLOOKUP(B32+2,'Tables 2-3 TRU'!$B$14:$D$31,3),blank)</f>
        <v/>
      </c>
      <c r="FS32" s="4" t="str">
        <f>IF(C32=truckstoptru,PRODUCT(G32,(AF32-IF(AF32/FHS&lt;1,1,AF32/FHS)*(truck_idle/60)),tru__hp,tru_Load_Factor,(Other!$G$4/454),FR32,T32)+PRODUCT(IF(AF32/FHS&lt;1,1,AF32/FHS),G32,truck_idle/60,tru__hp,tru_Load_Factor,(Other!$G$4/454),FR32,T32),blank)</f>
        <v/>
      </c>
      <c r="FT32" s="4" t="str">
        <f>IF(C32=truckstoptru,PRODUCT(IF(AF32/FHS&lt;1,1,AF32/FHS),G32,truck_idle/60,tru_Load_Factor,tru__hp,(Other!$G$4/454),FR32,T32)+PRODUCT(G32,(AF32-IF(AF32/FHS&lt;1,1,AF32/FHS)*(truck_idle/60)),TRU_KW,gridPM,Other!$G$4/454,T32),blank)</f>
        <v/>
      </c>
      <c r="FU32" t="str">
        <f>IF(C32=truckstoptru,VLOOKUP(B32+3,'Tables 2-3 TRU'!$B$14:$D$31,3),blank)</f>
        <v/>
      </c>
      <c r="FV32" s="4" t="str">
        <f>IF(C32=truckstoptru,PRODUCT(G32,(AF32-IF(AF32/FHS&lt;1,1,AF32/FHS)*(truck_idle/60)),tru__hp,tru_Load_Factor,(Other!$G$4/454),FU32,U32)+PRODUCT(IF(AF32/FHS&lt;1,1,AF32/FHS),G32,truck_idle/60,tru__hp,tru_Load_Factor,(Other!$G$4/454),FU32,U32),blank)</f>
        <v/>
      </c>
      <c r="FW32" s="4" t="str">
        <f>IF(C32=truckstoptru,PRODUCT(IF(AF32/FHS&lt;1,1,AF32/FHS),G32,truck_idle/60,tru_Load_Factor,tru__hp,(Other!$G$4/454),FU32,U32)+PRODUCT(G32,(AF32-IF(AF32/FHS&lt;1,1,AF32/FHS)*(truck_idle/60)),TRU_KW,gridPM,Other!$G$4/454,U32),blank)</f>
        <v/>
      </c>
      <c r="FX32" t="str">
        <f>IF(C32=truckstoptru,VLOOKUP(B32+4,'Tables 2-3 TRU'!$B$14:$D$31,3),blank)</f>
        <v/>
      </c>
      <c r="FY32" s="4" t="str">
        <f>IF(C32=truckstoptru,PRODUCT(G32,(AF32-IF(AF32/FHS&lt;1,1,AF32/FHS)*(truck_idle/60)),tru__hp,tru_Load_Factor,(Other!$G$4/454),FX32,V32)+PRODUCT(IF(AF32/FHS&lt;1,1,AF32/FHS),G32,truck_idle/60,tru__hp,tru_Load_Factor,(Other!$G$4/454),FX32,V32),blank)</f>
        <v/>
      </c>
      <c r="FZ32" s="4" t="str">
        <f>IF(C32=truckstoptru,PRODUCT(IF(AF32/FHS&lt;1,1,AF32/FHS),G32,truck_idle/60,tru_Load_Factor,tru__hp,(Other!$G$4/454),FX32,V32)+PRODUCT(G32,(AF32-IF(AF32/FHS&lt;1,1,AF32/FHS)*(truck_idle/60)),TRU_KW,gridPM,Other!$G$4/454,V32),blank)</f>
        <v/>
      </c>
      <c r="GA32" t="str">
        <f>IF(C32=truckstoptru,VLOOKUP(B32+5,'Tables 2-3 TRU'!$B$14:$D$31,3),blank)</f>
        <v/>
      </c>
      <c r="GB32" s="4" t="str">
        <f>IF(C32=truckstoptru,PRODUCT(G32,(AF32-IF(AF32/FHS&lt;1,1,AF32/FHS)*(truck_idle/60)),tru__hp,tru_Load_Factor,(Other!$G$4/454),GA32,W32)+PRODUCT(IF(AF32/FHS&lt;1,1,AF32/FHS),G32,truck_idle/60,tru__hp,tru_Load_Factor,(Other!$G$4/454),GA32,W32),blank)</f>
        <v/>
      </c>
      <c r="GC32" s="4" t="str">
        <f>IF(C32=truckstoptru,PRODUCT(IF(AF32/FHS&lt;1,1,AF32/FHS),G32,truck_idle/60,tru_Load_Factor,tru__hp,(Other!$G$4/454),GA32,W32)+PRODUCT(G32,(AF32-IF(AF32/FHS&lt;1,1,AF32/FHS)*(truck_idle/60)),TRU_KW,gridPM,Other!$G$4/454,W32),blank)</f>
        <v/>
      </c>
      <c r="GD32" t="str">
        <f>IF(C32=truckstoptru,VLOOKUP(B32+6,'Tables 2-3 TRU'!$B$14:$D$31,3),blank)</f>
        <v/>
      </c>
      <c r="GE32" s="4" t="str">
        <f>IF(C32=truckstoptru,PRODUCT(G32,(AF32-IF(AF32/FHS&lt;1,1,AF32/FHS)*(truck_idle/60)),tru__hp,tru_Load_Factor,(Other!$G$4/454),GD32,X32)+PRODUCT(IF(AF32/FHS&lt;1,1,AF32/FHS),G32,truck_idle/60,tru__hp,tru_Load_Factor,(Other!$G$4/454),GD32,X32),blank)</f>
        <v/>
      </c>
      <c r="GF32" s="4" t="str">
        <f>IF(C32=truckstoptru,PRODUCT(IF(AF32/FHS&lt;1,1,AF32/FHS),G32,truck_idle/60,tru_Load_Factor,tru__hp,(Other!$G$4/454),GD32,X32)+PRODUCT(G32,(AF32-IF(AF32/FHS&lt;1,1,AF32/FHS)*(truck_idle/60)),TRU_KW,gridPM,Other!$G$4/454,X32),blank)</f>
        <v/>
      </c>
      <c r="GG32" t="str">
        <f>IF(C32=truckstoptru,VLOOKUP(B32+7,'Tables 2-3 TRU'!$B$14:$D$31,3),blank)</f>
        <v/>
      </c>
      <c r="GH32" s="4" t="str">
        <f>IF(C32=truckstoptru,PRODUCT(G32,(AF32-IF(AF32/FHS&lt;1,1,AF32/FHS)*(truck_idle/60)),tru__hp,tru_Load_Factor,(Other!$G$4/454),GG32,Y32)+PRODUCT(IF(AF32/FHS&lt;1,1,AF32/FHS),G32,truck_idle/60,tru__hp,tru_Load_Factor,(Other!$G$4/454),GG32,Y32),blank)</f>
        <v/>
      </c>
      <c r="GI32" s="4" t="str">
        <f>IF(C32=truckstoptru,PRODUCT(IF(AF32/FHS&lt;1,1,AF32/FHS),G32,truck_idle/60,tru_Load_Factor,tru__hp,(Other!$G$4/454),GG32,Y32)+PRODUCT(G32,(AF32-IF(AF32/FHS&lt;1,1,AF32/FHS)*(truck_idle/60)),TRU_KW,gridPM,Other!$G$4/454,Y32),blank)</f>
        <v/>
      </c>
      <c r="GJ32" t="str">
        <f>IF(C32=truckstoptru,VLOOKUP(B32+8,'Tables 2-3 TRU'!$B$14:$D$31,3),blank)</f>
        <v/>
      </c>
      <c r="GK32" s="4" t="str">
        <f>IF(C32=truckstoptru,PRODUCT(G32,(AF32-IF(AF32/FHS&lt;1,1,AF32/FHS)*(truck_idle/60)),tru__hp,tru_Load_Factor,(Other!$G$4/454),GJ32,Z32)+PRODUCT(IF(AF32/FHS&lt;1,1,AF32/FHS),G32,truck_idle/60,tru__hp,tru_Load_Factor,(Other!$G$4/454),GJ32,Z32),blank)</f>
        <v/>
      </c>
      <c r="GL32" s="4" t="str">
        <f>IF(C32=truckstoptru,PRODUCT(IF(AF32/FHS&lt;1,1,AF32/FHS),G32,truck_idle/60,tru_Load_Factor,tru__hp,(Other!$G$4/454),GJ32,Z32)+PRODUCT(G32,(AF32-IF(AF32/FHS&lt;1,1,AF32/FHS)*(truck_idle/60)),TRU_KW,gridPM,Other!$G$4/454,Z32),blank)</f>
        <v/>
      </c>
      <c r="GM32" t="str">
        <f>IF(C32=truckstoptru,VLOOKUP(B32+9,'Tables 2-3 TRU'!$B$14:$D$31,3),blank)</f>
        <v/>
      </c>
      <c r="GN32" s="4" t="str">
        <f>IF(C32=truckstoptru,PRODUCT(G32,(AF32-IF(AF32/FHS&lt;1,1,AF32/FHS)*(truck_idle/60)),tru__hp,tru_Load_Factor,(Other!$G$4/454),GM32,AA32)+PRODUCT(IF(AF32/FHS&lt;1,1,AF32/FHS),G32,truck_idle/60,tru__hp,tru_Load_Factor,(Other!$G$4/454),GM32,AA32),blank)</f>
        <v/>
      </c>
      <c r="GO32" s="4" t="str">
        <f>IF(C32=truckstoptru,PRODUCT(IF(AF32/FHS&lt;1,1,AF32/FHS),G32,truck_idle/60,tru_Load_Factor,tru__hp,(Other!$G$4/454),GM32,AA32)+PRODUCT(G32,(AF32-IF(AF32/FHS&lt;1,1,AF32/FHS)*(truck_idle/60)),TRU_KW,gridPM,Other!$G$4/454,AA32),blank)</f>
        <v/>
      </c>
      <c r="GQ32" s="4">
        <f t="shared" si="2"/>
        <v>0</v>
      </c>
      <c r="GR32" s="4">
        <f t="shared" si="3"/>
        <v>0</v>
      </c>
      <c r="GS32" s="4">
        <f t="shared" si="4"/>
        <v>0</v>
      </c>
      <c r="GT32" s="4">
        <f t="shared" si="5"/>
        <v>0</v>
      </c>
      <c r="GU32" s="4">
        <f t="shared" si="11"/>
        <v>0</v>
      </c>
      <c r="GV32" s="4">
        <f t="shared" si="12"/>
        <v>0</v>
      </c>
      <c r="GW32" s="4"/>
      <c r="GX32" s="4">
        <f t="shared" si="6"/>
        <v>0</v>
      </c>
      <c r="GY32" s="4">
        <f t="shared" si="7"/>
        <v>0</v>
      </c>
      <c r="GZ32" s="4">
        <f t="shared" si="8"/>
        <v>0</v>
      </c>
      <c r="HA32" s="4">
        <f t="shared" si="9"/>
        <v>0</v>
      </c>
      <c r="HB32" s="4">
        <f t="shared" si="13"/>
        <v>0</v>
      </c>
      <c r="HC32" s="4">
        <f t="shared" si="14"/>
        <v>0</v>
      </c>
      <c r="HD32" s="4"/>
      <c r="HE32" s="4">
        <f t="shared" si="15"/>
        <v>0</v>
      </c>
      <c r="HF32" s="4">
        <f t="shared" si="16"/>
        <v>0</v>
      </c>
      <c r="HG32" s="19">
        <f t="shared" si="17"/>
        <v>0</v>
      </c>
      <c r="HH32" s="244">
        <f t="shared" si="10"/>
        <v>0</v>
      </c>
      <c r="HI32" s="55"/>
    </row>
    <row r="33" spans="1:217" x14ac:dyDescent="0.2">
      <c r="A33" t="str">
        <f>IF(OR('User Input Data'!C37=truckstop1,'User Input Data'!C37=truckstoptru),'User Input Data'!A37,blank)</f>
        <v/>
      </c>
      <c r="B33" t="str">
        <f>IF(OR('User Input Data'!C37=truckstop1,'User Input Data'!C37=truckstoptru),'User Input Data'!B37,blank)</f>
        <v/>
      </c>
      <c r="C33" s="49" t="str">
        <f>IF(OR('User Input Data'!C37=truckstop1,'User Input Data'!C37=truckstoptru),'User Input Data'!C37,blank)</f>
        <v/>
      </c>
      <c r="D33" s="49" t="str">
        <f>IF(AND(OR('User Input Data'!C37=truckstop1,'User Input Data'!C37=truckstoptru),'User Input Data'!D37&gt;1),'User Input Data'!D37,blank)</f>
        <v/>
      </c>
      <c r="E33" s="49" t="str">
        <f>IF(AND(OR('User Input Data'!C37=truckstop1,'User Input Data'!C37=truckstoptru),'User Input Data'!E37&gt;1),'User Input Data'!E37,blank)</f>
        <v/>
      </c>
      <c r="F33" s="49" t="str">
        <f>IF(AND(OR('User Input Data'!C37=truckstop1,'User Input Data'!C37=truckstoptru),'User Input Data'!F37&gt;1),'User Input Data'!F37,blank)</f>
        <v/>
      </c>
      <c r="G33" t="str">
        <f>IF(AND(OR('User Input Data'!C37=truckstop1,'User Input Data'!C37=truckstoptru),'User Input Data'!G37&gt;1),'User Input Data'!G37,blank)</f>
        <v/>
      </c>
      <c r="H33" s="79" t="str">
        <f>IF(OR('User Input Data'!C37=truckstop1,'User Input Data'!C37=truckstoptru),'User Input Data'!H37,blank)</f>
        <v/>
      </c>
      <c r="I33" s="79" t="str">
        <f>IF(OR('User Input Data'!C37=truckstop1,'User Input Data'!C37=truckstoptru),'User Input Data'!I37,blank)</f>
        <v/>
      </c>
      <c r="J33" s="79" t="str">
        <f>IF(OR('User Input Data'!C37=truckstop1,'User Input Data'!C37=truckstoptru),'User Input Data'!J37,blank)</f>
        <v/>
      </c>
      <c r="K33" s="79" t="str">
        <f>IF(OR('User Input Data'!C37=truckstop1,'User Input Data'!C37=truckstoptru),'User Input Data'!K37,blank)</f>
        <v/>
      </c>
      <c r="L33" s="79" t="str">
        <f>IF(OR('User Input Data'!C37=truckstop1,'User Input Data'!C37=truckstoptru),'User Input Data'!L37,blank)</f>
        <v/>
      </c>
      <c r="M33" s="79" t="str">
        <f>IF(OR('User Input Data'!C37=truckstop1,'User Input Data'!C37=truckstoptru),'User Input Data'!M37,blank)</f>
        <v/>
      </c>
      <c r="N33" s="79" t="str">
        <f>IF(OR('User Input Data'!C37=truckstop1,'User Input Data'!C37=truckstoptru),'User Input Data'!N37,blank)</f>
        <v/>
      </c>
      <c r="O33" s="79" t="str">
        <f>IF(OR('User Input Data'!C37=truckstop1,'User Input Data'!C37=truckstoptru),'User Input Data'!O37,blank)</f>
        <v/>
      </c>
      <c r="P33" s="79" t="str">
        <f>IF(OR('User Input Data'!C37=truckstop1,'User Input Data'!C37=truckstoptru),'User Input Data'!P37,blank)</f>
        <v/>
      </c>
      <c r="Q33" s="79" t="str">
        <f>IF(OR('User Input Data'!C37=truckstop1,'User Input Data'!C37=truckstoptru),'User Input Data'!Q37,blank)</f>
        <v/>
      </c>
      <c r="R33" s="79" t="str">
        <f>IF('User Input Data'!C37=truckstoptru,'User Input Data'!R37,blank)</f>
        <v/>
      </c>
      <c r="S33" s="79" t="str">
        <f>IF('User Input Data'!C37=truckstoptru,'User Input Data'!S37,blank)</f>
        <v/>
      </c>
      <c r="T33" s="79" t="str">
        <f>IF('User Input Data'!C37=truckstoptru,'User Input Data'!T37,blank)</f>
        <v/>
      </c>
      <c r="U33" s="79" t="str">
        <f>IF('User Input Data'!C37=truckstoptru,'User Input Data'!U37,blank)</f>
        <v/>
      </c>
      <c r="V33" s="79" t="str">
        <f>IF('User Input Data'!C37=truckstoptru,'User Input Data'!V37,blank)</f>
        <v/>
      </c>
      <c r="W33" s="79" t="str">
        <f>IF('User Input Data'!C37=truckstoptru,'User Input Data'!W37,blank)</f>
        <v/>
      </c>
      <c r="X33" s="79" t="str">
        <f>IF('User Input Data'!C37=truckstoptru,'User Input Data'!X37,blank)</f>
        <v/>
      </c>
      <c r="Y33" s="79" t="str">
        <f>IF('User Input Data'!C37=truckstoptru,'User Input Data'!Y37,blank)</f>
        <v/>
      </c>
      <c r="Z33" s="79" t="str">
        <f>IF('User Input Data'!C37=truckstoptru,'User Input Data'!Z37,blank)</f>
        <v/>
      </c>
      <c r="AA33" s="79" t="str">
        <f>IF('User Input Data'!C37=truckstoptru,'User Input Data'!AA37,blank)</f>
        <v/>
      </c>
      <c r="AB33" s="9" t="str">
        <f>IF(AND(OR('User Input Data'!C37=truckstop1,'User Input Data'!C37=truckstoptru),'User Input Data'!AC37&gt;1),'User Input Data'!AC37,blank)</f>
        <v/>
      </c>
      <c r="AC33" s="9" t="str">
        <f>IF(AND(OR('User Input Data'!C37=truckstop1,'User Input Data'!C37=truckstoptru),'User Input Data'!AD37&gt;0),'User Input Data'!AD37,blank)</f>
        <v/>
      </c>
      <c r="AE33" t="str">
        <f>IF(E33&gt;0,E33,Other!$G$5)</f>
        <v/>
      </c>
      <c r="AF33" t="str">
        <f t="shared" si="1"/>
        <v/>
      </c>
      <c r="AG33" s="12" t="str">
        <f>IF(NOT(B33=blank),VLOOKUP(B33+0,'Tables 4-5'!$F$8:$G$25,2),blank)</f>
        <v/>
      </c>
      <c r="AH33" s="461" t="str">
        <f>IF(NOT(B33=blank),VLOOKUP(B33+0,'Table 6'!$B$3:$D$20,2),blank)</f>
        <v/>
      </c>
      <c r="AI33" s="4" t="str">
        <f>IF(NOT(B33=blank),'Tables 4-5'!$A$8,blank)</f>
        <v/>
      </c>
      <c r="AJ33" s="4" t="str">
        <f>IF(NOT(B33=blank),PRODUCT(G33,H33,(AE33-IF(AE33/FHS&lt;1,1,AE33/FHS)*(truck_idle/60)),(AG33*AI33),(Other!$G$4/454))+PRODUCT(IF(AE33/FHS&lt;1,1,AE33/FHS),G33,H33,AH33,truck_idle/60,Other!$G$4/454),blank)</f>
        <v/>
      </c>
      <c r="AK33" s="4" t="str">
        <f>IF(NOT(B33=blank),PRODUCT(IF(AE33/FHS&lt;1,1,AE33/FHS),G33,H33,AH33,truck_idle/60,Other!$G$4/454)+PRODUCT(G33,(AE33-IF(AE33/FHS&lt;1,1,AE33/FHS)*(truck_idle/60)),Truck_KW,gridNox,Other!$G$4/454,H33,AG33),blank)</f>
        <v/>
      </c>
      <c r="AL33" s="12" t="str">
        <f>IF(NOT(B33=blank),VLOOKUP(B33+1,'Tables 4-5'!$F$8:$G$25,2),blank)</f>
        <v/>
      </c>
      <c r="AM33" s="461" t="str">
        <f>IF(NOT(B33=blank),VLOOKUP(B33+1,'Table 6'!$B$3:$D$20,2),blank)</f>
        <v/>
      </c>
      <c r="AN33" s="4" t="str">
        <f>IF(NOT(B33=blank),'Tables 4-5'!$A$8,blank)</f>
        <v/>
      </c>
      <c r="AO33" s="4" t="str">
        <f>IF(NOT(B33=blank),PRODUCT(G33,I33,(AE33-IF(AE33/FHS&lt;1,1,AE33/FHS)*(truck_idle/60)),(AL33*AN33),(Other!$G$4/454))+PRODUCT(IF(AE33/FHS&lt;1,1,AE33/FHS),G33,I33,AM33,truck_idle/60,Other!$G$4/454),blank)</f>
        <v/>
      </c>
      <c r="AP33" s="4" t="str">
        <f>IF(NOT(B33=blank),PRODUCT(IF(AE33/FHS&lt;1,1,AE33/FHS),G33,I33,AM33,truck_idle/60,Other!$G$4/454)+PRODUCT(G33,(AE33-IF(AE33/FHS&lt;1,1,AE33/FHS)*(truck_idle/60)),Truck_KW,gridNox,Other!$G$4/454,I33,AL33),blank)</f>
        <v/>
      </c>
      <c r="AQ33" s="12" t="str">
        <f>IF(NOT(B33=blank),VLOOKUP(B33+2,'Tables 4-5'!$F$8:$G$25,2),blank)</f>
        <v/>
      </c>
      <c r="AR33" s="461" t="str">
        <f>IF(NOT(B33=blank),VLOOKUP(B33+2,'Table 6'!$B$3:$D$20,2),blank)</f>
        <v/>
      </c>
      <c r="AS33" s="4" t="str">
        <f>IF(NOT(B33=blank),'Tables 4-5'!$A$8,blank)</f>
        <v/>
      </c>
      <c r="AT33" s="4" t="str">
        <f>IF(NOT(B33=blank),PRODUCT(G33,J33,(AE33-IF(AE33/FHS&lt;1,1,AE33/FHS)*(truck_idle/60)),(AQ33*AS33),(Other!$G$4/454))+PRODUCT(IF(AE33/FHS&lt;1,1,AE33/FHS),G33,J33,AR33,truck_idle/60,Other!$G$4/454),blank)</f>
        <v/>
      </c>
      <c r="AU33" s="4" t="str">
        <f>IF(NOT(B33=blank),PRODUCT(IF(AE33/FHS&lt;1,1,AE33/FHS),G33,J33,AR33,truck_idle/60,Other!$G$4/454)+PRODUCT(G33,(AE33-IF(AE33/FHS&lt;1,1,AE33/FHS)*(truck_idle/60)),Truck_KW,gridNox,Other!$G$4/454,J33,AQ33),blank)</f>
        <v/>
      </c>
      <c r="AV33" s="12" t="str">
        <f>IF(NOT(B33=blank),VLOOKUP(B33+3,'Tables 4-5'!$F$8:$G$25,2),blank)</f>
        <v/>
      </c>
      <c r="AW33" s="4" t="str">
        <f>IF(NOT(B33=blank),VLOOKUP(B33+3,#REF!,2),blank)</f>
        <v/>
      </c>
      <c r="AX33" s="461" t="str">
        <f>IF(NOT(B33=blank),VLOOKUP(B33+3,'Table 6'!$B$3:$D$20,2),blank)</f>
        <v/>
      </c>
      <c r="AY33" s="4" t="str">
        <f>IF(NOT(B33=blank),'Tables 4-5'!$A$8,blank)</f>
        <v/>
      </c>
      <c r="AZ33" s="4" t="str">
        <f>IF(NOT(B33=blank),PRODUCT(G33,K33,(AE33-IF(AE33/FHS&lt;1,1,AE33/FHS)*(truck_idle/60)),(AV33*AY33),(Other!$G$4/454))+PRODUCT(IF(AE33/FHS&lt;1,1,AE33/FHS),G33,K33,AX33,truck_idle/60,Other!$G$4/454),blank)</f>
        <v/>
      </c>
      <c r="BA33" s="4" t="str">
        <f>IF(NOT(B33=blank),PRODUCT(IF(AE33/FHS&lt;1,1,AE33/FHS),G33,K33,AX33,Other!$G$6/60,Other!$G$4/454)+PRODUCT(G33,(AE33-IF(AE33/FHS&lt;1,1,AE33/FHS)*(truck_idle/60)),Truck_KW,gridNox,Other!$G$4/454,K33,AV33),blank)</f>
        <v/>
      </c>
      <c r="BB33" s="12" t="str">
        <f>IF(NOT(B33=blank),VLOOKUP(B33+4,'Tables 4-5'!$F$8:$G$25,2),blank)</f>
        <v/>
      </c>
      <c r="BC33" s="461" t="str">
        <f>IF(NOT(B33=blank),VLOOKUP(B33+4,'Table 6'!$B$3:$D$20,2),blank)</f>
        <v/>
      </c>
      <c r="BD33" s="4" t="str">
        <f>IF(NOT(B33=blank),'Tables 4-5'!$A$8,blank)</f>
        <v/>
      </c>
      <c r="BE33" s="4" t="str">
        <f>IF(NOT(B33=blank),PRODUCT(G33,L33,(AE33-IF(AE33/FHS&lt;1,1,AE33/FHS)*(truck_idle/60)),(BB33*BD33),(Other!$G$4/454))+PRODUCT(IF(AE33/FHS&lt;1,1,AE33/FHS),G33,L33,BC33,truck_idle/60,Other!$G$4/454),blank)</f>
        <v/>
      </c>
      <c r="BF33" s="4" t="str">
        <f>IF(NOT(B33=blank),PRODUCT(IF(AE33/FHS&lt;1,1,AE33/FHS),G33,L33,BC33,Other!$G$6/60,Other!$G$4/454)+PRODUCT(G33,(AE33-IF(AE33/FHS&lt;1,1,AE33/FHS)*(truck_idle/60)),Truck_KW,gridNox,Other!$G$4/454,L33,BB33),blank)</f>
        <v/>
      </c>
      <c r="BG33" s="12" t="str">
        <f>IF(NOT(B33=blank),VLOOKUP(B33+5,'Tables 4-5'!$F$8:$G$25,2),blank)</f>
        <v/>
      </c>
      <c r="BH33" s="461" t="str">
        <f>IF(NOT(B33=blank),VLOOKUP(B33+5,'Table 6'!$B$3:$D$20,2),blank)</f>
        <v/>
      </c>
      <c r="BI33" s="4" t="str">
        <f>IF(NOT(B33=blank),'Tables 4-5'!$A$8,blank)</f>
        <v/>
      </c>
      <c r="BJ33" s="4" t="str">
        <f>IF(NOT(B33=blank),PRODUCT(G33,M33,(AE33-IF(AE33/FHS&lt;1,1,AE33/FHS)*(truck_idle/60)),(BG33*BI33),(Other!$G$4/454))+PRODUCT(IF(AE33/FHS&lt;1,1,AE33/FHS),G33,M33,BH33,truck_idle/60,Other!$G$4/454),blank)</f>
        <v/>
      </c>
      <c r="BK33" s="4" t="str">
        <f>IF(NOT(B33=blank),PRODUCT(IF(AE33/FHS&lt;1,1,AE33/FHS),G33,M33,BH33,truck_idle/60,Other!$G$4/454)+PRODUCT(G33,(AE33-IF(AE33/FHS&lt;1,1,AE33/FHS)*(truck_idle/60)),Truck_KW,gridNox,Other!$G$4/454,M33,BG33),blank)</f>
        <v/>
      </c>
      <c r="BL33" s="12" t="str">
        <f>IF(NOT(B33=blank),VLOOKUP(B33+6,'Tables 4-5'!$F$8:$G$25,2),blank)</f>
        <v/>
      </c>
      <c r="BM33" s="461" t="str">
        <f>IF(NOT(B33=blank),VLOOKUP(B33+6,'Table 6'!$B$3:$D$20,2),blank)</f>
        <v/>
      </c>
      <c r="BN33" s="4" t="str">
        <f>IF(NOT(B33=blank),'Tables 4-5'!$A$8,blank)</f>
        <v/>
      </c>
      <c r="BO33" s="4" t="str">
        <f>IF(NOT(B33=blank),PRODUCT(G33,N33,(AE33-IF(AE33/FHS&lt;1,1,AE33/FHS)*(truck_idle/60)),(BL33*BN33),(Other!$G$4/454))+PRODUCT(IF(AE33/FHS&lt;1,1,AE33/FHS),G33,N33,BM33,truck_idle/60,Other!$G$4/454),blank)</f>
        <v/>
      </c>
      <c r="BP33" s="4" t="str">
        <f>IF(NOT(B33=blank),PRODUCT(IF(AE33/FHS&lt;1,1,AE33/FHS),G33,N33,BM33,truck_idle/60,Other!$G$4/454)+PRODUCT(G33,(AE33-IF(AE33/FHS&lt;1,1,AE33/FHS)*(truck_idle/60)),Truck_KW,gridNox,Other!$G$4/454,N33,BL33),blank)</f>
        <v/>
      </c>
      <c r="BQ33" s="12" t="str">
        <f>IF(NOT(B33=blank),VLOOKUP(B33+7,'Tables 4-5'!$F$8:$G$25,2),blank)</f>
        <v/>
      </c>
      <c r="BR33" s="461" t="str">
        <f>IF(NOT(B33=blank),VLOOKUP(B33+7,'Table 6'!$B$3:$D$20,2),blank)</f>
        <v/>
      </c>
      <c r="BS33" s="4" t="str">
        <f>IF(NOT(B33=blank),'Tables 4-5'!$A$8,blank)</f>
        <v/>
      </c>
      <c r="BT33" s="4" t="str">
        <f>IF(NOT(B33=blank),PRODUCT(G33,O33,(AE33-IF(AE33/FHS&lt;1,1,AE33/FHS)*(truck_idle/60)),(BQ33*BS33),(Other!$G$4/454))+PRODUCT(IF(AE33/FHS&lt;1,1,AE33/FHS),G33,O33,BR33,truck_idle/60,Other!$G$4/454),blank)</f>
        <v/>
      </c>
      <c r="BU33" s="4" t="str">
        <f>IF(NOT(B33=blank),PRODUCT(IF(AE33/FHS&lt;1,1,AE33/FHS),G33,O33,BR33,truck_idle/60,Other!$G$4/454)+PRODUCT(G33,(AE33-IF(AE33/FHS&lt;1,1,AE33/FHS)*(truck_idle/60)),Truck_KW,gridNox,Other!$G$4/454,O33,BQ33),blank)</f>
        <v/>
      </c>
      <c r="BV33" s="12" t="str">
        <f>IF(NOT(B33=blank),VLOOKUP(B33+8,'Tables 4-5'!$F$8:$G$25,2),blank)</f>
        <v/>
      </c>
      <c r="BW33" s="461" t="str">
        <f>IF(NOT(B33=blank),VLOOKUP(B33+8,'Table 6'!$B$3:$D$20,2),blank)</f>
        <v/>
      </c>
      <c r="BX33" s="4" t="str">
        <f>IF(NOT(B33=blank),'Tables 4-5'!$A$8,blank)</f>
        <v/>
      </c>
      <c r="BY33" s="4" t="str">
        <f>IF(NOT(B33=blank),PRODUCT(G33,P33,(AE33-IF(AE33/FHS&lt;1,1,AE33/FHS)*(truck_idle/60)),(BV33*BX33),(Other!$G$4/454))+PRODUCT(IF(AE33/FHS&lt;1,1,AE33/FHS),G33,P33,BW33,truck_idle/60,Other!$G$4/454),blank)</f>
        <v/>
      </c>
      <c r="BZ33" s="4" t="str">
        <f>IF(NOT(B33=blank),PRODUCT(IF(AE33/FHS&lt;1,1,AE33/FHS),G33,P33,BW33,truck_idle/60,Other!$G$4/454)+PRODUCT(G33,(AE33-IF(AE33/FHS&lt;1,1,AE33/FHS)*(truck_idle/60)),Truck_KW,gridNox,Other!$G$4/454,P33,BV33),blank)</f>
        <v/>
      </c>
      <c r="CA33" s="12" t="str">
        <f>IF(NOT(B33=blank),VLOOKUP(B33+9,'Tables 4-5'!$F$8:$G$25,2),blank)</f>
        <v/>
      </c>
      <c r="CB33" s="461" t="str">
        <f>IF(NOT(B33=blank),VLOOKUP(B33+9,'Table 6'!$B$3:$D$20,2),blank)</f>
        <v/>
      </c>
      <c r="CC33" s="4" t="str">
        <f>IF(NOT(B33=blank),'Tables 4-5'!$A$8,blank)</f>
        <v/>
      </c>
      <c r="CD33" s="4" t="str">
        <f>IF(NOT(B33=blank),PRODUCT(G33,Q33,(AE33-IF(AE33/FHS&lt;1,1,AE33/FHS)*(truck_idle/60)),(CA33*CC33),(Other!$G$4/454))+PRODUCT(IF(AE33/FHS&lt;1,1,AE33/FHS),G33,Q33,CB33,truck_idle/60,Other!$G$4/454),blank)</f>
        <v/>
      </c>
      <c r="CE33" s="4" t="str">
        <f>IF(NOT(B33=blank),PRODUCT(IF(AE33/FHS&lt;1,1,AE33/FHS),G33,Q33,CB33,truck_idle/60,Other!$G$4/454)+PRODUCT(G33,(AE33-IF(AE33/FHS&lt;1,1,AE33/FHS)*(truck_idle/60)),Truck_KW,gridNox,Other!$G$4/454,Q33,CA33),blank)</f>
        <v/>
      </c>
      <c r="CG33" s="12" t="str">
        <f>IF(NOT(B33=blank),VLOOKUP(B33+0,'Tables 4-5'!$F$8:$G$25,2),blank)</f>
        <v/>
      </c>
      <c r="CH33" s="12" t="str">
        <f>IF(NOT(B33=blank),VLOOKUP(B33+0,'Table 6'!$B$3:$D$20,3),blank)</f>
        <v/>
      </c>
      <c r="CI33" s="4" t="str">
        <f>IF(NOT(B33=blank),'Tables 4-5'!$B$8,blank)</f>
        <v/>
      </c>
      <c r="CJ33" s="4" t="str">
        <f>IF(NOT(B33=blank),PRODUCT(G33,H33,(AE33-IF(AE33/FHS&lt;1,1,AE33/FHS)*(truck_idle/60)),(CG33*CI33),(Other!$G$4/454))+PRODUCT(IF(AE33/FHS&lt;1,1,AE33/FHS),G33,H33,CH33,truck_idle/60,Other!$G$4/454),blank)</f>
        <v/>
      </c>
      <c r="CK33" s="12" t="str">
        <f>IF(NOT(B33=blank),PRODUCT(IF(AE33/FHS&lt;1,1,AE33/FHS),G33,H33,CH33,truck_idle/60,Other!$G$4/454)+PRODUCT(G33,(AE33-IF(AE33/FHS&lt;1,1,AE33/FHS)*(truck_idle/60)),Truck_KW,gridPM,Other!$G$4/454,CG33,H33),blank)</f>
        <v/>
      </c>
      <c r="CL33" s="12" t="str">
        <f>IF(NOT(B33=blank),VLOOKUP(B33+1,'Tables 4-5'!$F$8:$G$25,2),blank)</f>
        <v/>
      </c>
      <c r="CM33" s="12" t="str">
        <f>IF(NOT(B33=blank),VLOOKUP(B33+1,'Table 6'!$B$3:$D$20,3),blank)</f>
        <v/>
      </c>
      <c r="CN33" s="4" t="str">
        <f>IF(NOT(B33=blank),'Tables 4-5'!$B$8,blank)</f>
        <v/>
      </c>
      <c r="CO33" s="4" t="str">
        <f>IF(NOT(B33=blank),PRODUCT(G33,I33,(AE33-IF(AE33/FHS&lt;1,1,AE33/FHS)*(truck_idle/60)),(CL33*CN33),(Other!$G$4/454))+PRODUCT(IF(AE33/FHS&lt;1,1,AE33/FHS),G33,I33,CM33,truck_idle/60,Other!$G$4/454),blank)</f>
        <v/>
      </c>
      <c r="CP33" s="12" t="str">
        <f>IF(NOT(B33=blank),PRODUCT(IF(AE33/FHS&lt;1,1,AE33/FHS),G33,I33,CM33,truck_idle/60,Other!$G$4/454)+PRODUCT(G33,(AE33-IF(AE33/FHS&lt;1,1,AE33/FHS)*(truck_idle/60)),Truck_KW,gridPM,Other!$G$4/454,I33,CL33),blank)</f>
        <v/>
      </c>
      <c r="CQ33" s="12" t="str">
        <f>IF(NOT(B33=blank),VLOOKUP(B33+2,'Tables 4-5'!$F$8:$G$25,2),blank)</f>
        <v/>
      </c>
      <c r="CR33" s="12" t="str">
        <f>IF(NOT(B33=blank),VLOOKUP(B33+2,'Table 6'!$B$3:$D$20,3),blank)</f>
        <v/>
      </c>
      <c r="CS33" s="4" t="str">
        <f>IF(NOT(B33=blank),'Tables 4-5'!$B$8,blank)</f>
        <v/>
      </c>
      <c r="CT33" s="4" t="str">
        <f>IF(NOT(B33=blank),PRODUCT(G33,J33,(AE33-IF(AE33/FHS&lt;1,1,AE33/FHS)*(truck_idle/60)),(CQ33*CS33),(Other!$G$4/454))+PRODUCT(IF(AE33/FHS&lt;1,1,AE33/FHS),G33,J33,CR33,truck_idle/60,Other!$G$4/454),blank)</f>
        <v/>
      </c>
      <c r="CU33" s="12" t="str">
        <f>IF(NOT(B33=blank),PRODUCT(IF(AE33/FHS&lt;1,1,AE33/FHS),G33,J33,CR33,truck_idle/60,Other!$G$4/454)+PRODUCT(G33,(AE33-IF(AE33/FHS&lt;1,1,AE33/FHS)*(truck_idle/60)),Truck_KW,gridPM,Other!$G$4/454,J33,CQ33),blank)</f>
        <v/>
      </c>
      <c r="CV33" s="12" t="str">
        <f>IF(NOT(B33=blank),VLOOKUP(B33+3,'Tables 4-5'!$F$8:$G$25,2),blank)</f>
        <v/>
      </c>
      <c r="CW33" s="12" t="str">
        <f>IF(NOT(B33=blank),VLOOKUP(B33+3,'Table 6'!$B$3:$D$20,3),blank)</f>
        <v/>
      </c>
      <c r="CX33" s="4" t="str">
        <f>IF(NOT(B33=blank),'Tables 4-5'!$B$8,blank)</f>
        <v/>
      </c>
      <c r="CY33" s="4" t="str">
        <f>IF(NOT(B33=blank),PRODUCT(G33,K33,(AE33-IF(AE33/FHS&lt;1,1,AE33/FHS)*(truck_idle/60)),(CV33*CX33),(Other!$G$4/454))+PRODUCT(IF(AE33/FHS&lt;1,1,AE33/FHS),G33,K33,CW33,truck_idle/60,Other!$G$4/454),blank)</f>
        <v/>
      </c>
      <c r="CZ33" s="12" t="str">
        <f>IF(NOT(B33=blank),PRODUCT(IF(AE33/FHS&lt;1,1,AE33/FHS),G33,K33,CW33,truck_idle/60,Other!$G$4/454)+PRODUCT(G33,(AE33-IF(AE33/FHS&lt;1,1,AE33/FHS)*(truck_idle/60)),Truck_KW,gridPM,Other!$G$4/454,K33,CV33),blank)</f>
        <v/>
      </c>
      <c r="DA33" s="12" t="str">
        <f>IF(NOT(B33=blank),VLOOKUP(B33+4,'Tables 4-5'!$F$8:$G$25,2),blank)</f>
        <v/>
      </c>
      <c r="DB33" s="12" t="str">
        <f>IF(NOT(B33=blank),VLOOKUP(B33+4,'Table 6'!$B$3:$D$20,3),blank)</f>
        <v/>
      </c>
      <c r="DC33" s="4" t="str">
        <f>IF(NOT(B33=blank),'Tables 4-5'!$B$8,blank)</f>
        <v/>
      </c>
      <c r="DD33" s="4" t="str">
        <f>IF(NOT(B33=blank),PRODUCT(G33,L33,(AE33-IF(AE33/FHS&lt;1,1,AE33/FHS)*(truck_idle/60)),(DA33*DC33),(Other!$G$4/454))+PRODUCT(IF(AE33/FHS&lt;1,1,AE33/FHS),G33,L33,DB33,truck_idle/60,Other!$G$4/454),blank)</f>
        <v/>
      </c>
      <c r="DE33" s="12" t="str">
        <f>IF(NOT(B33=blank),PRODUCT(IF(AE33/FHS&lt;1,1,AE33/FHS),G33,L33,DB33,truck_idle/60,Other!$G$4/454)+PRODUCT(G33,(AE33-IF(AE33/FHS&lt;1,1,AE33/FHS)*(truck_idle/60)),Truck_KW,gridPM,Other!$G$4/454,L33,DA33),blank)</f>
        <v/>
      </c>
      <c r="DF33" s="12" t="str">
        <f>IF(NOT(B33=blank),VLOOKUP(B33+5,'Tables 4-5'!$F$8:$G$25,2),blank)</f>
        <v/>
      </c>
      <c r="DG33" s="12" t="str">
        <f>IF(NOT(B33=blank),VLOOKUP(B33+5,'Table 6'!$B$3:$D$20,3),blank)</f>
        <v/>
      </c>
      <c r="DH33" s="4" t="str">
        <f>IF(NOT(B33=blank),'Tables 4-5'!$B$8,blank)</f>
        <v/>
      </c>
      <c r="DI33" s="4" t="str">
        <f>IF(NOT(B33=blank),PRODUCT(G33,M33,(AE33-IF(AE33/FHS&lt;1,1,AE33/FHS)*(truck_idle/60)),(DF33*DH33),(Other!$G$4/454))+PRODUCT(IF(AE33/FHS&lt;1,1,AE33/FHS),G33,M33,DG33,truck_idle/60,Other!$G$4/454),blank)</f>
        <v/>
      </c>
      <c r="DJ33" s="12" t="str">
        <f>IF(NOT(B33=blank),PRODUCT(IF(AE33/FHS&lt;1,1,AE33/FHS),G33,M33,DG33,truck_idle/60,Other!$G$4/454)+PRODUCT(G33,(AE33-IF(AE33/FHS&lt;1,1,AE33/FHS)*(truck_idle/60)),Truck_KW,gridPM,Other!$G$4/454,M33,DF33),blank)</f>
        <v/>
      </c>
      <c r="DK33" s="12" t="str">
        <f>IF(NOT(B33=blank),VLOOKUP(B33+6,'Tables 4-5'!$F$8:$G$25,2),blank)</f>
        <v/>
      </c>
      <c r="DL33" s="12" t="str">
        <f>IF(NOT(B33=blank),VLOOKUP(B33+6,'Table 6'!$B$3:$D$20,3),blank)</f>
        <v/>
      </c>
      <c r="DM33" s="4" t="str">
        <f>IF(NOT(B33=blank),'Tables 4-5'!$B$8,blank)</f>
        <v/>
      </c>
      <c r="DN33" s="4" t="str">
        <f>IF(NOT(B33=blank),PRODUCT(G33,N33,(AE33-IF(AE33/FHS&lt;1,1,AE33/FHS)*(truck_idle/60)),(DK33*DM33),(Other!$G$4/454))+PRODUCT(IF(AE33/FHS&lt;1,1,AE33/FHS),G33,N33,DL33,truck_idle/60,Other!$G$4/454),blank)</f>
        <v/>
      </c>
      <c r="DO33" s="12" t="str">
        <f>IF(NOT(B33=blank),PRODUCT(IF(AE33/FHS&lt;1,1,AE33/FHS),G33,N33,DL33,truck_idle/60,Other!$G$4/454)+PRODUCT(G33,(AE33-IF(AE33/FHS&lt;1,1,AE33/FHS)*(truck_idle/60)),Truck_KW,gridPM,Other!$G$4/454,N33,DK33),blank)</f>
        <v/>
      </c>
      <c r="DP33" s="12" t="str">
        <f>IF(NOT(B33=blank),VLOOKUP(B33+7,'Tables 4-5'!$F$8:$G$25,2),blank)</f>
        <v/>
      </c>
      <c r="DQ33" s="12" t="str">
        <f>IF(NOT(B33=blank),VLOOKUP(B33+7,'Table 6'!$B$3:$D$20,3),blank)</f>
        <v/>
      </c>
      <c r="DR33" s="4" t="str">
        <f>IF(NOT(B33=blank),'Tables 4-5'!$B$8,blank)</f>
        <v/>
      </c>
      <c r="DS33" s="4" t="str">
        <f>IF(NOT(B33=blank),PRODUCT(G33,O33,(AE33-IF(AE33/FHS&lt;1,1,AE33/FHS)*(truck_idle/60)),(DP33*DR33),(Other!$G$4/454))+PRODUCT(IF(AE33/FHS&lt;1,1,AE33/FHS),G33,O33,DQ33,truck_idle/60,Other!$G$4/454),blank)</f>
        <v/>
      </c>
      <c r="DT33" s="12" t="str">
        <f>IF(NOT(B33=blank),PRODUCT(IF(AE33/FHS&lt;1,1,AE33/FHS),G33,O33,DQ33,truck_idle/60,Other!$G$4/454)+PRODUCT(G33,(AE33-IF(AE33/FHS&lt;1,1,AE33/FHS)*(truck_idle/60)),Truck_KW,gridPM,Other!$G$4/454,O33,DP33),blank)</f>
        <v/>
      </c>
      <c r="DU33" s="12" t="str">
        <f>IF(NOT(B33=blank),VLOOKUP(B33+8,'Tables 4-5'!$F$8:$G$25,2),blank)</f>
        <v/>
      </c>
      <c r="DV33" s="12" t="str">
        <f>IF(NOT(B33=blank),VLOOKUP(B33+8,'Table 6'!$B$3:$D$20,3),blank)</f>
        <v/>
      </c>
      <c r="DW33" s="4" t="str">
        <f>IF(NOT(B33=blank),'Tables 4-5'!$B$8,blank)</f>
        <v/>
      </c>
      <c r="DX33" s="4" t="str">
        <f>IF(NOT(B33=blank),PRODUCT(G33,P33,(AE33-IF(AE33/FHS&lt;1,1,AE33/FHS)*(truck_idle/60)),(DU33*DW33),(Other!$G$4/454))+PRODUCT(IF(AE33/FHS&lt;1,1,AE33/FHS),G33,P33,DV33,truck_idle/60,Other!$G$4/454),blank)</f>
        <v/>
      </c>
      <c r="DY33" s="12" t="str">
        <f>IF(NOT(B33=blank),PRODUCT(IF(AE33/FHS&lt;1,1,AE33/FHS),G33,P33,DV33,truck_idle/60,Other!$G$4/454)+PRODUCT(G33,(AE33-IF(AE33/FHS&lt;1,1,AE33/FHS)*(truck_idle/60)),Truck_KW,gridPM,Other!$G$4/454,P33,DU33),blank)</f>
        <v/>
      </c>
      <c r="DZ33" s="12" t="str">
        <f>IF(NOT(B33=blank),VLOOKUP(B33+9,'Tables 4-5'!$F$8:$G$25,2),blank)</f>
        <v/>
      </c>
      <c r="EA33" s="12" t="str">
        <f>IF(NOT(B33=blank),VLOOKUP(B33+9,#REF!,3),blank)</f>
        <v/>
      </c>
      <c r="EB33" s="12" t="str">
        <f>IF(NOT(B33=blank),VLOOKUP(B33+9,'Table 6'!$B$3:$D$20,3),blank)</f>
        <v/>
      </c>
      <c r="EC33" s="4" t="str">
        <f>IF(NOT(B33=blank),'Tables 4-5'!$B$8,blank)</f>
        <v/>
      </c>
      <c r="ED33" s="4" t="str">
        <f>IF(NOT(B33=blank),PRODUCT(G33,Q33,(AE33-IF(AE33/FHS&lt;1,1,AE33/FHS)*(truck_idle/60)),(DZ33*EC33),(Other!$G$4/454))+PRODUCT(IF(AE33/FHS&lt;1,1,AE33/FHS),G33,Q33,EB33,truck_idle/60,Other!$G$4/454),blank)</f>
        <v/>
      </c>
      <c r="EE33" s="12" t="str">
        <f>IF(NOT(B33=blank),PRODUCT(IF(AE33/FHS&lt;1,1,AE33/FHS),G33,Q33,EB33,truck_idle/60,Other!$G$4/454)+PRODUCT(G33,(AE33-IF(AE33/FHS&lt;1,1,AE33/FHS)*(truck_idle/60)),Truck_KW,gridPM,Other!$G$4/454,Q33,DZ33),blank)</f>
        <v/>
      </c>
      <c r="EG33" t="str">
        <f>IF(C33=truckstoptru,VLOOKUP(B33+0,'Tables 2-3 TRU'!$B$14:$D$31,2),blank)</f>
        <v/>
      </c>
      <c r="EH33" s="4" t="str">
        <f>IF(C33=truckstoptru,PRODUCT(G33,(AF33-IF(AF33/FHS&lt;1,1,AF33/FHS)*(truck_idle/60)),tru__hp,tru_Load_Factor,(Other!$G$4/454),EG33,R33)+PRODUCT(IF(AF33/FHS&lt;1,1,AF33/FHS),G33,truck_idle/60,tru__hp,tru_Load_Factor,(Other!$G$4/454),EG33,R33),blank)</f>
        <v/>
      </c>
      <c r="EI33" s="4" t="str">
        <f>IF(C33=truckstoptru,PRODUCT(IF(AF33/FHS&lt;1,1,AF33/FHS),G33,truck_idle/60,tru_Load_Factor,tru__hp,(Other!$G$4/454),EG33,R33)+PRODUCT(G33,(AF33-IF(AF33/FHS&lt;1,1,AF33/FHS)*(truck_idle/60)),TRU_KW,gridNox,Other!$G$4/454,R33),blank)</f>
        <v/>
      </c>
      <c r="EJ33" t="str">
        <f>IF(C33=truckstoptru,VLOOKUP(B33+1,'Tables 2-3 TRU'!$B$14:$D$31,2),blank)</f>
        <v/>
      </c>
      <c r="EK33" s="4" t="str">
        <f>IF(C33=truckstoptru,PRODUCT(G33,(AF33-IF(AF33/FHS&lt;1,1,AF33/FHS)*(truck_idle/60)),tru__hp,tru_Load_Factor,(Other!$G$4/454),EJ33,S33)+PRODUCT(IF(AF33/FHS&lt;1,1,AF33/FHS),G33,truck_idle/60,tru__hp,tru_Load_Factor,(Other!$G$4/454),EJ33,S33),blank)</f>
        <v/>
      </c>
      <c r="EL33" s="4" t="str">
        <f>IF(C33=truckstoptru,PRODUCT(IF(AF33/FHS&lt;1,1,AF33/FHS),G33,truck_idle/60,tru_Load_Factor,tru__hp,(Other!$G$4/454),EJ33,S33)+PRODUCT(G33,(AF33-IF(AF33/FHS&lt;1,1,AF33/FHS)*(truck_idle/60)),TRU_KW,gridNox,Other!$G$4/454,S33),blank)</f>
        <v/>
      </c>
      <c r="EM33" t="str">
        <f>IF(C33=truckstoptru,VLOOKUP(B33+2,'Tables 2-3 TRU'!$B$14:$D$31,2),blank)</f>
        <v/>
      </c>
      <c r="EN33" s="4" t="str">
        <f>IF(C33=truckstoptru,PRODUCT(G33,(AF33-IF(AF33/FHS&lt;1,1,AF33/FHS)*(truck_idle/60)),tru__hp,tru_Load_Factor,(Other!$G$4/454),EM33,T33)+PRODUCT(IF(AF33/FHS&lt;1,1,AF33/FHS),G33,truck_idle/60,tru__hp,tru_Load_Factor,(Other!$G$4/454),EM33,T33),blank)</f>
        <v/>
      </c>
      <c r="EO33" s="4" t="str">
        <f>IF(C33=truckstoptru,PRODUCT(IF(AF33/FHS&lt;1,1,AF33/FHS),G33,truck_idle/60,tru_Load_Factor,tru__hp,(Other!$G$4/454),EM33,T33)+PRODUCT(G33,(AF33-IF(AF33/FHS&lt;1,1,AF33/FHS)*(truck_idle/60)),TRU_KW,gridNox,Other!$G$4/454,T33),blank)</f>
        <v/>
      </c>
      <c r="EP33" t="str">
        <f>IF(C33=truckstoptru,VLOOKUP(B33+3,'Tables 2-3 TRU'!$B$14:$D$31,2),blank)</f>
        <v/>
      </c>
      <c r="EQ33" s="4" t="str">
        <f>IF(C33=truckstoptru,PRODUCT(G33,(AF33-IF(AF33/FHS&lt;1,1,AF33/FHS)*(truck_idle/60)),tru__hp,tru_Load_Factor,(Other!$G$4/454),EP33,U33)+PRODUCT(IF(AF33/FHS&lt;1,1,AF33/FHS),G33,truck_idle/60,tru__hp,tru_Load_Factor,(Other!$G$4/454),EP33,U33),blank)</f>
        <v/>
      </c>
      <c r="ER33" s="4" t="str">
        <f>IF(C33=truckstoptru,PRODUCT(IF(AF33/FHS&lt;1,1,AF33/FHS),G33,truck_idle/60,tru_Load_Factor,tru__hp,(Other!$G$4/454),EP33,U33)+PRODUCT(G33,(AF33-IF(AF33/FHS&lt;1,1,AF33/FHS)*(truck_idle/60)),TRU_KW,gridNox,Other!$G$4/454,U33),blank)</f>
        <v/>
      </c>
      <c r="ES33" t="str">
        <f>IF(C33=truckstoptru,VLOOKUP(B33+4,'Tables 2-3 TRU'!$B$14:$D$31,2),blank)</f>
        <v/>
      </c>
      <c r="ET33" s="4" t="str">
        <f>IF(C33=truckstoptru,PRODUCT(G33,(AF33-IF(AF33/FHS&lt;1,1,AF33/FHS)*(truck_idle/60)),tru__hp,tru_Load_Factor,(Other!$G$4/454),ES33,V33)+PRODUCT(IF(AF33/FHS&lt;1,1,AF33/FHS),G33,truck_idle/60,tru__hp,tru_Load_Factor,(Other!$G$4/454),ES33,V33),blank)</f>
        <v/>
      </c>
      <c r="EU33" s="4" t="str">
        <f>IF(C33=truckstoptru,PRODUCT(IF(AF33/FHS&lt;1,1,AE33/FHS),G33,truck_idle/60,tru_Load_Factor,tru__hp,(Other!$G$4/454),ES33,V33)+PRODUCT(G33,(AF33-IF(AF33/FHS&lt;1,1,AE33/FHS)*(truck_idle/60)),TRU_KW,gridNox,Other!$G$4/454,V33),blank)</f>
        <v/>
      </c>
      <c r="EV33" t="str">
        <f>IF(C33=truckstoptru,VLOOKUP(B33+5,'Tables 2-3 TRU'!$B$14:$D$31,2),blank)</f>
        <v/>
      </c>
      <c r="EW33" s="4" t="str">
        <f>IF(C33=truckstoptru,PRODUCT(G33,(AF33-IF(AF33/FHS&lt;1,1,AF33/FHS)*(truck_idle/60)),tru__hp,tru_Load_Factor,(Other!$G$4/454),EV33,W33)+PRODUCT(IF(AF33/FHS&lt;1,1,AF33/FHS),G33,truck_idle/60,tru__hp,tru_Load_Factor,(Other!$G$4/454),EV33,W33),blank)</f>
        <v/>
      </c>
      <c r="EX33" s="4" t="str">
        <f>IF(C33=truckstoptru,PRODUCT(IF(AF33/FHS&lt;1,1,AF33/FHS),G33,truck_idle/60,tru_Load_Factor,tru__hp,(Other!$G$4/454),EV33,W33)+PRODUCT(G33,(AF33-IF(AF33/FHS&lt;1,1,AF33/FHS)*(truck_idle/60)),TRU_KW,gridNox,Other!$G$4/454,W33),blank)</f>
        <v/>
      </c>
      <c r="EY33" t="str">
        <f>IF(C33=truckstoptru,VLOOKUP(B33+6,'Tables 2-3 TRU'!$B$14:$D$31,2),blank)</f>
        <v/>
      </c>
      <c r="EZ33" s="4" t="str">
        <f>IF(C33=truckstoptru,PRODUCT(G33,(AF33-IF(AF33/FHS&lt;1,1,AF33/FHS)*(truck_idle/60)),tru__hp,tru_Load_Factor,(Other!$G$4/454),EY33,X33)+PRODUCT(IF(AF33/FHS&lt;1,1,AF33/FHS),G33,truck_idle/60,tru__hp,tru_Load_Factor,(Other!$G$4/454),EY33,X33),blank)</f>
        <v/>
      </c>
      <c r="FA33" s="4" t="str">
        <f>IF(C33=truckstoptru,PRODUCT(IF(AF33/FHS&lt;1,1,AF33/FHS),G33,truck_idle/60,tru_Load_Factor,tru__hp,(Other!$G$4/454),EY33,X33)+PRODUCT(G33,(AF33-IF(AF33/FHS&lt;1,1,AF33/FHS)*(truck_idle/60)),TRU_KW,gridNox,Other!$G$4/454,X33),blank)</f>
        <v/>
      </c>
      <c r="FB33" t="str">
        <f>IF(C33=truckstoptru,VLOOKUP(B33+7,'Tables 2-3 TRU'!$B$14:$D$31,2),blank)</f>
        <v/>
      </c>
      <c r="FC33" s="4" t="str">
        <f>IF(C33=truckstoptru,PRODUCT(G33,(AF33-IF(AF33/FHS&lt;1,1,AF33/FHS)*(truck_idle/60)),tru__hp,tru_Load_Factor,(Other!$G$4/454),FB33,Y33)+PRODUCT(IF(AF33/FHS&lt;1,1,AF33/FHS),G33,truck_idle/60,tru__hp,tru_Load_Factor,(Other!$G$4/454),FB33,Y33),blank)</f>
        <v/>
      </c>
      <c r="FD33" s="4" t="str">
        <f>IF(C33=truckstoptru,PRODUCT(IF(AF33/FHS&lt;1,1,AF33/FHS),G33,truck_idle/60,tru_Load_Factor,tru__hp,(Other!$G$4/454),FB33,Y33)+PRODUCT(G33,(AF33-IF(AF33/FHS&lt;1,1,AF33/FHS)*(truck_idle/60)),TRU_KW,gridNox,Other!$G$4/454,Y33),blank)</f>
        <v/>
      </c>
      <c r="FE33" t="str">
        <f>IF(C33=truckstoptru,VLOOKUP(B33+8,'Tables 2-3 TRU'!$B$14:$D$31,2),blank)</f>
        <v/>
      </c>
      <c r="FF33" s="4" t="str">
        <f>IF(C33=truckstoptru,PRODUCT(G33,(AF33-IF(AF33/FHS&lt;1,1,AF33/FHS)*(truck_idle/60)),tru__hp,tru_Load_Factor,(Other!$G$4/454),FE33,Z33)+PRODUCT(IF(AF33/FHS&lt;1,1,AF33/FHS),G33,truck_idle/60,tru__hp,tru_Load_Factor,(Other!$G$4/454),FE33,Z33),blank)</f>
        <v/>
      </c>
      <c r="FG33" s="4" t="str">
        <f>IF(C33=truckstoptru,PRODUCT(IF(AF33/FHS&lt;1,1,AF33/FHS),G33,truck_idle/60,tru_Load_Factor,tru__hp,(Other!$G$4/454),FE33,Z33)+PRODUCT(G33,(AF33-IF(AF33/FHS&lt;1,1,AF33/FHS)*(truck_idle/60)),TRU_KW,gridNox,Other!$G$4/454,Z33),blank)</f>
        <v/>
      </c>
      <c r="FH33" t="str">
        <f>IF(C33=truckstoptru,VLOOKUP(B33+9,'Tables 2-3 TRU'!$B$14:$D$31,2),blank)</f>
        <v/>
      </c>
      <c r="FI33" s="4" t="str">
        <f>IF(C33=truckstoptru,PRODUCT(G33,(AF33-IF(AF33/FHS&lt;1,1,AF33/FHS)*(truck_idle/60)),tru__hp,tru_Load_Factor,(Other!$G$4/454),FH33,AA33)+PRODUCT(IF(AF33/FHS&lt;1,1,AF33/FHS),G33,truck_idle/60,tru__hp,tru_Load_Factor,(Other!$G$4/454),FH33,AA33),blank)</f>
        <v/>
      </c>
      <c r="FJ33" s="4" t="str">
        <f>IF(C33=truckstoptru,PRODUCT(IF(AF33/FHS&lt;1,1,AF33/FHS),G33,truck_idle/60,tru_Load_Factor,tru__hp,(Other!$G$4/454),FH33,AA33)+PRODUCT(G33,(AF33-IF(AF33/FHS&lt;1,1,AF33/FHS)*(truck_idle/60)),TRU_KW,gridNox,Other!$G$4/454,AA33),blank)</f>
        <v/>
      </c>
      <c r="FL33" t="str">
        <f>IF(C33=truckstoptru,VLOOKUP(B33+0,'Tables 2-3 TRU'!$B$14:$D$31,3),blank)</f>
        <v/>
      </c>
      <c r="FM33" s="4" t="str">
        <f>IF(C33=truckstoptru,PRODUCT(G33,(AF33-IF(AF33/FHS&lt;1,1,AF33/FHS)*(truck_idle/60)),tru__hp,tru_Load_Factor,(Other!$G$4/454),FL33,R33)+PRODUCT(IF(AF33/FHS&lt;1,1,AF33/FHS),G33,truck_idle/60,tru__hp,tru_Load_Factor,(Other!$G$4/454),FL33,R33),blank)</f>
        <v/>
      </c>
      <c r="FN33" s="4" t="str">
        <f>IF(C33=truckstoptru,PRODUCT(IF(AF33/FHS&lt;1,1,AF33/FHS),G33,truck_idle/60,tru_Load_Factor,tru__hp,(Other!$G$4/454),FL33,R33)+PRODUCT(G33,(AF33-IF(AF33/FHS&lt;1,1,AF33/FHS)*(truck_idle/60)),TRU_KW,gridPM,Other!$G$4/454,R33),blank)</f>
        <v/>
      </c>
      <c r="FO33" t="str">
        <f>IF(C33=truckstoptru,VLOOKUP(B33+1,'Tables 2-3 TRU'!$B$14:$D$31,3),blank)</f>
        <v/>
      </c>
      <c r="FP33" s="4" t="str">
        <f>IF(C33=truckstoptru,PRODUCT(G33,(AF33-IF(AF33/FHS&lt;1,1,AF33/FHS)*(truck_idle/60)),tru__hp,tru_Load_Factor,(Other!$G$4/454),FO33,S33)+PRODUCT(IF(AF33/FHS&lt;1,1,AF33/FHS),G33,truck_idle/60,tru__hp,tru_Load_Factor,(Other!$G$4/454),FO33,S33),blank)</f>
        <v/>
      </c>
      <c r="FQ33" s="4" t="str">
        <f>IF(C33=truckstoptru,PRODUCT(IF(AF33/FHS&lt;1,1,AF33/FHS),G33,truck_idle/60,tru_Load_Factor,tru__hp,(Other!$G$4/454),FO33,S33)+PRODUCT(G33,(AF33-IF(AF33/FHS&lt;1,1,AF33/FHS)*(truck_idle/60)),TRU_KW,gridPM,Other!$G$4/454,S33),blank)</f>
        <v/>
      </c>
      <c r="FR33" t="str">
        <f>IF(C33=truckstoptru,VLOOKUP(B33+2,'Tables 2-3 TRU'!$B$14:$D$31,3),blank)</f>
        <v/>
      </c>
      <c r="FS33" s="4" t="str">
        <f>IF(C33=truckstoptru,PRODUCT(G33,(AF33-IF(AF33/FHS&lt;1,1,AF33/FHS)*(truck_idle/60)),tru__hp,tru_Load_Factor,(Other!$G$4/454),FR33,T33)+PRODUCT(IF(AF33/FHS&lt;1,1,AF33/FHS),G33,truck_idle/60,tru__hp,tru_Load_Factor,(Other!$G$4/454),FR33,T33),blank)</f>
        <v/>
      </c>
      <c r="FT33" s="4" t="str">
        <f>IF(C33=truckstoptru,PRODUCT(IF(AF33/FHS&lt;1,1,AF33/FHS),G33,truck_idle/60,tru_Load_Factor,tru__hp,(Other!$G$4/454),FR33,T33)+PRODUCT(G33,(AF33-IF(AF33/FHS&lt;1,1,AF33/FHS)*(truck_idle/60)),TRU_KW,gridPM,Other!$G$4/454,T33),blank)</f>
        <v/>
      </c>
      <c r="FU33" t="str">
        <f>IF(C33=truckstoptru,VLOOKUP(B33+3,'Tables 2-3 TRU'!$B$14:$D$31,3),blank)</f>
        <v/>
      </c>
      <c r="FV33" s="4" t="str">
        <f>IF(C33=truckstoptru,PRODUCT(G33,(AF33-IF(AF33/FHS&lt;1,1,AF33/FHS)*(truck_idle/60)),tru__hp,tru_Load_Factor,(Other!$G$4/454),FU33,U33)+PRODUCT(IF(AF33/FHS&lt;1,1,AF33/FHS),G33,truck_idle/60,tru__hp,tru_Load_Factor,(Other!$G$4/454),FU33,U33),blank)</f>
        <v/>
      </c>
      <c r="FW33" s="4" t="str">
        <f>IF(C33=truckstoptru,PRODUCT(IF(AF33/FHS&lt;1,1,AF33/FHS),G33,truck_idle/60,tru_Load_Factor,tru__hp,(Other!$G$4/454),FU33,U33)+PRODUCT(G33,(AF33-IF(AF33/FHS&lt;1,1,AF33/FHS)*(truck_idle/60)),TRU_KW,gridPM,Other!$G$4/454,U33),blank)</f>
        <v/>
      </c>
      <c r="FX33" t="str">
        <f>IF(C33=truckstoptru,VLOOKUP(B33+4,'Tables 2-3 TRU'!$B$14:$D$31,3),blank)</f>
        <v/>
      </c>
      <c r="FY33" s="4" t="str">
        <f>IF(C33=truckstoptru,PRODUCT(G33,(AF33-IF(AF33/FHS&lt;1,1,AF33/FHS)*(truck_idle/60)),tru__hp,tru_Load_Factor,(Other!$G$4/454),FX33,V33)+PRODUCT(IF(AF33/FHS&lt;1,1,AF33/FHS),G33,truck_idle/60,tru__hp,tru_Load_Factor,(Other!$G$4/454),FX33,V33),blank)</f>
        <v/>
      </c>
      <c r="FZ33" s="4" t="str">
        <f>IF(C33=truckstoptru,PRODUCT(IF(AF33/FHS&lt;1,1,AF33/FHS),G33,truck_idle/60,tru_Load_Factor,tru__hp,(Other!$G$4/454),FX33,V33)+PRODUCT(G33,(AF33-IF(AF33/FHS&lt;1,1,AF33/FHS)*(truck_idle/60)),TRU_KW,gridPM,Other!$G$4/454,V33),blank)</f>
        <v/>
      </c>
      <c r="GA33" t="str">
        <f>IF(C33=truckstoptru,VLOOKUP(B33+5,'Tables 2-3 TRU'!$B$14:$D$31,3),blank)</f>
        <v/>
      </c>
      <c r="GB33" s="4" t="str">
        <f>IF(C33=truckstoptru,PRODUCT(G33,(AF33-IF(AF33/FHS&lt;1,1,AF33/FHS)*(truck_idle/60)),tru__hp,tru_Load_Factor,(Other!$G$4/454),GA33,W33)+PRODUCT(IF(AF33/FHS&lt;1,1,AF33/FHS),G33,truck_idle/60,tru__hp,tru_Load_Factor,(Other!$G$4/454),GA33,W33),blank)</f>
        <v/>
      </c>
      <c r="GC33" s="4" t="str">
        <f>IF(C33=truckstoptru,PRODUCT(IF(AF33/FHS&lt;1,1,AF33/FHS),G33,truck_idle/60,tru_Load_Factor,tru__hp,(Other!$G$4/454),GA33,W33)+PRODUCT(G33,(AF33-IF(AF33/FHS&lt;1,1,AF33/FHS)*(truck_idle/60)),TRU_KW,gridPM,Other!$G$4/454,W33),blank)</f>
        <v/>
      </c>
      <c r="GD33" t="str">
        <f>IF(C33=truckstoptru,VLOOKUP(B33+6,'Tables 2-3 TRU'!$B$14:$D$31,3),blank)</f>
        <v/>
      </c>
      <c r="GE33" s="4" t="str">
        <f>IF(C33=truckstoptru,PRODUCT(G33,(AF33-IF(AF33/FHS&lt;1,1,AF33/FHS)*(truck_idle/60)),tru__hp,tru_Load_Factor,(Other!$G$4/454),GD33,X33)+PRODUCT(IF(AF33/FHS&lt;1,1,AF33/FHS),G33,truck_idle/60,tru__hp,tru_Load_Factor,(Other!$G$4/454),GD33,X33),blank)</f>
        <v/>
      </c>
      <c r="GF33" s="4" t="str">
        <f>IF(C33=truckstoptru,PRODUCT(IF(AF33/FHS&lt;1,1,AF33/FHS),G33,truck_idle/60,tru_Load_Factor,tru__hp,(Other!$G$4/454),GD33,X33)+PRODUCT(G33,(AF33-IF(AF33/FHS&lt;1,1,AF33/FHS)*(truck_idle/60)),TRU_KW,gridPM,Other!$G$4/454,X33),blank)</f>
        <v/>
      </c>
      <c r="GG33" t="str">
        <f>IF(C33=truckstoptru,VLOOKUP(B33+7,'Tables 2-3 TRU'!$B$14:$D$31,3),blank)</f>
        <v/>
      </c>
      <c r="GH33" s="4" t="str">
        <f>IF(C33=truckstoptru,PRODUCT(G33,(AF33-IF(AF33/FHS&lt;1,1,AF33/FHS)*(truck_idle/60)),tru__hp,tru_Load_Factor,(Other!$G$4/454),GG33,Y33)+PRODUCT(IF(AF33/FHS&lt;1,1,AF33/FHS),G33,truck_idle/60,tru__hp,tru_Load_Factor,(Other!$G$4/454),GG33,Y33),blank)</f>
        <v/>
      </c>
      <c r="GI33" s="4" t="str">
        <f>IF(C33=truckstoptru,PRODUCT(IF(AF33/FHS&lt;1,1,AF33/FHS),G33,truck_idle/60,tru_Load_Factor,tru__hp,(Other!$G$4/454),GG33,Y33)+PRODUCT(G33,(AF33-IF(AF33/FHS&lt;1,1,AF33/FHS)*(truck_idle/60)),TRU_KW,gridPM,Other!$G$4/454,Y33),blank)</f>
        <v/>
      </c>
      <c r="GJ33" t="str">
        <f>IF(C33=truckstoptru,VLOOKUP(B33+8,'Tables 2-3 TRU'!$B$14:$D$31,3),blank)</f>
        <v/>
      </c>
      <c r="GK33" s="4" t="str">
        <f>IF(C33=truckstoptru,PRODUCT(G33,(AF33-IF(AF33/FHS&lt;1,1,AF33/FHS)*(truck_idle/60)),tru__hp,tru_Load_Factor,(Other!$G$4/454),GJ33,Z33)+PRODUCT(IF(AF33/FHS&lt;1,1,AF33/FHS),G33,truck_idle/60,tru__hp,tru_Load_Factor,(Other!$G$4/454),GJ33,Z33),blank)</f>
        <v/>
      </c>
      <c r="GL33" s="4" t="str">
        <f>IF(C33=truckstoptru,PRODUCT(IF(AF33/FHS&lt;1,1,AF33/FHS),G33,truck_idle/60,tru_Load_Factor,tru__hp,(Other!$G$4/454),GJ33,Z33)+PRODUCT(G33,(AF33-IF(AF33/FHS&lt;1,1,AF33/FHS)*(truck_idle/60)),TRU_KW,gridPM,Other!$G$4/454,Z33),blank)</f>
        <v/>
      </c>
      <c r="GM33" t="str">
        <f>IF(C33=truckstoptru,VLOOKUP(B33+9,'Tables 2-3 TRU'!$B$14:$D$31,3),blank)</f>
        <v/>
      </c>
      <c r="GN33" s="4" t="str">
        <f>IF(C33=truckstoptru,PRODUCT(G33,(AF33-IF(AF33/FHS&lt;1,1,AF33/FHS)*(truck_idle/60)),tru__hp,tru_Load_Factor,(Other!$G$4/454),GM33,AA33)+PRODUCT(IF(AF33/FHS&lt;1,1,AF33/FHS),G33,truck_idle/60,tru__hp,tru_Load_Factor,(Other!$G$4/454),GM33,AA33),blank)</f>
        <v/>
      </c>
      <c r="GO33" s="4" t="str">
        <f>IF(C33=truckstoptru,PRODUCT(IF(AF33/FHS&lt;1,1,AF33/FHS),G33,truck_idle/60,tru_Load_Factor,tru__hp,(Other!$G$4/454),GM33,AA33)+PRODUCT(G33,(AF33-IF(AF33/FHS&lt;1,1,AF33/FHS)*(truck_idle/60)),TRU_KW,gridPM,Other!$G$4/454,AA33),blank)</f>
        <v/>
      </c>
      <c r="GQ33" s="4">
        <f t="shared" si="2"/>
        <v>0</v>
      </c>
      <c r="GR33" s="4">
        <f t="shared" si="3"/>
        <v>0</v>
      </c>
      <c r="GS33" s="4">
        <f t="shared" si="4"/>
        <v>0</v>
      </c>
      <c r="GT33" s="4">
        <f t="shared" si="5"/>
        <v>0</v>
      </c>
      <c r="GU33" s="4">
        <f t="shared" si="11"/>
        <v>0</v>
      </c>
      <c r="GV33" s="4">
        <f t="shared" si="12"/>
        <v>0</v>
      </c>
      <c r="GW33" s="4"/>
      <c r="GX33" s="4">
        <f t="shared" si="6"/>
        <v>0</v>
      </c>
      <c r="GY33" s="4">
        <f t="shared" si="7"/>
        <v>0</v>
      </c>
      <c r="GZ33" s="4">
        <f t="shared" si="8"/>
        <v>0</v>
      </c>
      <c r="HA33" s="4">
        <f t="shared" si="9"/>
        <v>0</v>
      </c>
      <c r="HB33" s="4">
        <f t="shared" si="13"/>
        <v>0</v>
      </c>
      <c r="HC33" s="4">
        <f t="shared" si="14"/>
        <v>0</v>
      </c>
      <c r="HD33" s="4"/>
      <c r="HE33" s="4">
        <f t="shared" si="15"/>
        <v>0</v>
      </c>
      <c r="HF33" s="4">
        <f t="shared" si="16"/>
        <v>0</v>
      </c>
      <c r="HG33" s="19">
        <f t="shared" si="17"/>
        <v>0</v>
      </c>
      <c r="HH33" s="244">
        <f t="shared" si="10"/>
        <v>0</v>
      </c>
      <c r="HI33" s="55"/>
    </row>
    <row r="34" spans="1:217" x14ac:dyDescent="0.2">
      <c r="A34" t="str">
        <f>IF(OR('User Input Data'!C38=truckstop1,'User Input Data'!C38=truckstoptru),'User Input Data'!A38,blank)</f>
        <v/>
      </c>
      <c r="B34" t="str">
        <f>IF(OR('User Input Data'!C38=truckstop1,'User Input Data'!C38=truckstoptru),'User Input Data'!B38,blank)</f>
        <v/>
      </c>
      <c r="C34" s="49" t="str">
        <f>IF(OR('User Input Data'!C38=truckstop1,'User Input Data'!C38=truckstoptru),'User Input Data'!C38,blank)</f>
        <v/>
      </c>
      <c r="D34" s="49" t="str">
        <f>IF(AND(OR('User Input Data'!C38=truckstop1,'User Input Data'!C38=truckstoptru),'User Input Data'!D38&gt;1),'User Input Data'!D38,blank)</f>
        <v/>
      </c>
      <c r="E34" s="49" t="str">
        <f>IF(AND(OR('User Input Data'!C38=truckstop1,'User Input Data'!C38=truckstoptru),'User Input Data'!E38&gt;1),'User Input Data'!E38,blank)</f>
        <v/>
      </c>
      <c r="F34" s="49" t="str">
        <f>IF(AND(OR('User Input Data'!C38=truckstop1,'User Input Data'!C38=truckstoptru),'User Input Data'!F38&gt;1),'User Input Data'!F38,blank)</f>
        <v/>
      </c>
      <c r="G34" t="str">
        <f>IF(AND(OR('User Input Data'!C38=truckstop1,'User Input Data'!C38=truckstoptru),'User Input Data'!G38&gt;1),'User Input Data'!G38,blank)</f>
        <v/>
      </c>
      <c r="H34" s="79" t="str">
        <f>IF(OR('User Input Data'!C38=truckstop1,'User Input Data'!C38=truckstoptru),'User Input Data'!H38,blank)</f>
        <v/>
      </c>
      <c r="I34" s="79" t="str">
        <f>IF(OR('User Input Data'!C38=truckstop1,'User Input Data'!C38=truckstoptru),'User Input Data'!I38,blank)</f>
        <v/>
      </c>
      <c r="J34" s="79" t="str">
        <f>IF(OR('User Input Data'!C38=truckstop1,'User Input Data'!C38=truckstoptru),'User Input Data'!J38,blank)</f>
        <v/>
      </c>
      <c r="K34" s="79" t="str">
        <f>IF(OR('User Input Data'!C38=truckstop1,'User Input Data'!C38=truckstoptru),'User Input Data'!K38,blank)</f>
        <v/>
      </c>
      <c r="L34" s="79" t="str">
        <f>IF(OR('User Input Data'!C38=truckstop1,'User Input Data'!C38=truckstoptru),'User Input Data'!L38,blank)</f>
        <v/>
      </c>
      <c r="M34" s="79" t="str">
        <f>IF(OR('User Input Data'!C38=truckstop1,'User Input Data'!C38=truckstoptru),'User Input Data'!M38,blank)</f>
        <v/>
      </c>
      <c r="N34" s="79" t="str">
        <f>IF(OR('User Input Data'!C38=truckstop1,'User Input Data'!C38=truckstoptru),'User Input Data'!N38,blank)</f>
        <v/>
      </c>
      <c r="O34" s="79" t="str">
        <f>IF(OR('User Input Data'!C38=truckstop1,'User Input Data'!C38=truckstoptru),'User Input Data'!O38,blank)</f>
        <v/>
      </c>
      <c r="P34" s="79" t="str">
        <f>IF(OR('User Input Data'!C38=truckstop1,'User Input Data'!C38=truckstoptru),'User Input Data'!P38,blank)</f>
        <v/>
      </c>
      <c r="Q34" s="79" t="str">
        <f>IF(OR('User Input Data'!C38=truckstop1,'User Input Data'!C38=truckstoptru),'User Input Data'!Q38,blank)</f>
        <v/>
      </c>
      <c r="R34" s="79" t="str">
        <f>IF('User Input Data'!C38=truckstoptru,'User Input Data'!R38,blank)</f>
        <v/>
      </c>
      <c r="S34" s="79" t="str">
        <f>IF('User Input Data'!C38=truckstoptru,'User Input Data'!S38,blank)</f>
        <v/>
      </c>
      <c r="T34" s="79" t="str">
        <f>IF('User Input Data'!C38=truckstoptru,'User Input Data'!T38,blank)</f>
        <v/>
      </c>
      <c r="U34" s="79" t="str">
        <f>IF('User Input Data'!C38=truckstoptru,'User Input Data'!U38,blank)</f>
        <v/>
      </c>
      <c r="V34" s="79" t="str">
        <f>IF('User Input Data'!C38=truckstoptru,'User Input Data'!V38,blank)</f>
        <v/>
      </c>
      <c r="W34" s="79" t="str">
        <f>IF('User Input Data'!C38=truckstoptru,'User Input Data'!W38,blank)</f>
        <v/>
      </c>
      <c r="X34" s="79" t="str">
        <f>IF('User Input Data'!C38=truckstoptru,'User Input Data'!X38,blank)</f>
        <v/>
      </c>
      <c r="Y34" s="79" t="str">
        <f>IF('User Input Data'!C38=truckstoptru,'User Input Data'!Y38,blank)</f>
        <v/>
      </c>
      <c r="Z34" s="79" t="str">
        <f>IF('User Input Data'!C38=truckstoptru,'User Input Data'!Z38,blank)</f>
        <v/>
      </c>
      <c r="AA34" s="79" t="str">
        <f>IF('User Input Data'!C38=truckstoptru,'User Input Data'!AA38,blank)</f>
        <v/>
      </c>
      <c r="AB34" s="9" t="str">
        <f>IF(AND(OR('User Input Data'!C38=truckstop1,'User Input Data'!C38=truckstoptru),'User Input Data'!AC38&gt;1),'User Input Data'!AC38,blank)</f>
        <v/>
      </c>
      <c r="AC34" s="9" t="str">
        <f>IF(AND(OR('User Input Data'!C38=truckstop1,'User Input Data'!C38=truckstoptru),'User Input Data'!AD38&gt;0),'User Input Data'!AD38,blank)</f>
        <v/>
      </c>
      <c r="AE34" t="str">
        <f>IF(E34&gt;0,E34,Other!$G$5)</f>
        <v/>
      </c>
      <c r="AF34" t="str">
        <f t="shared" si="1"/>
        <v/>
      </c>
      <c r="AG34" s="12" t="str">
        <f>IF(NOT(B34=blank),VLOOKUP(B34+0,'Tables 4-5'!$F$8:$G$25,2),blank)</f>
        <v/>
      </c>
      <c r="AH34" s="461" t="str">
        <f>IF(NOT(B34=blank),VLOOKUP(B34+0,'Table 6'!$B$3:$D$20,2),blank)</f>
        <v/>
      </c>
      <c r="AI34" s="4" t="str">
        <f>IF(NOT(B34=blank),'Tables 4-5'!$A$8,blank)</f>
        <v/>
      </c>
      <c r="AJ34" s="4" t="str">
        <f>IF(NOT(B34=blank),PRODUCT(G34,H34,(AE34-IF(AE34/FHS&lt;1,1,AE34/FHS)*(truck_idle/60)),(AG34*AI34),(Other!$G$4/454))+PRODUCT(IF(AE34/FHS&lt;1,1,AE34/FHS),G34,H34,AH34,truck_idle/60,Other!$G$4/454),blank)</f>
        <v/>
      </c>
      <c r="AK34" s="4" t="str">
        <f>IF(NOT(B34=blank),PRODUCT(IF(AE34/FHS&lt;1,1,AE34/FHS),G34,H34,AH34,truck_idle/60,Other!$G$4/454)+PRODUCT(G34,(AE34-IF(AE34/FHS&lt;1,1,AE34/FHS)*(truck_idle/60)),Truck_KW,gridNox,Other!$G$4/454,H34,AG34),blank)</f>
        <v/>
      </c>
      <c r="AL34" s="12" t="str">
        <f>IF(NOT(B34=blank),VLOOKUP(B34+1,'Tables 4-5'!$F$8:$G$25,2),blank)</f>
        <v/>
      </c>
      <c r="AM34" s="461" t="str">
        <f>IF(NOT(B34=blank),VLOOKUP(B34+1,'Table 6'!$B$3:$D$20,2),blank)</f>
        <v/>
      </c>
      <c r="AN34" s="4" t="str">
        <f>IF(NOT(B34=blank),'Tables 4-5'!$A$8,blank)</f>
        <v/>
      </c>
      <c r="AO34" s="4" t="str">
        <f>IF(NOT(B34=blank),PRODUCT(G34,I34,(AE34-IF(AE34/FHS&lt;1,1,AE34/FHS)*(truck_idle/60)),(AL34*AN34),(Other!$G$4/454))+PRODUCT(IF(AE34/FHS&lt;1,1,AE34/FHS),G34,I34,AM34,truck_idle/60,Other!$G$4/454),blank)</f>
        <v/>
      </c>
      <c r="AP34" s="4" t="str">
        <f>IF(NOT(B34=blank),PRODUCT(IF(AE34/FHS&lt;1,1,AE34/FHS),G34,I34,AM34,truck_idle/60,Other!$G$4/454)+PRODUCT(G34,(AE34-IF(AE34/FHS&lt;1,1,AE34/FHS)*(truck_idle/60)),Truck_KW,gridNox,Other!$G$4/454,I34,AL34),blank)</f>
        <v/>
      </c>
      <c r="AQ34" s="12" t="str">
        <f>IF(NOT(B34=blank),VLOOKUP(B34+2,'Tables 4-5'!$F$8:$G$25,2),blank)</f>
        <v/>
      </c>
      <c r="AR34" s="461" t="str">
        <f>IF(NOT(B34=blank),VLOOKUP(B34+2,'Table 6'!$B$3:$D$20,2),blank)</f>
        <v/>
      </c>
      <c r="AS34" s="4" t="str">
        <f>IF(NOT(B34=blank),'Tables 4-5'!$A$8,blank)</f>
        <v/>
      </c>
      <c r="AT34" s="4" t="str">
        <f>IF(NOT(B34=blank),PRODUCT(G34,J34,(AE34-IF(AE34/FHS&lt;1,1,AE34/FHS)*(truck_idle/60)),(AQ34*AS34),(Other!$G$4/454))+PRODUCT(IF(AE34/FHS&lt;1,1,AE34/FHS),G34,J34,AR34,truck_idle/60,Other!$G$4/454),blank)</f>
        <v/>
      </c>
      <c r="AU34" s="4" t="str">
        <f>IF(NOT(B34=blank),PRODUCT(IF(AE34/FHS&lt;1,1,AE34/FHS),G34,J34,AR34,truck_idle/60,Other!$G$4/454)+PRODUCT(G34,(AE34-IF(AE34/FHS&lt;1,1,AE34/FHS)*(truck_idle/60)),Truck_KW,gridNox,Other!$G$4/454,J34,AQ34),blank)</f>
        <v/>
      </c>
      <c r="AV34" s="12" t="str">
        <f>IF(NOT(B34=blank),VLOOKUP(B34+3,'Tables 4-5'!$F$8:$G$25,2),blank)</f>
        <v/>
      </c>
      <c r="AW34" s="4" t="str">
        <f>IF(NOT(B34=blank),VLOOKUP(B34+3,#REF!,2),blank)</f>
        <v/>
      </c>
      <c r="AX34" s="461" t="str">
        <f>IF(NOT(B34=blank),VLOOKUP(B34+3,'Table 6'!$B$3:$D$20,2),blank)</f>
        <v/>
      </c>
      <c r="AY34" s="4" t="str">
        <f>IF(NOT(B34=blank),'Tables 4-5'!$A$8,blank)</f>
        <v/>
      </c>
      <c r="AZ34" s="4" t="str">
        <f>IF(NOT(B34=blank),PRODUCT(G34,K34,(AE34-IF(AE34/FHS&lt;1,1,AE34/FHS)*(truck_idle/60)),(AV34*AY34),(Other!$G$4/454))+PRODUCT(IF(AE34/FHS&lt;1,1,AE34/FHS),G34,K34,AX34,truck_idle/60,Other!$G$4/454),blank)</f>
        <v/>
      </c>
      <c r="BA34" s="4" t="str">
        <f>IF(NOT(B34=blank),PRODUCT(IF(AE34/FHS&lt;1,1,AE34/FHS),G34,K34,AX34,Other!$G$6/60,Other!$G$4/454)+PRODUCT(G34,(AE34-IF(AE34/FHS&lt;1,1,AE34/FHS)*(truck_idle/60)),Truck_KW,gridNox,Other!$G$4/454,K34,AV34),blank)</f>
        <v/>
      </c>
      <c r="BB34" s="12" t="str">
        <f>IF(NOT(B34=blank),VLOOKUP(B34+4,'Tables 4-5'!$F$8:$G$25,2),blank)</f>
        <v/>
      </c>
      <c r="BC34" s="461" t="str">
        <f>IF(NOT(B34=blank),VLOOKUP(B34+4,'Table 6'!$B$3:$D$20,2),blank)</f>
        <v/>
      </c>
      <c r="BD34" s="4" t="str">
        <f>IF(NOT(B34=blank),'Tables 4-5'!$A$8,blank)</f>
        <v/>
      </c>
      <c r="BE34" s="4" t="str">
        <f>IF(NOT(B34=blank),PRODUCT(G34,L34,(AE34-IF(AE34/FHS&lt;1,1,AE34/FHS)*(truck_idle/60)),(BB34*BD34),(Other!$G$4/454))+PRODUCT(IF(AE34/FHS&lt;1,1,AE34/FHS),G34,L34,BC34,truck_idle/60,Other!$G$4/454),blank)</f>
        <v/>
      </c>
      <c r="BF34" s="4" t="str">
        <f>IF(NOT(B34=blank),PRODUCT(IF(AE34/FHS&lt;1,1,AE34/FHS),G34,L34,BC34,Other!$G$6/60,Other!$G$4/454)+PRODUCT(G34,(AE34-IF(AE34/FHS&lt;1,1,AE34/FHS)*(truck_idle/60)),Truck_KW,gridNox,Other!$G$4/454,L34,BB34),blank)</f>
        <v/>
      </c>
      <c r="BG34" s="12" t="str">
        <f>IF(NOT(B34=blank),VLOOKUP(B34+5,'Tables 4-5'!$F$8:$G$25,2),blank)</f>
        <v/>
      </c>
      <c r="BH34" s="461" t="str">
        <f>IF(NOT(B34=blank),VLOOKUP(B34+5,'Table 6'!$B$3:$D$20,2),blank)</f>
        <v/>
      </c>
      <c r="BI34" s="4" t="str">
        <f>IF(NOT(B34=blank),'Tables 4-5'!$A$8,blank)</f>
        <v/>
      </c>
      <c r="BJ34" s="4" t="str">
        <f>IF(NOT(B34=blank),PRODUCT(G34,M34,(AE34-IF(AE34/FHS&lt;1,1,AE34/FHS)*(truck_idle/60)),(BG34*BI34),(Other!$G$4/454))+PRODUCT(IF(AE34/FHS&lt;1,1,AE34/FHS),G34,M34,BH34,truck_idle/60,Other!$G$4/454),blank)</f>
        <v/>
      </c>
      <c r="BK34" s="4" t="str">
        <f>IF(NOT(B34=blank),PRODUCT(IF(AE34/FHS&lt;1,1,AE34/FHS),G34,M34,BH34,truck_idle/60,Other!$G$4/454)+PRODUCT(G34,(AE34-IF(AE34/FHS&lt;1,1,AE34/FHS)*(truck_idle/60)),Truck_KW,gridNox,Other!$G$4/454,M34,BG34),blank)</f>
        <v/>
      </c>
      <c r="BL34" s="12" t="str">
        <f>IF(NOT(B34=blank),VLOOKUP(B34+6,'Tables 4-5'!$F$8:$G$25,2),blank)</f>
        <v/>
      </c>
      <c r="BM34" s="461" t="str">
        <f>IF(NOT(B34=blank),VLOOKUP(B34+6,'Table 6'!$B$3:$D$20,2),blank)</f>
        <v/>
      </c>
      <c r="BN34" s="4" t="str">
        <f>IF(NOT(B34=blank),'Tables 4-5'!$A$8,blank)</f>
        <v/>
      </c>
      <c r="BO34" s="4" t="str">
        <f>IF(NOT(B34=blank),PRODUCT(G34,N34,(AE34-IF(AE34/FHS&lt;1,1,AE34/FHS)*(truck_idle/60)),(BL34*BN34),(Other!$G$4/454))+PRODUCT(IF(AE34/FHS&lt;1,1,AE34/FHS),G34,N34,BM34,truck_idle/60,Other!$G$4/454),blank)</f>
        <v/>
      </c>
      <c r="BP34" s="4" t="str">
        <f>IF(NOT(B34=blank),PRODUCT(IF(AE34/FHS&lt;1,1,AE34/FHS),G34,N34,BM34,truck_idle/60,Other!$G$4/454)+PRODUCT(G34,(AE34-IF(AE34/FHS&lt;1,1,AE34/FHS)*(truck_idle/60)),Truck_KW,gridNox,Other!$G$4/454,N34,BL34),blank)</f>
        <v/>
      </c>
      <c r="BQ34" s="12" t="str">
        <f>IF(NOT(B34=blank),VLOOKUP(B34+7,'Tables 4-5'!$F$8:$G$25,2),blank)</f>
        <v/>
      </c>
      <c r="BR34" s="461" t="str">
        <f>IF(NOT(B34=blank),VLOOKUP(B34+7,'Table 6'!$B$3:$D$20,2),blank)</f>
        <v/>
      </c>
      <c r="BS34" s="4" t="str">
        <f>IF(NOT(B34=blank),'Tables 4-5'!$A$8,blank)</f>
        <v/>
      </c>
      <c r="BT34" s="4" t="str">
        <f>IF(NOT(B34=blank),PRODUCT(G34,O34,(AE34-IF(AE34/FHS&lt;1,1,AE34/FHS)*(truck_idle/60)),(BQ34*BS34),(Other!$G$4/454))+PRODUCT(IF(AE34/FHS&lt;1,1,AE34/FHS),G34,O34,BR34,truck_idle/60,Other!$G$4/454),blank)</f>
        <v/>
      </c>
      <c r="BU34" s="4" t="str">
        <f>IF(NOT(B34=blank),PRODUCT(IF(AE34/FHS&lt;1,1,AE34/FHS),G34,O34,BR34,truck_idle/60,Other!$G$4/454)+PRODUCT(G34,(AE34-IF(AE34/FHS&lt;1,1,AE34/FHS)*(truck_idle/60)),Truck_KW,gridNox,Other!$G$4/454,O34,BQ34),blank)</f>
        <v/>
      </c>
      <c r="BV34" s="12" t="str">
        <f>IF(NOT(B34=blank),VLOOKUP(B34+8,'Tables 4-5'!$F$8:$G$25,2),blank)</f>
        <v/>
      </c>
      <c r="BW34" s="461" t="str">
        <f>IF(NOT(B34=blank),VLOOKUP(B34+8,'Table 6'!$B$3:$D$20,2),blank)</f>
        <v/>
      </c>
      <c r="BX34" s="4" t="str">
        <f>IF(NOT(B34=blank),'Tables 4-5'!$A$8,blank)</f>
        <v/>
      </c>
      <c r="BY34" s="4" t="str">
        <f>IF(NOT(B34=blank),PRODUCT(G34,P34,(AE34-IF(AE34/FHS&lt;1,1,AE34/FHS)*(truck_idle/60)),(BV34*BX34),(Other!$G$4/454))+PRODUCT(IF(AE34/FHS&lt;1,1,AE34/FHS),G34,P34,BW34,truck_idle/60,Other!$G$4/454),blank)</f>
        <v/>
      </c>
      <c r="BZ34" s="4" t="str">
        <f>IF(NOT(B34=blank),PRODUCT(IF(AE34/FHS&lt;1,1,AE34/FHS),G34,P34,BW34,truck_idle/60,Other!$G$4/454)+PRODUCT(G34,(AE34-IF(AE34/FHS&lt;1,1,AE34/FHS)*(truck_idle/60)),Truck_KW,gridNox,Other!$G$4/454,P34,BV34),blank)</f>
        <v/>
      </c>
      <c r="CA34" s="12" t="str">
        <f>IF(NOT(B34=blank),VLOOKUP(B34+9,'Tables 4-5'!$F$8:$G$25,2),blank)</f>
        <v/>
      </c>
      <c r="CB34" s="461" t="str">
        <f>IF(NOT(B34=blank),VLOOKUP(B34+9,'Table 6'!$B$3:$D$20,2),blank)</f>
        <v/>
      </c>
      <c r="CC34" s="4" t="str">
        <f>IF(NOT(B34=blank),'Tables 4-5'!$A$8,blank)</f>
        <v/>
      </c>
      <c r="CD34" s="4" t="str">
        <f>IF(NOT(B34=blank),PRODUCT(G34,Q34,(AE34-IF(AE34/FHS&lt;1,1,AE34/FHS)*(truck_idle/60)),(CA34*CC34),(Other!$G$4/454))+PRODUCT(IF(AE34/FHS&lt;1,1,AE34/FHS),G34,Q34,CB34,truck_idle/60,Other!$G$4/454),blank)</f>
        <v/>
      </c>
      <c r="CE34" s="4" t="str">
        <f>IF(NOT(B34=blank),PRODUCT(IF(AE34/FHS&lt;1,1,AE34/FHS),G34,Q34,CB34,truck_idle/60,Other!$G$4/454)+PRODUCT(G34,(AE34-IF(AE34/FHS&lt;1,1,AE34/FHS)*(truck_idle/60)),Truck_KW,gridNox,Other!$G$4/454,Q34,CA34),blank)</f>
        <v/>
      </c>
      <c r="CG34" s="12" t="str">
        <f>IF(NOT(B34=blank),VLOOKUP(B34+0,'Tables 4-5'!$F$8:$G$25,2),blank)</f>
        <v/>
      </c>
      <c r="CH34" s="12" t="str">
        <f>IF(NOT(B34=blank),VLOOKUP(B34+0,'Table 6'!$B$3:$D$20,3),blank)</f>
        <v/>
      </c>
      <c r="CI34" s="4" t="str">
        <f>IF(NOT(B34=blank),'Tables 4-5'!$B$8,blank)</f>
        <v/>
      </c>
      <c r="CJ34" s="4" t="str">
        <f>IF(NOT(B34=blank),PRODUCT(G34,H34,(AE34-IF(AE34/FHS&lt;1,1,AE34/FHS)*(truck_idle/60)),(CG34*CI34),(Other!$G$4/454))+PRODUCT(IF(AE34/FHS&lt;1,1,AE34/FHS),G34,H34,CH34,truck_idle/60,Other!$G$4/454),blank)</f>
        <v/>
      </c>
      <c r="CK34" s="12" t="str">
        <f>IF(NOT(B34=blank),PRODUCT(IF(AE34/FHS&lt;1,1,AE34/FHS),G34,H34,CH34,truck_idle/60,Other!$G$4/454)+PRODUCT(G34,(AE34-IF(AE34/FHS&lt;1,1,AE34/FHS)*(truck_idle/60)),Truck_KW,gridPM,Other!$G$4/454,CG34,H34),blank)</f>
        <v/>
      </c>
      <c r="CL34" s="12" t="str">
        <f>IF(NOT(B34=blank),VLOOKUP(B34+1,'Tables 4-5'!$F$8:$G$25,2),blank)</f>
        <v/>
      </c>
      <c r="CM34" s="12" t="str">
        <f>IF(NOT(B34=blank),VLOOKUP(B34+1,'Table 6'!$B$3:$D$20,3),blank)</f>
        <v/>
      </c>
      <c r="CN34" s="4" t="str">
        <f>IF(NOT(B34=blank),'Tables 4-5'!$B$8,blank)</f>
        <v/>
      </c>
      <c r="CO34" s="4" t="str">
        <f>IF(NOT(B34=blank),PRODUCT(G34,I34,(AE34-IF(AE34/FHS&lt;1,1,AE34/FHS)*(truck_idle/60)),(CL34*CN34),(Other!$G$4/454))+PRODUCT(IF(AE34/FHS&lt;1,1,AE34/FHS),G34,I34,CM34,truck_idle/60,Other!$G$4/454),blank)</f>
        <v/>
      </c>
      <c r="CP34" s="12" t="str">
        <f>IF(NOT(B34=blank),PRODUCT(IF(AE34/FHS&lt;1,1,AE34/FHS),G34,I34,CM34,truck_idle/60,Other!$G$4/454)+PRODUCT(G34,(AE34-IF(AE34/FHS&lt;1,1,AE34/FHS)*(truck_idle/60)),Truck_KW,gridPM,Other!$G$4/454,I34,CL34),blank)</f>
        <v/>
      </c>
      <c r="CQ34" s="12" t="str">
        <f>IF(NOT(B34=blank),VLOOKUP(B34+2,'Tables 4-5'!$F$8:$G$25,2),blank)</f>
        <v/>
      </c>
      <c r="CR34" s="12" t="str">
        <f>IF(NOT(B34=blank),VLOOKUP(B34+2,'Table 6'!$B$3:$D$20,3),blank)</f>
        <v/>
      </c>
      <c r="CS34" s="4" t="str">
        <f>IF(NOT(B34=blank),'Tables 4-5'!$B$8,blank)</f>
        <v/>
      </c>
      <c r="CT34" s="4" t="str">
        <f>IF(NOT(B34=blank),PRODUCT(G34,J34,(AE34-IF(AE34/FHS&lt;1,1,AE34/FHS)*(truck_idle/60)),(CQ34*CS34),(Other!$G$4/454))+PRODUCT(IF(AE34/FHS&lt;1,1,AE34/FHS),G34,J34,CR34,truck_idle/60,Other!$G$4/454),blank)</f>
        <v/>
      </c>
      <c r="CU34" s="12" t="str">
        <f>IF(NOT(B34=blank),PRODUCT(IF(AE34/FHS&lt;1,1,AE34/FHS),G34,J34,CR34,truck_idle/60,Other!$G$4/454)+PRODUCT(G34,(AE34-IF(AE34/FHS&lt;1,1,AE34/FHS)*(truck_idle/60)),Truck_KW,gridPM,Other!$G$4/454,J34,CQ34),blank)</f>
        <v/>
      </c>
      <c r="CV34" s="12" t="str">
        <f>IF(NOT(B34=blank),VLOOKUP(B34+3,'Tables 4-5'!$F$8:$G$25,2),blank)</f>
        <v/>
      </c>
      <c r="CW34" s="12" t="str">
        <f>IF(NOT(B34=blank),VLOOKUP(B34+3,'Table 6'!$B$3:$D$20,3),blank)</f>
        <v/>
      </c>
      <c r="CX34" s="4" t="str">
        <f>IF(NOT(B34=blank),'Tables 4-5'!$B$8,blank)</f>
        <v/>
      </c>
      <c r="CY34" s="4" t="str">
        <f>IF(NOT(B34=blank),PRODUCT(G34,K34,(AE34-IF(AE34/FHS&lt;1,1,AE34/FHS)*(truck_idle/60)),(CV34*CX34),(Other!$G$4/454))+PRODUCT(IF(AE34/FHS&lt;1,1,AE34/FHS),G34,K34,CW34,truck_idle/60,Other!$G$4/454),blank)</f>
        <v/>
      </c>
      <c r="CZ34" s="12" t="str">
        <f>IF(NOT(B34=blank),PRODUCT(IF(AE34/FHS&lt;1,1,AE34/FHS),G34,K34,CW34,truck_idle/60,Other!$G$4/454)+PRODUCT(G34,(AE34-IF(AE34/FHS&lt;1,1,AE34/FHS)*(truck_idle/60)),Truck_KW,gridPM,Other!$G$4/454,K34,CV34),blank)</f>
        <v/>
      </c>
      <c r="DA34" s="12" t="str">
        <f>IF(NOT(B34=blank),VLOOKUP(B34+4,'Tables 4-5'!$F$8:$G$25,2),blank)</f>
        <v/>
      </c>
      <c r="DB34" s="12" t="str">
        <f>IF(NOT(B34=blank),VLOOKUP(B34+4,'Table 6'!$B$3:$D$20,3),blank)</f>
        <v/>
      </c>
      <c r="DC34" s="4" t="str">
        <f>IF(NOT(B34=blank),'Tables 4-5'!$B$8,blank)</f>
        <v/>
      </c>
      <c r="DD34" s="4" t="str">
        <f>IF(NOT(B34=blank),PRODUCT(G34,L34,(AE34-IF(AE34/FHS&lt;1,1,AE34/FHS)*(truck_idle/60)),(DA34*DC34),(Other!$G$4/454))+PRODUCT(IF(AE34/FHS&lt;1,1,AE34/FHS),G34,L34,DB34,truck_idle/60,Other!$G$4/454),blank)</f>
        <v/>
      </c>
      <c r="DE34" s="12" t="str">
        <f>IF(NOT(B34=blank),PRODUCT(IF(AE34/FHS&lt;1,1,AE34/FHS),G34,L34,DB34,truck_idle/60,Other!$G$4/454)+PRODUCT(G34,(AE34-IF(AE34/FHS&lt;1,1,AE34/FHS)*(truck_idle/60)),Truck_KW,gridPM,Other!$G$4/454,L34,DA34),blank)</f>
        <v/>
      </c>
      <c r="DF34" s="12" t="str">
        <f>IF(NOT(B34=blank),VLOOKUP(B34+5,'Tables 4-5'!$F$8:$G$25,2),blank)</f>
        <v/>
      </c>
      <c r="DG34" s="12" t="str">
        <f>IF(NOT(B34=blank),VLOOKUP(B34+5,'Table 6'!$B$3:$D$20,3),blank)</f>
        <v/>
      </c>
      <c r="DH34" s="4" t="str">
        <f>IF(NOT(B34=blank),'Tables 4-5'!$B$8,blank)</f>
        <v/>
      </c>
      <c r="DI34" s="4" t="str">
        <f>IF(NOT(B34=blank),PRODUCT(G34,M34,(AE34-IF(AE34/FHS&lt;1,1,AE34/FHS)*(truck_idle/60)),(DF34*DH34),(Other!$G$4/454))+PRODUCT(IF(AE34/FHS&lt;1,1,AE34/FHS),G34,M34,DG34,truck_idle/60,Other!$G$4/454),blank)</f>
        <v/>
      </c>
      <c r="DJ34" s="12" t="str">
        <f>IF(NOT(B34=blank),PRODUCT(IF(AE34/FHS&lt;1,1,AE34/FHS),G34,M34,DG34,truck_idle/60,Other!$G$4/454)+PRODUCT(G34,(AE34-IF(AE34/FHS&lt;1,1,AE34/FHS)*(truck_idle/60)),Truck_KW,gridPM,Other!$G$4/454,M34,DF34),blank)</f>
        <v/>
      </c>
      <c r="DK34" s="12" t="str">
        <f>IF(NOT(B34=blank),VLOOKUP(B34+6,'Tables 4-5'!$F$8:$G$25,2),blank)</f>
        <v/>
      </c>
      <c r="DL34" s="12" t="str">
        <f>IF(NOT(B34=blank),VLOOKUP(B34+6,'Table 6'!$B$3:$D$20,3),blank)</f>
        <v/>
      </c>
      <c r="DM34" s="4" t="str">
        <f>IF(NOT(B34=blank),'Tables 4-5'!$B$8,blank)</f>
        <v/>
      </c>
      <c r="DN34" s="4" t="str">
        <f>IF(NOT(B34=blank),PRODUCT(G34,N34,(AE34-IF(AE34/FHS&lt;1,1,AE34/FHS)*(truck_idle/60)),(DK34*DM34),(Other!$G$4/454))+PRODUCT(IF(AE34/FHS&lt;1,1,AE34/FHS),G34,N34,DL34,truck_idle/60,Other!$G$4/454),blank)</f>
        <v/>
      </c>
      <c r="DO34" s="12" t="str">
        <f>IF(NOT(B34=blank),PRODUCT(IF(AE34/FHS&lt;1,1,AE34/FHS),G34,N34,DL34,truck_idle/60,Other!$G$4/454)+PRODUCT(G34,(AE34-IF(AE34/FHS&lt;1,1,AE34/FHS)*(truck_idle/60)),Truck_KW,gridPM,Other!$G$4/454,N34,DK34),blank)</f>
        <v/>
      </c>
      <c r="DP34" s="12" t="str">
        <f>IF(NOT(B34=blank),VLOOKUP(B34+7,'Tables 4-5'!$F$8:$G$25,2),blank)</f>
        <v/>
      </c>
      <c r="DQ34" s="12" t="str">
        <f>IF(NOT(B34=blank),VLOOKUP(B34+7,'Table 6'!$B$3:$D$20,3),blank)</f>
        <v/>
      </c>
      <c r="DR34" s="4" t="str">
        <f>IF(NOT(B34=blank),'Tables 4-5'!$B$8,blank)</f>
        <v/>
      </c>
      <c r="DS34" s="4" t="str">
        <f>IF(NOT(B34=blank),PRODUCT(G34,O34,(AE34-IF(AE34/FHS&lt;1,1,AE34/FHS)*(truck_idle/60)),(DP34*DR34),(Other!$G$4/454))+PRODUCT(IF(AE34/FHS&lt;1,1,AE34/FHS),G34,O34,DQ34,truck_idle/60,Other!$G$4/454),blank)</f>
        <v/>
      </c>
      <c r="DT34" s="12" t="str">
        <f>IF(NOT(B34=blank),PRODUCT(IF(AE34/FHS&lt;1,1,AE34/FHS),G34,O34,DQ34,truck_idle/60,Other!$G$4/454)+PRODUCT(G34,(AE34-IF(AE34/FHS&lt;1,1,AE34/FHS)*(truck_idle/60)),Truck_KW,gridPM,Other!$G$4/454,O34,DP34),blank)</f>
        <v/>
      </c>
      <c r="DU34" s="12" t="str">
        <f>IF(NOT(B34=blank),VLOOKUP(B34+8,'Tables 4-5'!$F$8:$G$25,2),blank)</f>
        <v/>
      </c>
      <c r="DV34" s="12" t="str">
        <f>IF(NOT(B34=blank),VLOOKUP(B34+8,'Table 6'!$B$3:$D$20,3),blank)</f>
        <v/>
      </c>
      <c r="DW34" s="4" t="str">
        <f>IF(NOT(B34=blank),'Tables 4-5'!$B$8,blank)</f>
        <v/>
      </c>
      <c r="DX34" s="4" t="str">
        <f>IF(NOT(B34=blank),PRODUCT(G34,P34,(AE34-IF(AE34/FHS&lt;1,1,AE34/FHS)*(truck_idle/60)),(DU34*DW34),(Other!$G$4/454))+PRODUCT(IF(AE34/FHS&lt;1,1,AE34/FHS),G34,P34,DV34,truck_idle/60,Other!$G$4/454),blank)</f>
        <v/>
      </c>
      <c r="DY34" s="12" t="str">
        <f>IF(NOT(B34=blank),PRODUCT(IF(AE34/FHS&lt;1,1,AE34/FHS),G34,P34,DV34,truck_idle/60,Other!$G$4/454)+PRODUCT(G34,(AE34-IF(AE34/FHS&lt;1,1,AE34/FHS)*(truck_idle/60)),Truck_KW,gridPM,Other!$G$4/454,P34,DU34),blank)</f>
        <v/>
      </c>
      <c r="DZ34" s="12" t="str">
        <f>IF(NOT(B34=blank),VLOOKUP(B34+9,'Tables 4-5'!$F$8:$G$25,2),blank)</f>
        <v/>
      </c>
      <c r="EA34" s="12" t="str">
        <f>IF(NOT(B34=blank),VLOOKUP(B34+9,#REF!,3),blank)</f>
        <v/>
      </c>
      <c r="EB34" s="12" t="str">
        <f>IF(NOT(B34=blank),VLOOKUP(B34+9,'Table 6'!$B$3:$D$20,3),blank)</f>
        <v/>
      </c>
      <c r="EC34" s="4" t="str">
        <f>IF(NOT(B34=blank),'Tables 4-5'!$B$8,blank)</f>
        <v/>
      </c>
      <c r="ED34" s="4" t="str">
        <f>IF(NOT(B34=blank),PRODUCT(G34,Q34,(AE34-IF(AE34/FHS&lt;1,1,AE34/FHS)*(truck_idle/60)),(DZ34*EC34),(Other!$G$4/454))+PRODUCT(IF(AE34/FHS&lt;1,1,AE34/FHS),G34,Q34,EB34,truck_idle/60,Other!$G$4/454),blank)</f>
        <v/>
      </c>
      <c r="EE34" s="12" t="str">
        <f>IF(NOT(B34=blank),PRODUCT(IF(AE34/FHS&lt;1,1,AE34/FHS),G34,Q34,EB34,truck_idle/60,Other!$G$4/454)+PRODUCT(G34,(AE34-IF(AE34/FHS&lt;1,1,AE34/FHS)*(truck_idle/60)),Truck_KW,gridPM,Other!$G$4/454,Q34,DZ34),blank)</f>
        <v/>
      </c>
      <c r="EG34" t="str">
        <f>IF(C34=truckstoptru,VLOOKUP(B34+0,'Tables 2-3 TRU'!$B$14:$D$31,2),blank)</f>
        <v/>
      </c>
      <c r="EH34" s="4" t="str">
        <f>IF(C34=truckstoptru,PRODUCT(G34,(AF34-IF(AF34/FHS&lt;1,1,AF34/FHS)*(truck_idle/60)),tru__hp,tru_Load_Factor,(Other!$G$4/454),EG34,R34)+PRODUCT(IF(AF34/FHS&lt;1,1,AF34/FHS),G34,truck_idle/60,tru__hp,tru_Load_Factor,(Other!$G$4/454),EG34,R34),blank)</f>
        <v/>
      </c>
      <c r="EI34" s="4" t="str">
        <f>IF(C34=truckstoptru,PRODUCT(IF(AF34/FHS&lt;1,1,AF34/FHS),G34,truck_idle/60,tru_Load_Factor,tru__hp,(Other!$G$4/454),EG34,R34)+PRODUCT(G34,(AF34-IF(AF34/FHS&lt;1,1,AF34/FHS)*(truck_idle/60)),TRU_KW,gridNox,Other!$G$4/454,R34),blank)</f>
        <v/>
      </c>
      <c r="EJ34" t="str">
        <f>IF(C34=truckstoptru,VLOOKUP(B34+1,'Tables 2-3 TRU'!$B$14:$D$31,2),blank)</f>
        <v/>
      </c>
      <c r="EK34" s="4" t="str">
        <f>IF(C34=truckstoptru,PRODUCT(G34,(AF34-IF(AF34/FHS&lt;1,1,AF34/FHS)*(truck_idle/60)),tru__hp,tru_Load_Factor,(Other!$G$4/454),EJ34,S34)+PRODUCT(IF(AF34/FHS&lt;1,1,AF34/FHS),G34,truck_idle/60,tru__hp,tru_Load_Factor,(Other!$G$4/454),EJ34,S34),blank)</f>
        <v/>
      </c>
      <c r="EL34" s="4" t="str">
        <f>IF(C34=truckstoptru,PRODUCT(IF(AF34/FHS&lt;1,1,AF34/FHS),G34,truck_idle/60,tru_Load_Factor,tru__hp,(Other!$G$4/454),EJ34,S34)+PRODUCT(G34,(AF34-IF(AF34/FHS&lt;1,1,AF34/FHS)*(truck_idle/60)),TRU_KW,gridNox,Other!$G$4/454,S34),blank)</f>
        <v/>
      </c>
      <c r="EM34" t="str">
        <f>IF(C34=truckstoptru,VLOOKUP(B34+2,'Tables 2-3 TRU'!$B$14:$D$31,2),blank)</f>
        <v/>
      </c>
      <c r="EN34" s="4" t="str">
        <f>IF(C34=truckstoptru,PRODUCT(G34,(AF34-IF(AF34/FHS&lt;1,1,AF34/FHS)*(truck_idle/60)),tru__hp,tru_Load_Factor,(Other!$G$4/454),EM34,T34)+PRODUCT(IF(AF34/FHS&lt;1,1,AF34/FHS),G34,truck_idle/60,tru__hp,tru_Load_Factor,(Other!$G$4/454),EM34,T34),blank)</f>
        <v/>
      </c>
      <c r="EO34" s="4" t="str">
        <f>IF(C34=truckstoptru,PRODUCT(IF(AF34/FHS&lt;1,1,AF34/FHS),G34,truck_idle/60,tru_Load_Factor,tru__hp,(Other!$G$4/454),EM34,T34)+PRODUCT(G34,(AF34-IF(AF34/FHS&lt;1,1,AF34/FHS)*(truck_idle/60)),TRU_KW,gridNox,Other!$G$4/454,T34),blank)</f>
        <v/>
      </c>
      <c r="EP34" t="str">
        <f>IF(C34=truckstoptru,VLOOKUP(B34+3,'Tables 2-3 TRU'!$B$14:$D$31,2),blank)</f>
        <v/>
      </c>
      <c r="EQ34" s="4" t="str">
        <f>IF(C34=truckstoptru,PRODUCT(G34,(AF34-IF(AF34/FHS&lt;1,1,AF34/FHS)*(truck_idle/60)),tru__hp,tru_Load_Factor,(Other!$G$4/454),EP34,U34)+PRODUCT(IF(AF34/FHS&lt;1,1,AF34/FHS),G34,truck_idle/60,tru__hp,tru_Load_Factor,(Other!$G$4/454),EP34,U34),blank)</f>
        <v/>
      </c>
      <c r="ER34" s="4" t="str">
        <f>IF(C34=truckstoptru,PRODUCT(IF(AF34/FHS&lt;1,1,AF34/FHS),G34,truck_idle/60,tru_Load_Factor,tru__hp,(Other!$G$4/454),EP34,U34)+PRODUCT(G34,(AF34-IF(AF34/FHS&lt;1,1,AF34/FHS)*(truck_idle/60)),TRU_KW,gridNox,Other!$G$4/454,U34),blank)</f>
        <v/>
      </c>
      <c r="ES34" t="str">
        <f>IF(C34=truckstoptru,VLOOKUP(B34+4,'Tables 2-3 TRU'!$B$14:$D$31,2),blank)</f>
        <v/>
      </c>
      <c r="ET34" s="4" t="str">
        <f>IF(C34=truckstoptru,PRODUCT(G34,(AF34-IF(AF34/FHS&lt;1,1,AF34/FHS)*(truck_idle/60)),tru__hp,tru_Load_Factor,(Other!$G$4/454),ES34,V34)+PRODUCT(IF(AF34/FHS&lt;1,1,AF34/FHS),G34,truck_idle/60,tru__hp,tru_Load_Factor,(Other!$G$4/454),ES34,V34),blank)</f>
        <v/>
      </c>
      <c r="EU34" s="4" t="str">
        <f>IF(C34=truckstoptru,PRODUCT(IF(AF34/FHS&lt;1,1,AE34/FHS),G34,truck_idle/60,tru_Load_Factor,tru__hp,(Other!$G$4/454),ES34,V34)+PRODUCT(G34,(AF34-IF(AF34/FHS&lt;1,1,AE34/FHS)*(truck_idle/60)),TRU_KW,gridNox,Other!$G$4/454,V34),blank)</f>
        <v/>
      </c>
      <c r="EV34" t="str">
        <f>IF(C34=truckstoptru,VLOOKUP(B34+5,'Tables 2-3 TRU'!$B$14:$D$31,2),blank)</f>
        <v/>
      </c>
      <c r="EW34" s="4" t="str">
        <f>IF(C34=truckstoptru,PRODUCT(G34,(AF34-IF(AF34/FHS&lt;1,1,AF34/FHS)*(truck_idle/60)),tru__hp,tru_Load_Factor,(Other!$G$4/454),EV34,W34)+PRODUCT(IF(AF34/FHS&lt;1,1,AF34/FHS),G34,truck_idle/60,tru__hp,tru_Load_Factor,(Other!$G$4/454),EV34,W34),blank)</f>
        <v/>
      </c>
      <c r="EX34" s="4" t="str">
        <f>IF(C34=truckstoptru,PRODUCT(IF(AF34/FHS&lt;1,1,AF34/FHS),G34,truck_idle/60,tru_Load_Factor,tru__hp,(Other!$G$4/454),EV34,W34)+PRODUCT(G34,(AF34-IF(AF34/FHS&lt;1,1,AF34/FHS)*(truck_idle/60)),TRU_KW,gridNox,Other!$G$4/454,W34),blank)</f>
        <v/>
      </c>
      <c r="EY34" t="str">
        <f>IF(C34=truckstoptru,VLOOKUP(B34+6,'Tables 2-3 TRU'!$B$14:$D$31,2),blank)</f>
        <v/>
      </c>
      <c r="EZ34" s="4" t="str">
        <f>IF(C34=truckstoptru,PRODUCT(G34,(AF34-IF(AF34/FHS&lt;1,1,AF34/FHS)*(truck_idle/60)),tru__hp,tru_Load_Factor,(Other!$G$4/454),EY34,X34)+PRODUCT(IF(AF34/FHS&lt;1,1,AF34/FHS),G34,truck_idle/60,tru__hp,tru_Load_Factor,(Other!$G$4/454),EY34,X34),blank)</f>
        <v/>
      </c>
      <c r="FA34" s="4" t="str">
        <f>IF(C34=truckstoptru,PRODUCT(IF(AF34/FHS&lt;1,1,AF34/FHS),G34,truck_idle/60,tru_Load_Factor,tru__hp,(Other!$G$4/454),EY34,X34)+PRODUCT(G34,(AF34-IF(AF34/FHS&lt;1,1,AF34/FHS)*(truck_idle/60)),TRU_KW,gridNox,Other!$G$4/454,X34),blank)</f>
        <v/>
      </c>
      <c r="FB34" t="str">
        <f>IF(C34=truckstoptru,VLOOKUP(B34+7,'Tables 2-3 TRU'!$B$14:$D$31,2),blank)</f>
        <v/>
      </c>
      <c r="FC34" s="4" t="str">
        <f>IF(C34=truckstoptru,PRODUCT(G34,(AF34-IF(AF34/FHS&lt;1,1,AF34/FHS)*(truck_idle/60)),tru__hp,tru_Load_Factor,(Other!$G$4/454),FB34,Y34)+PRODUCT(IF(AF34/FHS&lt;1,1,AF34/FHS),G34,truck_idle/60,tru__hp,tru_Load_Factor,(Other!$G$4/454),FB34,Y34),blank)</f>
        <v/>
      </c>
      <c r="FD34" s="4" t="str">
        <f>IF(C34=truckstoptru,PRODUCT(IF(AF34/FHS&lt;1,1,AF34/FHS),G34,truck_idle/60,tru_Load_Factor,tru__hp,(Other!$G$4/454),FB34,Y34)+PRODUCT(G34,(AF34-IF(AF34/FHS&lt;1,1,AF34/FHS)*(truck_idle/60)),TRU_KW,gridNox,Other!$G$4/454,Y34),blank)</f>
        <v/>
      </c>
      <c r="FE34" t="str">
        <f>IF(C34=truckstoptru,VLOOKUP(B34+8,'Tables 2-3 TRU'!$B$14:$D$31,2),blank)</f>
        <v/>
      </c>
      <c r="FF34" s="4" t="str">
        <f>IF(C34=truckstoptru,PRODUCT(G34,(AF34-IF(AF34/FHS&lt;1,1,AF34/FHS)*(truck_idle/60)),tru__hp,tru_Load_Factor,(Other!$G$4/454),FE34,Z34)+PRODUCT(IF(AF34/FHS&lt;1,1,AF34/FHS),G34,truck_idle/60,tru__hp,tru_Load_Factor,(Other!$G$4/454),FE34,Z34),blank)</f>
        <v/>
      </c>
      <c r="FG34" s="4" t="str">
        <f>IF(C34=truckstoptru,PRODUCT(IF(AF34/FHS&lt;1,1,AF34/FHS),G34,truck_idle/60,tru_Load_Factor,tru__hp,(Other!$G$4/454),FE34,Z34)+PRODUCT(G34,(AF34-IF(AF34/FHS&lt;1,1,AF34/FHS)*(truck_idle/60)),TRU_KW,gridNox,Other!$G$4/454,Z34),blank)</f>
        <v/>
      </c>
      <c r="FH34" t="str">
        <f>IF(C34=truckstoptru,VLOOKUP(B34+9,'Tables 2-3 TRU'!$B$14:$D$31,2),blank)</f>
        <v/>
      </c>
      <c r="FI34" s="4" t="str">
        <f>IF(C34=truckstoptru,PRODUCT(G34,(AF34-IF(AF34/FHS&lt;1,1,AF34/FHS)*(truck_idle/60)),tru__hp,tru_Load_Factor,(Other!$G$4/454),FH34,AA34)+PRODUCT(IF(AF34/FHS&lt;1,1,AF34/FHS),G34,truck_idle/60,tru__hp,tru_Load_Factor,(Other!$G$4/454),FH34,AA34),blank)</f>
        <v/>
      </c>
      <c r="FJ34" s="4" t="str">
        <f>IF(C34=truckstoptru,PRODUCT(IF(AF34/FHS&lt;1,1,AF34/FHS),G34,truck_idle/60,tru_Load_Factor,tru__hp,(Other!$G$4/454),FH34,AA34)+PRODUCT(G34,(AF34-IF(AF34/FHS&lt;1,1,AF34/FHS)*(truck_idle/60)),TRU_KW,gridNox,Other!$G$4/454,AA34),blank)</f>
        <v/>
      </c>
      <c r="FL34" t="str">
        <f>IF(C34=truckstoptru,VLOOKUP(B34+0,'Tables 2-3 TRU'!$B$14:$D$31,3),blank)</f>
        <v/>
      </c>
      <c r="FM34" s="4" t="str">
        <f>IF(C34=truckstoptru,PRODUCT(G34,(AF34-IF(AF34/FHS&lt;1,1,AF34/FHS)*(truck_idle/60)),tru__hp,tru_Load_Factor,(Other!$G$4/454),FL34,R34)+PRODUCT(IF(AF34/FHS&lt;1,1,AF34/FHS),G34,truck_idle/60,tru__hp,tru_Load_Factor,(Other!$G$4/454),FL34,R34),blank)</f>
        <v/>
      </c>
      <c r="FN34" s="4" t="str">
        <f>IF(C34=truckstoptru,PRODUCT(IF(AF34/FHS&lt;1,1,AF34/FHS),G34,truck_idle/60,tru_Load_Factor,tru__hp,(Other!$G$4/454),FL34,R34)+PRODUCT(G34,(AF34-IF(AF34/FHS&lt;1,1,AF34/FHS)*(truck_idle/60)),TRU_KW,gridPM,Other!$G$4/454,R34),blank)</f>
        <v/>
      </c>
      <c r="FO34" t="str">
        <f>IF(C34=truckstoptru,VLOOKUP(B34+1,'Tables 2-3 TRU'!$B$14:$D$31,3),blank)</f>
        <v/>
      </c>
      <c r="FP34" s="4" t="str">
        <f>IF(C34=truckstoptru,PRODUCT(G34,(AF34-IF(AF34/FHS&lt;1,1,AF34/FHS)*(truck_idle/60)),tru__hp,tru_Load_Factor,(Other!$G$4/454),FO34,S34)+PRODUCT(IF(AF34/FHS&lt;1,1,AF34/FHS),G34,truck_idle/60,tru__hp,tru_Load_Factor,(Other!$G$4/454),FO34,S34),blank)</f>
        <v/>
      </c>
      <c r="FQ34" s="4" t="str">
        <f>IF(C34=truckstoptru,PRODUCT(IF(AF34/FHS&lt;1,1,AF34/FHS),G34,truck_idle/60,tru_Load_Factor,tru__hp,(Other!$G$4/454),FO34,S34)+PRODUCT(G34,(AF34-IF(AF34/FHS&lt;1,1,AF34/FHS)*(truck_idle/60)),TRU_KW,gridPM,Other!$G$4/454,S34),blank)</f>
        <v/>
      </c>
      <c r="FR34" t="str">
        <f>IF(C34=truckstoptru,VLOOKUP(B34+2,'Tables 2-3 TRU'!$B$14:$D$31,3),blank)</f>
        <v/>
      </c>
      <c r="FS34" s="4" t="str">
        <f>IF(C34=truckstoptru,PRODUCT(G34,(AF34-IF(AF34/FHS&lt;1,1,AF34/FHS)*(truck_idle/60)),tru__hp,tru_Load_Factor,(Other!$G$4/454),FR34,T34)+PRODUCT(IF(AF34/FHS&lt;1,1,AF34/FHS),G34,truck_idle/60,tru__hp,tru_Load_Factor,(Other!$G$4/454),FR34,T34),blank)</f>
        <v/>
      </c>
      <c r="FT34" s="4" t="str">
        <f>IF(C34=truckstoptru,PRODUCT(IF(AF34/FHS&lt;1,1,AF34/FHS),G34,truck_idle/60,tru_Load_Factor,tru__hp,(Other!$G$4/454),FR34,T34)+PRODUCT(G34,(AF34-IF(AF34/FHS&lt;1,1,AF34/FHS)*(truck_idle/60)),TRU_KW,gridPM,Other!$G$4/454,T34),blank)</f>
        <v/>
      </c>
      <c r="FU34" t="str">
        <f>IF(C34=truckstoptru,VLOOKUP(B34+3,'Tables 2-3 TRU'!$B$14:$D$31,3),blank)</f>
        <v/>
      </c>
      <c r="FV34" s="4" t="str">
        <f>IF(C34=truckstoptru,PRODUCT(G34,(AF34-IF(AF34/FHS&lt;1,1,AF34/FHS)*(truck_idle/60)),tru__hp,tru_Load_Factor,(Other!$G$4/454),FU34,U34)+PRODUCT(IF(AF34/FHS&lt;1,1,AF34/FHS),G34,truck_idle/60,tru__hp,tru_Load_Factor,(Other!$G$4/454),FU34,U34),blank)</f>
        <v/>
      </c>
      <c r="FW34" s="4" t="str">
        <f>IF(C34=truckstoptru,PRODUCT(IF(AF34/FHS&lt;1,1,AF34/FHS),G34,truck_idle/60,tru_Load_Factor,tru__hp,(Other!$G$4/454),FU34,U34)+PRODUCT(G34,(AF34-IF(AF34/FHS&lt;1,1,AF34/FHS)*(truck_idle/60)),TRU_KW,gridPM,Other!$G$4/454,U34),blank)</f>
        <v/>
      </c>
      <c r="FX34" t="str">
        <f>IF(C34=truckstoptru,VLOOKUP(B34+4,'Tables 2-3 TRU'!$B$14:$D$31,3),blank)</f>
        <v/>
      </c>
      <c r="FY34" s="4" t="str">
        <f>IF(C34=truckstoptru,PRODUCT(G34,(AF34-IF(AF34/FHS&lt;1,1,AF34/FHS)*(truck_idle/60)),tru__hp,tru_Load_Factor,(Other!$G$4/454),FX34,V34)+PRODUCT(IF(AF34/FHS&lt;1,1,AF34/FHS),G34,truck_idle/60,tru__hp,tru_Load_Factor,(Other!$G$4/454),FX34,V34),blank)</f>
        <v/>
      </c>
      <c r="FZ34" s="4" t="str">
        <f>IF(C34=truckstoptru,PRODUCT(IF(AF34/FHS&lt;1,1,AF34/FHS),G34,truck_idle/60,tru_Load_Factor,tru__hp,(Other!$G$4/454),FX34,V34)+PRODUCT(G34,(AF34-IF(AF34/FHS&lt;1,1,AF34/FHS)*(truck_idle/60)),TRU_KW,gridPM,Other!$G$4/454,V34),blank)</f>
        <v/>
      </c>
      <c r="GA34" t="str">
        <f>IF(C34=truckstoptru,VLOOKUP(B34+5,'Tables 2-3 TRU'!$B$14:$D$31,3),blank)</f>
        <v/>
      </c>
      <c r="GB34" s="4" t="str">
        <f>IF(C34=truckstoptru,PRODUCT(G34,(AF34-IF(AF34/FHS&lt;1,1,AF34/FHS)*(truck_idle/60)),tru__hp,tru_Load_Factor,(Other!$G$4/454),GA34,W34)+PRODUCT(IF(AF34/FHS&lt;1,1,AF34/FHS),G34,truck_idle/60,tru__hp,tru_Load_Factor,(Other!$G$4/454),GA34,W34),blank)</f>
        <v/>
      </c>
      <c r="GC34" s="4" t="str">
        <f>IF(C34=truckstoptru,PRODUCT(IF(AF34/FHS&lt;1,1,AF34/FHS),G34,truck_idle/60,tru_Load_Factor,tru__hp,(Other!$G$4/454),GA34,W34)+PRODUCT(G34,(AF34-IF(AF34/FHS&lt;1,1,AF34/FHS)*(truck_idle/60)),TRU_KW,gridPM,Other!$G$4/454,W34),blank)</f>
        <v/>
      </c>
      <c r="GD34" t="str">
        <f>IF(C34=truckstoptru,VLOOKUP(B34+6,'Tables 2-3 TRU'!$B$14:$D$31,3),blank)</f>
        <v/>
      </c>
      <c r="GE34" s="4" t="str">
        <f>IF(C34=truckstoptru,PRODUCT(G34,(AF34-IF(AF34/FHS&lt;1,1,AF34/FHS)*(truck_idle/60)),tru__hp,tru_Load_Factor,(Other!$G$4/454),GD34,X34)+PRODUCT(IF(AF34/FHS&lt;1,1,AF34/FHS),G34,truck_idle/60,tru__hp,tru_Load_Factor,(Other!$G$4/454),GD34,X34),blank)</f>
        <v/>
      </c>
      <c r="GF34" s="4" t="str">
        <f>IF(C34=truckstoptru,PRODUCT(IF(AF34/FHS&lt;1,1,AF34/FHS),G34,truck_idle/60,tru_Load_Factor,tru__hp,(Other!$G$4/454),GD34,X34)+PRODUCT(G34,(AF34-IF(AF34/FHS&lt;1,1,AF34/FHS)*(truck_idle/60)),TRU_KW,gridPM,Other!$G$4/454,X34),blank)</f>
        <v/>
      </c>
      <c r="GG34" t="str">
        <f>IF(C34=truckstoptru,VLOOKUP(B34+7,'Tables 2-3 TRU'!$B$14:$D$31,3),blank)</f>
        <v/>
      </c>
      <c r="GH34" s="4" t="str">
        <f>IF(C34=truckstoptru,PRODUCT(G34,(AF34-IF(AF34/FHS&lt;1,1,AF34/FHS)*(truck_idle/60)),tru__hp,tru_Load_Factor,(Other!$G$4/454),GG34,Y34)+PRODUCT(IF(AF34/FHS&lt;1,1,AF34/FHS),G34,truck_idle/60,tru__hp,tru_Load_Factor,(Other!$G$4/454),GG34,Y34),blank)</f>
        <v/>
      </c>
      <c r="GI34" s="4" t="str">
        <f>IF(C34=truckstoptru,PRODUCT(IF(AF34/FHS&lt;1,1,AF34/FHS),G34,truck_idle/60,tru_Load_Factor,tru__hp,(Other!$G$4/454),GG34,Y34)+PRODUCT(G34,(AF34-IF(AF34/FHS&lt;1,1,AF34/FHS)*(truck_idle/60)),TRU_KW,gridPM,Other!$G$4/454,Y34),blank)</f>
        <v/>
      </c>
      <c r="GJ34" t="str">
        <f>IF(C34=truckstoptru,VLOOKUP(B34+8,'Tables 2-3 TRU'!$B$14:$D$31,3),blank)</f>
        <v/>
      </c>
      <c r="GK34" s="4" t="str">
        <f>IF(C34=truckstoptru,PRODUCT(G34,(AF34-IF(AF34/FHS&lt;1,1,AF34/FHS)*(truck_idle/60)),tru__hp,tru_Load_Factor,(Other!$G$4/454),GJ34,Z34)+PRODUCT(IF(AF34/FHS&lt;1,1,AF34/FHS),G34,truck_idle/60,tru__hp,tru_Load_Factor,(Other!$G$4/454),GJ34,Z34),blank)</f>
        <v/>
      </c>
      <c r="GL34" s="4" t="str">
        <f>IF(C34=truckstoptru,PRODUCT(IF(AF34/FHS&lt;1,1,AF34/FHS),G34,truck_idle/60,tru_Load_Factor,tru__hp,(Other!$G$4/454),GJ34,Z34)+PRODUCT(G34,(AF34-IF(AF34/FHS&lt;1,1,AF34/FHS)*(truck_idle/60)),TRU_KW,gridPM,Other!$G$4/454,Z34),blank)</f>
        <v/>
      </c>
      <c r="GM34" t="str">
        <f>IF(C34=truckstoptru,VLOOKUP(B34+9,'Tables 2-3 TRU'!$B$14:$D$31,3),blank)</f>
        <v/>
      </c>
      <c r="GN34" s="4" t="str">
        <f>IF(C34=truckstoptru,PRODUCT(G34,(AF34-IF(AF34/FHS&lt;1,1,AF34/FHS)*(truck_idle/60)),tru__hp,tru_Load_Factor,(Other!$G$4/454),GM34,AA34)+PRODUCT(IF(AF34/FHS&lt;1,1,AF34/FHS),G34,truck_idle/60,tru__hp,tru_Load_Factor,(Other!$G$4/454),GM34,AA34),blank)</f>
        <v/>
      </c>
      <c r="GO34" s="4" t="str">
        <f>IF(C34=truckstoptru,PRODUCT(IF(AF34/FHS&lt;1,1,AF34/FHS),G34,truck_idle/60,tru_Load_Factor,tru__hp,(Other!$G$4/454),GM34,AA34)+PRODUCT(G34,(AF34-IF(AF34/FHS&lt;1,1,AF34/FHS)*(truck_idle/60)),TRU_KW,gridPM,Other!$G$4/454,AA34),blank)</f>
        <v/>
      </c>
      <c r="GQ34" s="4">
        <f t="shared" si="2"/>
        <v>0</v>
      </c>
      <c r="GR34" s="4">
        <f t="shared" si="3"/>
        <v>0</v>
      </c>
      <c r="GS34" s="4">
        <f t="shared" si="4"/>
        <v>0</v>
      </c>
      <c r="GT34" s="4">
        <f t="shared" si="5"/>
        <v>0</v>
      </c>
      <c r="GU34" s="4">
        <f t="shared" si="11"/>
        <v>0</v>
      </c>
      <c r="GV34" s="4">
        <f t="shared" si="12"/>
        <v>0</v>
      </c>
      <c r="GW34" s="4"/>
      <c r="GX34" s="4">
        <f t="shared" si="6"/>
        <v>0</v>
      </c>
      <c r="GY34" s="4">
        <f t="shared" si="7"/>
        <v>0</v>
      </c>
      <c r="GZ34" s="4">
        <f t="shared" si="8"/>
        <v>0</v>
      </c>
      <c r="HA34" s="4">
        <f t="shared" si="9"/>
        <v>0</v>
      </c>
      <c r="HB34" s="4">
        <f t="shared" si="13"/>
        <v>0</v>
      </c>
      <c r="HC34" s="4">
        <f t="shared" si="14"/>
        <v>0</v>
      </c>
      <c r="HD34" s="4"/>
      <c r="HE34" s="4">
        <f t="shared" si="15"/>
        <v>0</v>
      </c>
      <c r="HF34" s="4">
        <f t="shared" si="16"/>
        <v>0</v>
      </c>
      <c r="HG34" s="19">
        <f t="shared" si="17"/>
        <v>0</v>
      </c>
      <c r="HH34" s="244">
        <f t="shared" si="10"/>
        <v>0</v>
      </c>
      <c r="HI34" s="55"/>
    </row>
    <row r="35" spans="1:217" x14ac:dyDescent="0.2">
      <c r="A35" t="str">
        <f>IF(OR('User Input Data'!C39=truckstop1,'User Input Data'!C39=truckstoptru),'User Input Data'!A39,blank)</f>
        <v/>
      </c>
      <c r="B35" t="str">
        <f>IF(OR('User Input Data'!C39=truckstop1,'User Input Data'!C39=truckstoptru),'User Input Data'!B39,blank)</f>
        <v/>
      </c>
      <c r="C35" s="49" t="str">
        <f>IF(OR('User Input Data'!C39=truckstop1,'User Input Data'!C39=truckstoptru),'User Input Data'!C39,blank)</f>
        <v/>
      </c>
      <c r="D35" s="49" t="str">
        <f>IF(AND(OR('User Input Data'!C39=truckstop1,'User Input Data'!C39=truckstoptru),'User Input Data'!D39&gt;1),'User Input Data'!D39,blank)</f>
        <v/>
      </c>
      <c r="E35" s="49" t="str">
        <f>IF(AND(OR('User Input Data'!C39=truckstop1,'User Input Data'!C39=truckstoptru),'User Input Data'!E39&gt;1),'User Input Data'!E39,blank)</f>
        <v/>
      </c>
      <c r="F35" s="49" t="str">
        <f>IF(AND(OR('User Input Data'!C39=truckstop1,'User Input Data'!C39=truckstoptru),'User Input Data'!F39&gt;1),'User Input Data'!F39,blank)</f>
        <v/>
      </c>
      <c r="G35" t="str">
        <f>IF(AND(OR('User Input Data'!C39=truckstop1,'User Input Data'!C39=truckstoptru),'User Input Data'!G39&gt;1),'User Input Data'!G39,blank)</f>
        <v/>
      </c>
      <c r="H35" s="79" t="str">
        <f>IF(OR('User Input Data'!C39=truckstop1,'User Input Data'!C39=truckstoptru),'User Input Data'!H39,blank)</f>
        <v/>
      </c>
      <c r="I35" s="79" t="str">
        <f>IF(OR('User Input Data'!C39=truckstop1,'User Input Data'!C39=truckstoptru),'User Input Data'!I39,blank)</f>
        <v/>
      </c>
      <c r="J35" s="79" t="str">
        <f>IF(OR('User Input Data'!C39=truckstop1,'User Input Data'!C39=truckstoptru),'User Input Data'!J39,blank)</f>
        <v/>
      </c>
      <c r="K35" s="79" t="str">
        <f>IF(OR('User Input Data'!C39=truckstop1,'User Input Data'!C39=truckstoptru),'User Input Data'!K39,blank)</f>
        <v/>
      </c>
      <c r="L35" s="79" t="str">
        <f>IF(OR('User Input Data'!C39=truckstop1,'User Input Data'!C39=truckstoptru),'User Input Data'!L39,blank)</f>
        <v/>
      </c>
      <c r="M35" s="79" t="str">
        <f>IF(OR('User Input Data'!C39=truckstop1,'User Input Data'!C39=truckstoptru),'User Input Data'!M39,blank)</f>
        <v/>
      </c>
      <c r="N35" s="79" t="str">
        <f>IF(OR('User Input Data'!C39=truckstop1,'User Input Data'!C39=truckstoptru),'User Input Data'!N39,blank)</f>
        <v/>
      </c>
      <c r="O35" s="79" t="str">
        <f>IF(OR('User Input Data'!C39=truckstop1,'User Input Data'!C39=truckstoptru),'User Input Data'!O39,blank)</f>
        <v/>
      </c>
      <c r="P35" s="79" t="str">
        <f>IF(OR('User Input Data'!C39=truckstop1,'User Input Data'!C39=truckstoptru),'User Input Data'!P39,blank)</f>
        <v/>
      </c>
      <c r="Q35" s="79" t="str">
        <f>IF(OR('User Input Data'!C39=truckstop1,'User Input Data'!C39=truckstoptru),'User Input Data'!Q39,blank)</f>
        <v/>
      </c>
      <c r="R35" s="79" t="str">
        <f>IF('User Input Data'!C39=truckstoptru,'User Input Data'!R39,blank)</f>
        <v/>
      </c>
      <c r="S35" s="79" t="str">
        <f>IF('User Input Data'!C39=truckstoptru,'User Input Data'!S39,blank)</f>
        <v/>
      </c>
      <c r="T35" s="79" t="str">
        <f>IF('User Input Data'!C39=truckstoptru,'User Input Data'!T39,blank)</f>
        <v/>
      </c>
      <c r="U35" s="79" t="str">
        <f>IF('User Input Data'!C39=truckstoptru,'User Input Data'!U39,blank)</f>
        <v/>
      </c>
      <c r="V35" s="79" t="str">
        <f>IF('User Input Data'!C39=truckstoptru,'User Input Data'!V39,blank)</f>
        <v/>
      </c>
      <c r="W35" s="79" t="str">
        <f>IF('User Input Data'!C39=truckstoptru,'User Input Data'!W39,blank)</f>
        <v/>
      </c>
      <c r="X35" s="79" t="str">
        <f>IF('User Input Data'!C39=truckstoptru,'User Input Data'!X39,blank)</f>
        <v/>
      </c>
      <c r="Y35" s="79" t="str">
        <f>IF('User Input Data'!C39=truckstoptru,'User Input Data'!Y39,blank)</f>
        <v/>
      </c>
      <c r="Z35" s="79" t="str">
        <f>IF('User Input Data'!C39=truckstoptru,'User Input Data'!Z39,blank)</f>
        <v/>
      </c>
      <c r="AA35" s="79" t="str">
        <f>IF('User Input Data'!C39=truckstoptru,'User Input Data'!AA39,blank)</f>
        <v/>
      </c>
      <c r="AB35" s="9" t="str">
        <f>IF(AND(OR('User Input Data'!C39=truckstop1,'User Input Data'!C39=truckstoptru),'User Input Data'!AC39&gt;1),'User Input Data'!AC39,blank)</f>
        <v/>
      </c>
      <c r="AC35" s="9" t="str">
        <f>IF(AND(OR('User Input Data'!C39=truckstop1,'User Input Data'!C39=truckstoptru),'User Input Data'!AD39&gt;0),'User Input Data'!AD39,blank)</f>
        <v/>
      </c>
      <c r="AE35" t="str">
        <f>IF(E35&gt;0,E35,Other!$G$5)</f>
        <v/>
      </c>
      <c r="AF35" t="str">
        <f t="shared" si="1"/>
        <v/>
      </c>
      <c r="AG35" s="12" t="str">
        <f>IF(NOT(B35=blank),VLOOKUP(B35+0,'Tables 4-5'!$F$8:$G$25,2),blank)</f>
        <v/>
      </c>
      <c r="AH35" s="461" t="str">
        <f>IF(NOT(B35=blank),VLOOKUP(B35+0,'Table 6'!$B$3:$D$20,2),blank)</f>
        <v/>
      </c>
      <c r="AI35" s="4" t="str">
        <f>IF(NOT(B35=blank),'Tables 4-5'!$A$8,blank)</f>
        <v/>
      </c>
      <c r="AJ35" s="4" t="str">
        <f>IF(NOT(B35=blank),PRODUCT(G35,H35,(AE35-IF(AE35/FHS&lt;1,1,AE35/FHS)*(truck_idle/60)),(AG35*AI35),(Other!$G$4/454))+PRODUCT(IF(AE35/FHS&lt;1,1,AE35/FHS),G35,H35,AH35,truck_idle/60,Other!$G$4/454),blank)</f>
        <v/>
      </c>
      <c r="AK35" s="4" t="str">
        <f>IF(NOT(B35=blank),PRODUCT(IF(AE35/FHS&lt;1,1,AE35/FHS),G35,H35,AH35,truck_idle/60,Other!$G$4/454)+PRODUCT(G35,(AE35-IF(AE35/FHS&lt;1,1,AE35/FHS)*(truck_idle/60)),Truck_KW,gridNox,Other!$G$4/454,H35,AG35),blank)</f>
        <v/>
      </c>
      <c r="AL35" s="12" t="str">
        <f>IF(NOT(B35=blank),VLOOKUP(B35+1,'Tables 4-5'!$F$8:$G$25,2),blank)</f>
        <v/>
      </c>
      <c r="AM35" s="461" t="str">
        <f>IF(NOT(B35=blank),VLOOKUP(B35+1,'Table 6'!$B$3:$D$20,2),blank)</f>
        <v/>
      </c>
      <c r="AN35" s="4" t="str">
        <f>IF(NOT(B35=blank),'Tables 4-5'!$A$8,blank)</f>
        <v/>
      </c>
      <c r="AO35" s="4" t="str">
        <f>IF(NOT(B35=blank),PRODUCT(G35,I35,(AE35-IF(AE35/FHS&lt;1,1,AE35/FHS)*(truck_idle/60)),(AL35*AN35),(Other!$G$4/454))+PRODUCT(IF(AE35/FHS&lt;1,1,AE35/FHS),G35,I35,AM35,truck_idle/60,Other!$G$4/454),blank)</f>
        <v/>
      </c>
      <c r="AP35" s="4" t="str">
        <f>IF(NOT(B35=blank),PRODUCT(IF(AE35/FHS&lt;1,1,AE35/FHS),G35,I35,AM35,truck_idle/60,Other!$G$4/454)+PRODUCT(G35,(AE35-IF(AE35/FHS&lt;1,1,AE35/FHS)*(truck_idle/60)),Truck_KW,gridNox,Other!$G$4/454,I35,AL35),blank)</f>
        <v/>
      </c>
      <c r="AQ35" s="12" t="str">
        <f>IF(NOT(B35=blank),VLOOKUP(B35+2,'Tables 4-5'!$F$8:$G$25,2),blank)</f>
        <v/>
      </c>
      <c r="AR35" s="461" t="str">
        <f>IF(NOT(B35=blank),VLOOKUP(B35+2,'Table 6'!$B$3:$D$20,2),blank)</f>
        <v/>
      </c>
      <c r="AS35" s="4" t="str">
        <f>IF(NOT(B35=blank),'Tables 4-5'!$A$8,blank)</f>
        <v/>
      </c>
      <c r="AT35" s="4" t="str">
        <f>IF(NOT(B35=blank),PRODUCT(G35,J35,(AE35-IF(AE35/FHS&lt;1,1,AE35/FHS)*(truck_idle/60)),(AQ35*AS35),(Other!$G$4/454))+PRODUCT(IF(AE35/FHS&lt;1,1,AE35/FHS),G35,J35,AR35,truck_idle/60,Other!$G$4/454),blank)</f>
        <v/>
      </c>
      <c r="AU35" s="4" t="str">
        <f>IF(NOT(B35=blank),PRODUCT(IF(AE35/FHS&lt;1,1,AE35/FHS),G35,J35,AR35,truck_idle/60,Other!$G$4/454)+PRODUCT(G35,(AE35-IF(AE35/FHS&lt;1,1,AE35/FHS)*(truck_idle/60)),Truck_KW,gridNox,Other!$G$4/454,J35,AQ35),blank)</f>
        <v/>
      </c>
      <c r="AV35" s="12" t="str">
        <f>IF(NOT(B35=blank),VLOOKUP(B35+3,'Tables 4-5'!$F$8:$G$25,2),blank)</f>
        <v/>
      </c>
      <c r="AW35" s="4" t="str">
        <f>IF(NOT(B35=blank),VLOOKUP(B35+3,#REF!,2),blank)</f>
        <v/>
      </c>
      <c r="AX35" s="461" t="str">
        <f>IF(NOT(B35=blank),VLOOKUP(B35+3,'Table 6'!$B$3:$D$20,2),blank)</f>
        <v/>
      </c>
      <c r="AY35" s="4" t="str">
        <f>IF(NOT(B35=blank),'Tables 4-5'!$A$8,blank)</f>
        <v/>
      </c>
      <c r="AZ35" s="4" t="str">
        <f>IF(NOT(B35=blank),PRODUCT(G35,K35,(AE35-IF(AE35/FHS&lt;1,1,AE35/FHS)*(truck_idle/60)),(AV35*AY35),(Other!$G$4/454))+PRODUCT(IF(AE35/FHS&lt;1,1,AE35/FHS),G35,K35,AX35,truck_idle/60,Other!$G$4/454),blank)</f>
        <v/>
      </c>
      <c r="BA35" s="4" t="str">
        <f>IF(NOT(B35=blank),PRODUCT(IF(AE35/FHS&lt;1,1,AE35/FHS),G35,K35,AX35,Other!$G$6/60,Other!$G$4/454)+PRODUCT(G35,(AE35-IF(AE35/FHS&lt;1,1,AE35/FHS)*(truck_idle/60)),Truck_KW,gridNox,Other!$G$4/454,K35,AV35),blank)</f>
        <v/>
      </c>
      <c r="BB35" s="12" t="str">
        <f>IF(NOT(B35=blank),VLOOKUP(B35+4,'Tables 4-5'!$F$8:$G$25,2),blank)</f>
        <v/>
      </c>
      <c r="BC35" s="461" t="str">
        <f>IF(NOT(B35=blank),VLOOKUP(B35+4,'Table 6'!$B$3:$D$20,2),blank)</f>
        <v/>
      </c>
      <c r="BD35" s="4" t="str">
        <f>IF(NOT(B35=blank),'Tables 4-5'!$A$8,blank)</f>
        <v/>
      </c>
      <c r="BE35" s="4" t="str">
        <f>IF(NOT(B35=blank),PRODUCT(G35,L35,(AE35-IF(AE35/FHS&lt;1,1,AE35/FHS)*(truck_idle/60)),(BB35*BD35),(Other!$G$4/454))+PRODUCT(IF(AE35/FHS&lt;1,1,AE35/FHS),G35,L35,BC35,truck_idle/60,Other!$G$4/454),blank)</f>
        <v/>
      </c>
      <c r="BF35" s="4" t="str">
        <f>IF(NOT(B35=blank),PRODUCT(IF(AE35/FHS&lt;1,1,AE35/FHS),G35,L35,BC35,Other!$G$6/60,Other!$G$4/454)+PRODUCT(G35,(AE35-IF(AE35/FHS&lt;1,1,AE35/FHS)*(truck_idle/60)),Truck_KW,gridNox,Other!$G$4/454,L35,BB35),blank)</f>
        <v/>
      </c>
      <c r="BG35" s="12" t="str">
        <f>IF(NOT(B35=blank),VLOOKUP(B35+5,'Tables 4-5'!$F$8:$G$25,2),blank)</f>
        <v/>
      </c>
      <c r="BH35" s="461" t="str">
        <f>IF(NOT(B35=blank),VLOOKUP(B35+5,'Table 6'!$B$3:$D$20,2),blank)</f>
        <v/>
      </c>
      <c r="BI35" s="4" t="str">
        <f>IF(NOT(B35=blank),'Tables 4-5'!$A$8,blank)</f>
        <v/>
      </c>
      <c r="BJ35" s="4" t="str">
        <f>IF(NOT(B35=blank),PRODUCT(G35,M35,(AE35-IF(AE35/FHS&lt;1,1,AE35/FHS)*(truck_idle/60)),(BG35*BI35),(Other!$G$4/454))+PRODUCT(IF(AE35/FHS&lt;1,1,AE35/FHS),G35,M35,BH35,truck_idle/60,Other!$G$4/454),blank)</f>
        <v/>
      </c>
      <c r="BK35" s="4" t="str">
        <f>IF(NOT(B35=blank),PRODUCT(IF(AE35/FHS&lt;1,1,AE35/FHS),G35,M35,BH35,truck_idle/60,Other!$G$4/454)+PRODUCT(G35,(AE35-IF(AE35/FHS&lt;1,1,AE35/FHS)*(truck_idle/60)),Truck_KW,gridNox,Other!$G$4/454,M35,BG35),blank)</f>
        <v/>
      </c>
      <c r="BL35" s="12" t="str">
        <f>IF(NOT(B35=blank),VLOOKUP(B35+6,'Tables 4-5'!$F$8:$G$25,2),blank)</f>
        <v/>
      </c>
      <c r="BM35" s="461" t="str">
        <f>IF(NOT(B35=blank),VLOOKUP(B35+6,'Table 6'!$B$3:$D$20,2),blank)</f>
        <v/>
      </c>
      <c r="BN35" s="4" t="str">
        <f>IF(NOT(B35=blank),'Tables 4-5'!$A$8,blank)</f>
        <v/>
      </c>
      <c r="BO35" s="4" t="str">
        <f>IF(NOT(B35=blank),PRODUCT(G35,N35,(AE35-IF(AE35/FHS&lt;1,1,AE35/FHS)*(truck_idle/60)),(BL35*BN35),(Other!$G$4/454))+PRODUCT(IF(AE35/FHS&lt;1,1,AE35/FHS),G35,N35,BM35,truck_idle/60,Other!$G$4/454),blank)</f>
        <v/>
      </c>
      <c r="BP35" s="4" t="str">
        <f>IF(NOT(B35=blank),PRODUCT(IF(AE35/FHS&lt;1,1,AE35/FHS),G35,N35,BM35,truck_idle/60,Other!$G$4/454)+PRODUCT(G35,(AE35-IF(AE35/FHS&lt;1,1,AE35/FHS)*(truck_idle/60)),Truck_KW,gridNox,Other!$G$4/454,N35,BL35),blank)</f>
        <v/>
      </c>
      <c r="BQ35" s="12" t="str">
        <f>IF(NOT(B35=blank),VLOOKUP(B35+7,'Tables 4-5'!$F$8:$G$25,2),blank)</f>
        <v/>
      </c>
      <c r="BR35" s="461" t="str">
        <f>IF(NOT(B35=blank),VLOOKUP(B35+7,'Table 6'!$B$3:$D$20,2),blank)</f>
        <v/>
      </c>
      <c r="BS35" s="4" t="str">
        <f>IF(NOT(B35=blank),'Tables 4-5'!$A$8,blank)</f>
        <v/>
      </c>
      <c r="BT35" s="4" t="str">
        <f>IF(NOT(B35=blank),PRODUCT(G35,O35,(AE35-IF(AE35/FHS&lt;1,1,AE35/FHS)*(truck_idle/60)),(BQ35*BS35),(Other!$G$4/454))+PRODUCT(IF(AE35/FHS&lt;1,1,AE35/FHS),G35,O35,BR35,truck_idle/60,Other!$G$4/454),blank)</f>
        <v/>
      </c>
      <c r="BU35" s="4" t="str">
        <f>IF(NOT(B35=blank),PRODUCT(IF(AE35/FHS&lt;1,1,AE35/FHS),G35,O35,BR35,truck_idle/60,Other!$G$4/454)+PRODUCT(G35,(AE35-IF(AE35/FHS&lt;1,1,AE35/FHS)*(truck_idle/60)),Truck_KW,gridNox,Other!$G$4/454,O35,BQ35),blank)</f>
        <v/>
      </c>
      <c r="BV35" s="12" t="str">
        <f>IF(NOT(B35=blank),VLOOKUP(B35+8,'Tables 4-5'!$F$8:$G$25,2),blank)</f>
        <v/>
      </c>
      <c r="BW35" s="461" t="str">
        <f>IF(NOT(B35=blank),VLOOKUP(B35+8,'Table 6'!$B$3:$D$20,2),blank)</f>
        <v/>
      </c>
      <c r="BX35" s="4" t="str">
        <f>IF(NOT(B35=blank),'Tables 4-5'!$A$8,blank)</f>
        <v/>
      </c>
      <c r="BY35" s="4" t="str">
        <f>IF(NOT(B35=blank),PRODUCT(G35,P35,(AE35-IF(AE35/FHS&lt;1,1,AE35/FHS)*(truck_idle/60)),(BV35*BX35),(Other!$G$4/454))+PRODUCT(IF(AE35/FHS&lt;1,1,AE35/FHS),G35,P35,BW35,truck_idle/60,Other!$G$4/454),blank)</f>
        <v/>
      </c>
      <c r="BZ35" s="4" t="str">
        <f>IF(NOT(B35=blank),PRODUCT(IF(AE35/FHS&lt;1,1,AE35/FHS),G35,P35,BW35,truck_idle/60,Other!$G$4/454)+PRODUCT(G35,(AE35-IF(AE35/FHS&lt;1,1,AE35/FHS)*(truck_idle/60)),Truck_KW,gridNox,Other!$G$4/454,P35,BV35),blank)</f>
        <v/>
      </c>
      <c r="CA35" s="12" t="str">
        <f>IF(NOT(B35=blank),VLOOKUP(B35+9,'Tables 4-5'!$F$8:$G$25,2),blank)</f>
        <v/>
      </c>
      <c r="CB35" s="461" t="str">
        <f>IF(NOT(B35=blank),VLOOKUP(B35+9,'Table 6'!$B$3:$D$20,2),blank)</f>
        <v/>
      </c>
      <c r="CC35" s="4" t="str">
        <f>IF(NOT(B35=blank),'Tables 4-5'!$A$8,blank)</f>
        <v/>
      </c>
      <c r="CD35" s="4" t="str">
        <f>IF(NOT(B35=blank),PRODUCT(G35,Q35,(AE35-IF(AE35/FHS&lt;1,1,AE35/FHS)*(truck_idle/60)),(CA35*CC35),(Other!$G$4/454))+PRODUCT(IF(AE35/FHS&lt;1,1,AE35/FHS),G35,Q35,CB35,truck_idle/60,Other!$G$4/454),blank)</f>
        <v/>
      </c>
      <c r="CE35" s="4" t="str">
        <f>IF(NOT(B35=blank),PRODUCT(IF(AE35/FHS&lt;1,1,AE35/FHS),G35,Q35,CB35,truck_idle/60,Other!$G$4/454)+PRODUCT(G35,(AE35-IF(AE35/FHS&lt;1,1,AE35/FHS)*(truck_idle/60)),Truck_KW,gridNox,Other!$G$4/454,Q35,CA35),blank)</f>
        <v/>
      </c>
      <c r="CG35" s="12" t="str">
        <f>IF(NOT(B35=blank),VLOOKUP(B35+0,'Tables 4-5'!$F$8:$G$25,2),blank)</f>
        <v/>
      </c>
      <c r="CH35" s="12" t="str">
        <f>IF(NOT(B35=blank),VLOOKUP(B35+0,'Table 6'!$B$3:$D$20,3),blank)</f>
        <v/>
      </c>
      <c r="CI35" s="4" t="str">
        <f>IF(NOT(B35=blank),'Tables 4-5'!$B$8,blank)</f>
        <v/>
      </c>
      <c r="CJ35" s="4" t="str">
        <f>IF(NOT(B35=blank),PRODUCT(G35,H35,(AE35-IF(AE35/FHS&lt;1,1,AE35/FHS)*(truck_idle/60)),(CG35*CI35),(Other!$G$4/454))+PRODUCT(IF(AE35/FHS&lt;1,1,AE35/FHS),G35,H35,CH35,truck_idle/60,Other!$G$4/454),blank)</f>
        <v/>
      </c>
      <c r="CK35" s="12" t="str">
        <f>IF(NOT(B35=blank),PRODUCT(IF(AE35/FHS&lt;1,1,AE35/FHS),G35,H35,CH35,truck_idle/60,Other!$G$4/454)+PRODUCT(G35,(AE35-IF(AE35/FHS&lt;1,1,AE35/FHS)*(truck_idle/60)),Truck_KW,gridPM,Other!$G$4/454,CG35,H35),blank)</f>
        <v/>
      </c>
      <c r="CL35" s="12" t="str">
        <f>IF(NOT(B35=blank),VLOOKUP(B35+1,'Tables 4-5'!$F$8:$G$25,2),blank)</f>
        <v/>
      </c>
      <c r="CM35" s="12" t="str">
        <f>IF(NOT(B35=blank),VLOOKUP(B35+1,'Table 6'!$B$3:$D$20,3),blank)</f>
        <v/>
      </c>
      <c r="CN35" s="4" t="str">
        <f>IF(NOT(B35=blank),'Tables 4-5'!$B$8,blank)</f>
        <v/>
      </c>
      <c r="CO35" s="4" t="str">
        <f>IF(NOT(B35=blank),PRODUCT(G35,I35,(AE35-IF(AE35/FHS&lt;1,1,AE35/FHS)*(truck_idle/60)),(CL35*CN35),(Other!$G$4/454))+PRODUCT(IF(AE35/FHS&lt;1,1,AE35/FHS),G35,I35,CM35,truck_idle/60,Other!$G$4/454),blank)</f>
        <v/>
      </c>
      <c r="CP35" s="12" t="str">
        <f>IF(NOT(B35=blank),PRODUCT(IF(AE35/FHS&lt;1,1,AE35/FHS),G35,I35,CM35,truck_idle/60,Other!$G$4/454)+PRODUCT(G35,(AE35-IF(AE35/FHS&lt;1,1,AE35/FHS)*(truck_idle/60)),Truck_KW,gridPM,Other!$G$4/454,I35,CL35),blank)</f>
        <v/>
      </c>
      <c r="CQ35" s="12" t="str">
        <f>IF(NOT(B35=blank),VLOOKUP(B35+2,'Tables 4-5'!$F$8:$G$25,2),blank)</f>
        <v/>
      </c>
      <c r="CR35" s="12" t="str">
        <f>IF(NOT(B35=blank),VLOOKUP(B35+2,'Table 6'!$B$3:$D$20,3),blank)</f>
        <v/>
      </c>
      <c r="CS35" s="4" t="str">
        <f>IF(NOT(B35=blank),'Tables 4-5'!$B$8,blank)</f>
        <v/>
      </c>
      <c r="CT35" s="4" t="str">
        <f>IF(NOT(B35=blank),PRODUCT(G35,J35,(AE35-IF(AE35/FHS&lt;1,1,AE35/FHS)*(truck_idle/60)),(CQ35*CS35),(Other!$G$4/454))+PRODUCT(IF(AE35/FHS&lt;1,1,AE35/FHS),G35,J35,CR35,truck_idle/60,Other!$G$4/454),blank)</f>
        <v/>
      </c>
      <c r="CU35" s="12" t="str">
        <f>IF(NOT(B35=blank),PRODUCT(IF(AE35/FHS&lt;1,1,AE35/FHS),G35,J35,CR35,truck_idle/60,Other!$G$4/454)+PRODUCT(G35,(AE35-IF(AE35/FHS&lt;1,1,AE35/FHS)*(truck_idle/60)),Truck_KW,gridPM,Other!$G$4/454,J35,CQ35),blank)</f>
        <v/>
      </c>
      <c r="CV35" s="12" t="str">
        <f>IF(NOT(B35=blank),VLOOKUP(B35+3,'Tables 4-5'!$F$8:$G$25,2),blank)</f>
        <v/>
      </c>
      <c r="CW35" s="12" t="str">
        <f>IF(NOT(B35=blank),VLOOKUP(B35+3,'Table 6'!$B$3:$D$20,3),blank)</f>
        <v/>
      </c>
      <c r="CX35" s="4" t="str">
        <f>IF(NOT(B35=blank),'Tables 4-5'!$B$8,blank)</f>
        <v/>
      </c>
      <c r="CY35" s="4" t="str">
        <f>IF(NOT(B35=blank),PRODUCT(G35,K35,(AE35-IF(AE35/FHS&lt;1,1,AE35/FHS)*(truck_idle/60)),(CV35*CX35),(Other!$G$4/454))+PRODUCT(IF(AE35/FHS&lt;1,1,AE35/FHS),G35,K35,CW35,truck_idle/60,Other!$G$4/454),blank)</f>
        <v/>
      </c>
      <c r="CZ35" s="12" t="str">
        <f>IF(NOT(B35=blank),PRODUCT(IF(AE35/FHS&lt;1,1,AE35/FHS),G35,K35,CW35,truck_idle/60,Other!$G$4/454)+PRODUCT(G35,(AE35-IF(AE35/FHS&lt;1,1,AE35/FHS)*(truck_idle/60)),Truck_KW,gridPM,Other!$G$4/454,K35,CV35),blank)</f>
        <v/>
      </c>
      <c r="DA35" s="12" t="str">
        <f>IF(NOT(B35=blank),VLOOKUP(B35+4,'Tables 4-5'!$F$8:$G$25,2),blank)</f>
        <v/>
      </c>
      <c r="DB35" s="12" t="str">
        <f>IF(NOT(B35=blank),VLOOKUP(B35+4,'Table 6'!$B$3:$D$20,3),blank)</f>
        <v/>
      </c>
      <c r="DC35" s="4" t="str">
        <f>IF(NOT(B35=blank),'Tables 4-5'!$B$8,blank)</f>
        <v/>
      </c>
      <c r="DD35" s="4" t="str">
        <f>IF(NOT(B35=blank),PRODUCT(G35,L35,(AE35-IF(AE35/FHS&lt;1,1,AE35/FHS)*(truck_idle/60)),(DA35*DC35),(Other!$G$4/454))+PRODUCT(IF(AE35/FHS&lt;1,1,AE35/FHS),G35,L35,DB35,truck_idle/60,Other!$G$4/454),blank)</f>
        <v/>
      </c>
      <c r="DE35" s="12" t="str">
        <f>IF(NOT(B35=blank),PRODUCT(IF(AE35/FHS&lt;1,1,AE35/FHS),G35,L35,DB35,truck_idle/60,Other!$G$4/454)+PRODUCT(G35,(AE35-IF(AE35/FHS&lt;1,1,AE35/FHS)*(truck_idle/60)),Truck_KW,gridPM,Other!$G$4/454,L35,DA35),blank)</f>
        <v/>
      </c>
      <c r="DF35" s="12" t="str">
        <f>IF(NOT(B35=blank),VLOOKUP(B35+5,'Tables 4-5'!$F$8:$G$25,2),blank)</f>
        <v/>
      </c>
      <c r="DG35" s="12" t="str">
        <f>IF(NOT(B35=blank),VLOOKUP(B35+5,'Table 6'!$B$3:$D$20,3),blank)</f>
        <v/>
      </c>
      <c r="DH35" s="4" t="str">
        <f>IF(NOT(B35=blank),'Tables 4-5'!$B$8,blank)</f>
        <v/>
      </c>
      <c r="DI35" s="4" t="str">
        <f>IF(NOT(B35=blank),PRODUCT(G35,M35,(AE35-IF(AE35/FHS&lt;1,1,AE35/FHS)*(truck_idle/60)),(DF35*DH35),(Other!$G$4/454))+PRODUCT(IF(AE35/FHS&lt;1,1,AE35/FHS),G35,M35,DG35,truck_idle/60,Other!$G$4/454),blank)</f>
        <v/>
      </c>
      <c r="DJ35" s="12" t="str">
        <f>IF(NOT(B35=blank),PRODUCT(IF(AE35/FHS&lt;1,1,AE35/FHS),G35,M35,DG35,truck_idle/60,Other!$G$4/454)+PRODUCT(G35,(AE35-IF(AE35/FHS&lt;1,1,AE35/FHS)*(truck_idle/60)),Truck_KW,gridPM,Other!$G$4/454,M35,DF35),blank)</f>
        <v/>
      </c>
      <c r="DK35" s="12" t="str">
        <f>IF(NOT(B35=blank),VLOOKUP(B35+6,'Tables 4-5'!$F$8:$G$25,2),blank)</f>
        <v/>
      </c>
      <c r="DL35" s="12" t="str">
        <f>IF(NOT(B35=blank),VLOOKUP(B35+6,'Table 6'!$B$3:$D$20,3),blank)</f>
        <v/>
      </c>
      <c r="DM35" s="4" t="str">
        <f>IF(NOT(B35=blank),'Tables 4-5'!$B$8,blank)</f>
        <v/>
      </c>
      <c r="DN35" s="4" t="str">
        <f>IF(NOT(B35=blank),PRODUCT(G35,N35,(AE35-IF(AE35/FHS&lt;1,1,AE35/FHS)*(truck_idle/60)),(DK35*DM35),(Other!$G$4/454))+PRODUCT(IF(AE35/FHS&lt;1,1,AE35/FHS),G35,N35,DL35,truck_idle/60,Other!$G$4/454),blank)</f>
        <v/>
      </c>
      <c r="DO35" s="12" t="str">
        <f>IF(NOT(B35=blank),PRODUCT(IF(AE35/FHS&lt;1,1,AE35/FHS),G35,N35,DL35,truck_idle/60,Other!$G$4/454)+PRODUCT(G35,(AE35-IF(AE35/FHS&lt;1,1,AE35/FHS)*(truck_idle/60)),Truck_KW,gridPM,Other!$G$4/454,N35,DK35),blank)</f>
        <v/>
      </c>
      <c r="DP35" s="12" t="str">
        <f>IF(NOT(B35=blank),VLOOKUP(B35+7,'Tables 4-5'!$F$8:$G$25,2),blank)</f>
        <v/>
      </c>
      <c r="DQ35" s="12" t="str">
        <f>IF(NOT(B35=blank),VLOOKUP(B35+7,'Table 6'!$B$3:$D$20,3),blank)</f>
        <v/>
      </c>
      <c r="DR35" s="4" t="str">
        <f>IF(NOT(B35=blank),'Tables 4-5'!$B$8,blank)</f>
        <v/>
      </c>
      <c r="DS35" s="4" t="str">
        <f>IF(NOT(B35=blank),PRODUCT(G35,O35,(AE35-IF(AE35/FHS&lt;1,1,AE35/FHS)*(truck_idle/60)),(DP35*DR35),(Other!$G$4/454))+PRODUCT(IF(AE35/FHS&lt;1,1,AE35/FHS),G35,O35,DQ35,truck_idle/60,Other!$G$4/454),blank)</f>
        <v/>
      </c>
      <c r="DT35" s="12" t="str">
        <f>IF(NOT(B35=blank),PRODUCT(IF(AE35/FHS&lt;1,1,AE35/FHS),G35,O35,DQ35,truck_idle/60,Other!$G$4/454)+PRODUCT(G35,(AE35-IF(AE35/FHS&lt;1,1,AE35/FHS)*(truck_idle/60)),Truck_KW,gridPM,Other!$G$4/454,O35,DP35),blank)</f>
        <v/>
      </c>
      <c r="DU35" s="12" t="str">
        <f>IF(NOT(B35=blank),VLOOKUP(B35+8,'Tables 4-5'!$F$8:$G$25,2),blank)</f>
        <v/>
      </c>
      <c r="DV35" s="12" t="str">
        <f>IF(NOT(B35=blank),VLOOKUP(B35+8,'Table 6'!$B$3:$D$20,3),blank)</f>
        <v/>
      </c>
      <c r="DW35" s="4" t="str">
        <f>IF(NOT(B35=blank),'Tables 4-5'!$B$8,blank)</f>
        <v/>
      </c>
      <c r="DX35" s="4" t="str">
        <f>IF(NOT(B35=blank),PRODUCT(G35,P35,(AE35-IF(AE35/FHS&lt;1,1,AE35/FHS)*(truck_idle/60)),(DU35*DW35),(Other!$G$4/454))+PRODUCT(IF(AE35/FHS&lt;1,1,AE35/FHS),G35,P35,DV35,truck_idle/60,Other!$G$4/454),blank)</f>
        <v/>
      </c>
      <c r="DY35" s="12" t="str">
        <f>IF(NOT(B35=blank),PRODUCT(IF(AE35/FHS&lt;1,1,AE35/FHS),G35,P35,DV35,truck_idle/60,Other!$G$4/454)+PRODUCT(G35,(AE35-IF(AE35/FHS&lt;1,1,AE35/FHS)*(truck_idle/60)),Truck_KW,gridPM,Other!$G$4/454,P35,DU35),blank)</f>
        <v/>
      </c>
      <c r="DZ35" s="12" t="str">
        <f>IF(NOT(B35=blank),VLOOKUP(B35+9,'Tables 4-5'!$F$8:$G$25,2),blank)</f>
        <v/>
      </c>
      <c r="EA35" s="12" t="str">
        <f>IF(NOT(B35=blank),VLOOKUP(B35+9,#REF!,3),blank)</f>
        <v/>
      </c>
      <c r="EB35" s="12" t="str">
        <f>IF(NOT(B35=blank),VLOOKUP(B35+9,'Table 6'!$B$3:$D$20,3),blank)</f>
        <v/>
      </c>
      <c r="EC35" s="4" t="str">
        <f>IF(NOT(B35=blank),'Tables 4-5'!$B$8,blank)</f>
        <v/>
      </c>
      <c r="ED35" s="4" t="str">
        <f>IF(NOT(B35=blank),PRODUCT(G35,Q35,(AE35-IF(AE35/FHS&lt;1,1,AE35/FHS)*(truck_idle/60)),(DZ35*EC35),(Other!$G$4/454))+PRODUCT(IF(AE35/FHS&lt;1,1,AE35/FHS),G35,Q35,EB35,truck_idle/60,Other!$G$4/454),blank)</f>
        <v/>
      </c>
      <c r="EE35" s="12" t="str">
        <f>IF(NOT(B35=blank),PRODUCT(IF(AE35/FHS&lt;1,1,AE35/FHS),G35,Q35,EB35,truck_idle/60,Other!$G$4/454)+PRODUCT(G35,(AE35-IF(AE35/FHS&lt;1,1,AE35/FHS)*(truck_idle/60)),Truck_KW,gridPM,Other!$G$4/454,Q35,DZ35),blank)</f>
        <v/>
      </c>
      <c r="EG35" t="str">
        <f>IF(C35=truckstoptru,VLOOKUP(B35+0,'Tables 2-3 TRU'!$B$14:$D$31,2),blank)</f>
        <v/>
      </c>
      <c r="EH35" s="4" t="str">
        <f>IF(C35=truckstoptru,PRODUCT(G35,(AF35-IF(AF35/FHS&lt;1,1,AF35/FHS)*(truck_idle/60)),tru__hp,tru_Load_Factor,(Other!$G$4/454),EG35,R35)+PRODUCT(IF(AF35/FHS&lt;1,1,AF35/FHS),G35,truck_idle/60,tru__hp,tru_Load_Factor,(Other!$G$4/454),EG35,R35),blank)</f>
        <v/>
      </c>
      <c r="EI35" s="4" t="str">
        <f>IF(C35=truckstoptru,PRODUCT(IF(AF35/FHS&lt;1,1,AF35/FHS),G35,truck_idle/60,tru_Load_Factor,tru__hp,(Other!$G$4/454),EG35,R35)+PRODUCT(G35,(AF35-IF(AF35/FHS&lt;1,1,AF35/FHS)*(truck_idle/60)),TRU_KW,gridNox,Other!$G$4/454,R35),blank)</f>
        <v/>
      </c>
      <c r="EJ35" t="str">
        <f>IF(C35=truckstoptru,VLOOKUP(B35+1,'Tables 2-3 TRU'!$B$14:$D$31,2),blank)</f>
        <v/>
      </c>
      <c r="EK35" s="4" t="str">
        <f>IF(C35=truckstoptru,PRODUCT(G35,(AF35-IF(AF35/FHS&lt;1,1,AF35/FHS)*(truck_idle/60)),tru__hp,tru_Load_Factor,(Other!$G$4/454),EJ35,S35)+PRODUCT(IF(AF35/FHS&lt;1,1,AF35/FHS),G35,truck_idle/60,tru__hp,tru_Load_Factor,(Other!$G$4/454),EJ35,S35),blank)</f>
        <v/>
      </c>
      <c r="EL35" s="4" t="str">
        <f>IF(C35=truckstoptru,PRODUCT(IF(AF35/FHS&lt;1,1,AF35/FHS),G35,truck_idle/60,tru_Load_Factor,tru__hp,(Other!$G$4/454),EJ35,S35)+PRODUCT(G35,(AF35-IF(AF35/FHS&lt;1,1,AF35/FHS)*(truck_idle/60)),TRU_KW,gridNox,Other!$G$4/454,S35),blank)</f>
        <v/>
      </c>
      <c r="EM35" t="str">
        <f>IF(C35=truckstoptru,VLOOKUP(B35+2,'Tables 2-3 TRU'!$B$14:$D$31,2),blank)</f>
        <v/>
      </c>
      <c r="EN35" s="4" t="str">
        <f>IF(C35=truckstoptru,PRODUCT(G35,(AF35-IF(AF35/FHS&lt;1,1,AF35/FHS)*(truck_idle/60)),tru__hp,tru_Load_Factor,(Other!$G$4/454),EM35,T35)+PRODUCT(IF(AF35/FHS&lt;1,1,AF35/FHS),G35,truck_idle/60,tru__hp,tru_Load_Factor,(Other!$G$4/454),EM35,T35),blank)</f>
        <v/>
      </c>
      <c r="EO35" s="4" t="str">
        <f>IF(C35=truckstoptru,PRODUCT(IF(AF35/FHS&lt;1,1,AF35/FHS),G35,truck_idle/60,tru_Load_Factor,tru__hp,(Other!$G$4/454),EM35,T35)+PRODUCT(G35,(AF35-IF(AF35/FHS&lt;1,1,AF35/FHS)*(truck_idle/60)),TRU_KW,gridNox,Other!$G$4/454,T35),blank)</f>
        <v/>
      </c>
      <c r="EP35" t="str">
        <f>IF(C35=truckstoptru,VLOOKUP(B35+3,'Tables 2-3 TRU'!$B$14:$D$31,2),blank)</f>
        <v/>
      </c>
      <c r="EQ35" s="4" t="str">
        <f>IF(C35=truckstoptru,PRODUCT(G35,(AF35-IF(AF35/FHS&lt;1,1,AF35/FHS)*(truck_idle/60)),tru__hp,tru_Load_Factor,(Other!$G$4/454),EP35,U35)+PRODUCT(IF(AF35/FHS&lt;1,1,AF35/FHS),G35,truck_idle/60,tru__hp,tru_Load_Factor,(Other!$G$4/454),EP35,U35),blank)</f>
        <v/>
      </c>
      <c r="ER35" s="4" t="str">
        <f>IF(C35=truckstoptru,PRODUCT(IF(AF35/FHS&lt;1,1,AF35/FHS),G35,truck_idle/60,tru_Load_Factor,tru__hp,(Other!$G$4/454),EP35,U35)+PRODUCT(G35,(AF35-IF(AF35/FHS&lt;1,1,AF35/FHS)*(truck_idle/60)),TRU_KW,gridNox,Other!$G$4/454,U35),blank)</f>
        <v/>
      </c>
      <c r="ES35" t="str">
        <f>IF(C35=truckstoptru,VLOOKUP(B35+4,'Tables 2-3 TRU'!$B$14:$D$31,2),blank)</f>
        <v/>
      </c>
      <c r="ET35" s="4" t="str">
        <f>IF(C35=truckstoptru,PRODUCT(G35,(AF35-IF(AF35/FHS&lt;1,1,AF35/FHS)*(truck_idle/60)),tru__hp,tru_Load_Factor,(Other!$G$4/454),ES35,V35)+PRODUCT(IF(AF35/FHS&lt;1,1,AF35/FHS),G35,truck_idle/60,tru__hp,tru_Load_Factor,(Other!$G$4/454),ES35,V35),blank)</f>
        <v/>
      </c>
      <c r="EU35" s="4" t="str">
        <f>IF(C35=truckstoptru,PRODUCT(IF(AF35/FHS&lt;1,1,AE35/FHS),G35,truck_idle/60,tru_Load_Factor,tru__hp,(Other!$G$4/454),ES35,V35)+PRODUCT(G35,(AF35-IF(AF35/FHS&lt;1,1,AE35/FHS)*(truck_idle/60)),TRU_KW,gridNox,Other!$G$4/454,V35),blank)</f>
        <v/>
      </c>
      <c r="EV35" t="str">
        <f>IF(C35=truckstoptru,VLOOKUP(B35+5,'Tables 2-3 TRU'!$B$14:$D$31,2),blank)</f>
        <v/>
      </c>
      <c r="EW35" s="4" t="str">
        <f>IF(C35=truckstoptru,PRODUCT(G35,(AF35-IF(AF35/FHS&lt;1,1,AF35/FHS)*(truck_idle/60)),tru__hp,tru_Load_Factor,(Other!$G$4/454),EV35,W35)+PRODUCT(IF(AF35/FHS&lt;1,1,AF35/FHS),G35,truck_idle/60,tru__hp,tru_Load_Factor,(Other!$G$4/454),EV35,W35),blank)</f>
        <v/>
      </c>
      <c r="EX35" s="4" t="str">
        <f>IF(C35=truckstoptru,PRODUCT(IF(AF35/FHS&lt;1,1,AF35/FHS),G35,truck_idle/60,tru_Load_Factor,tru__hp,(Other!$G$4/454),EV35,W35)+PRODUCT(G35,(AF35-IF(AF35/FHS&lt;1,1,AF35/FHS)*(truck_idle/60)),TRU_KW,gridNox,Other!$G$4/454,W35),blank)</f>
        <v/>
      </c>
      <c r="EY35" t="str">
        <f>IF(C35=truckstoptru,VLOOKUP(B35+6,'Tables 2-3 TRU'!$B$14:$D$31,2),blank)</f>
        <v/>
      </c>
      <c r="EZ35" s="4" t="str">
        <f>IF(C35=truckstoptru,PRODUCT(G35,(AF35-IF(AF35/FHS&lt;1,1,AF35/FHS)*(truck_idle/60)),tru__hp,tru_Load_Factor,(Other!$G$4/454),EY35,X35)+PRODUCT(IF(AF35/FHS&lt;1,1,AF35/FHS),G35,truck_idle/60,tru__hp,tru_Load_Factor,(Other!$G$4/454),EY35,X35),blank)</f>
        <v/>
      </c>
      <c r="FA35" s="4" t="str">
        <f>IF(C35=truckstoptru,PRODUCT(IF(AF35/FHS&lt;1,1,AF35/FHS),G35,truck_idle/60,tru_Load_Factor,tru__hp,(Other!$G$4/454),EY35,X35)+PRODUCT(G35,(AF35-IF(AF35/FHS&lt;1,1,AF35/FHS)*(truck_idle/60)),TRU_KW,gridNox,Other!$G$4/454,X35),blank)</f>
        <v/>
      </c>
      <c r="FB35" t="str">
        <f>IF(C35=truckstoptru,VLOOKUP(B35+7,'Tables 2-3 TRU'!$B$14:$D$31,2),blank)</f>
        <v/>
      </c>
      <c r="FC35" s="4" t="str">
        <f>IF(C35=truckstoptru,PRODUCT(G35,(AF35-IF(AF35/FHS&lt;1,1,AF35/FHS)*(truck_idle/60)),tru__hp,tru_Load_Factor,(Other!$G$4/454),FB35,Y35)+PRODUCT(IF(AF35/FHS&lt;1,1,AF35/FHS),G35,truck_idle/60,tru__hp,tru_Load_Factor,(Other!$G$4/454),FB35,Y35),blank)</f>
        <v/>
      </c>
      <c r="FD35" s="4" t="str">
        <f>IF(C35=truckstoptru,PRODUCT(IF(AF35/FHS&lt;1,1,AF35/FHS),G35,truck_idle/60,tru_Load_Factor,tru__hp,(Other!$G$4/454),FB35,Y35)+PRODUCT(G35,(AF35-IF(AF35/FHS&lt;1,1,AF35/FHS)*(truck_idle/60)),TRU_KW,gridNox,Other!$G$4/454,Y35),blank)</f>
        <v/>
      </c>
      <c r="FE35" t="str">
        <f>IF(C35=truckstoptru,VLOOKUP(B35+8,'Tables 2-3 TRU'!$B$14:$D$31,2),blank)</f>
        <v/>
      </c>
      <c r="FF35" s="4" t="str">
        <f>IF(C35=truckstoptru,PRODUCT(G35,(AF35-IF(AF35/FHS&lt;1,1,AF35/FHS)*(truck_idle/60)),tru__hp,tru_Load_Factor,(Other!$G$4/454),FE35,Z35)+PRODUCT(IF(AF35/FHS&lt;1,1,AF35/FHS),G35,truck_idle/60,tru__hp,tru_Load_Factor,(Other!$G$4/454),FE35,Z35),blank)</f>
        <v/>
      </c>
      <c r="FG35" s="4" t="str">
        <f>IF(C35=truckstoptru,PRODUCT(IF(AF35/FHS&lt;1,1,AF35/FHS),G35,truck_idle/60,tru_Load_Factor,tru__hp,(Other!$G$4/454),FE35,Z35)+PRODUCT(G35,(AF35-IF(AF35/FHS&lt;1,1,AF35/FHS)*(truck_idle/60)),TRU_KW,gridNox,Other!$G$4/454,Z35),blank)</f>
        <v/>
      </c>
      <c r="FH35" t="str">
        <f>IF(C35=truckstoptru,VLOOKUP(B35+9,'Tables 2-3 TRU'!$B$14:$D$31,2),blank)</f>
        <v/>
      </c>
      <c r="FI35" s="4" t="str">
        <f>IF(C35=truckstoptru,PRODUCT(G35,(AF35-IF(AF35/FHS&lt;1,1,AF35/FHS)*(truck_idle/60)),tru__hp,tru_Load_Factor,(Other!$G$4/454),FH35,AA35)+PRODUCT(IF(AF35/FHS&lt;1,1,AF35/FHS),G35,truck_idle/60,tru__hp,tru_Load_Factor,(Other!$G$4/454),FH35,AA35),blank)</f>
        <v/>
      </c>
      <c r="FJ35" s="4" t="str">
        <f>IF(C35=truckstoptru,PRODUCT(IF(AF35/FHS&lt;1,1,AF35/FHS),G35,truck_idle/60,tru_Load_Factor,tru__hp,(Other!$G$4/454),FH35,AA35)+PRODUCT(G35,(AF35-IF(AF35/FHS&lt;1,1,AF35/FHS)*(truck_idle/60)),TRU_KW,gridNox,Other!$G$4/454,AA35),blank)</f>
        <v/>
      </c>
      <c r="FL35" t="str">
        <f>IF(C35=truckstoptru,VLOOKUP(B35+0,'Tables 2-3 TRU'!$B$14:$D$31,3),blank)</f>
        <v/>
      </c>
      <c r="FM35" s="4" t="str">
        <f>IF(C35=truckstoptru,PRODUCT(G35,(AF35-IF(AF35/FHS&lt;1,1,AF35/FHS)*(truck_idle/60)),tru__hp,tru_Load_Factor,(Other!$G$4/454),FL35,R35)+PRODUCT(IF(AF35/FHS&lt;1,1,AF35/FHS),G35,truck_idle/60,tru__hp,tru_Load_Factor,(Other!$G$4/454),FL35,R35),blank)</f>
        <v/>
      </c>
      <c r="FN35" s="4" t="str">
        <f>IF(C35=truckstoptru,PRODUCT(IF(AF35/FHS&lt;1,1,AF35/FHS),G35,truck_idle/60,tru_Load_Factor,tru__hp,(Other!$G$4/454),FL35,R35)+PRODUCT(G35,(AF35-IF(AF35/FHS&lt;1,1,AF35/FHS)*(truck_idle/60)),TRU_KW,gridPM,Other!$G$4/454,R35),blank)</f>
        <v/>
      </c>
      <c r="FO35" t="str">
        <f>IF(C35=truckstoptru,VLOOKUP(B35+1,'Tables 2-3 TRU'!$B$14:$D$31,3),blank)</f>
        <v/>
      </c>
      <c r="FP35" s="4" t="str">
        <f>IF(C35=truckstoptru,PRODUCT(G35,(AF35-IF(AF35/FHS&lt;1,1,AF35/FHS)*(truck_idle/60)),tru__hp,tru_Load_Factor,(Other!$G$4/454),FO35,S35)+PRODUCT(IF(AF35/FHS&lt;1,1,AF35/FHS),G35,truck_idle/60,tru__hp,tru_Load_Factor,(Other!$G$4/454),FO35,S35),blank)</f>
        <v/>
      </c>
      <c r="FQ35" s="4" t="str">
        <f>IF(C35=truckstoptru,PRODUCT(IF(AF35/FHS&lt;1,1,AF35/FHS),G35,truck_idle/60,tru_Load_Factor,tru__hp,(Other!$G$4/454),FO35,S35)+PRODUCT(G35,(AF35-IF(AF35/FHS&lt;1,1,AF35/FHS)*(truck_idle/60)),TRU_KW,gridPM,Other!$G$4/454,S35),blank)</f>
        <v/>
      </c>
      <c r="FR35" t="str">
        <f>IF(C35=truckstoptru,VLOOKUP(B35+2,'Tables 2-3 TRU'!$B$14:$D$31,3),blank)</f>
        <v/>
      </c>
      <c r="FS35" s="4" t="str">
        <f>IF(C35=truckstoptru,PRODUCT(G35,(AF35-IF(AF35/FHS&lt;1,1,AF35/FHS)*(truck_idle/60)),tru__hp,tru_Load_Factor,(Other!$G$4/454),FR35,T35)+PRODUCT(IF(AF35/FHS&lt;1,1,AF35/FHS),G35,truck_idle/60,tru__hp,tru_Load_Factor,(Other!$G$4/454),FR35,T35),blank)</f>
        <v/>
      </c>
      <c r="FT35" s="4" t="str">
        <f>IF(C35=truckstoptru,PRODUCT(IF(AF35/FHS&lt;1,1,AF35/FHS),G35,truck_idle/60,tru_Load_Factor,tru__hp,(Other!$G$4/454),FR35,T35)+PRODUCT(G35,(AF35-IF(AF35/FHS&lt;1,1,AF35/FHS)*(truck_idle/60)),TRU_KW,gridPM,Other!$G$4/454,T35),blank)</f>
        <v/>
      </c>
      <c r="FU35" t="str">
        <f>IF(C35=truckstoptru,VLOOKUP(B35+3,'Tables 2-3 TRU'!$B$14:$D$31,3),blank)</f>
        <v/>
      </c>
      <c r="FV35" s="4" t="str">
        <f>IF(C35=truckstoptru,PRODUCT(G35,(AF35-IF(AF35/FHS&lt;1,1,AF35/FHS)*(truck_idle/60)),tru__hp,tru_Load_Factor,(Other!$G$4/454),FU35,U35)+PRODUCT(IF(AF35/FHS&lt;1,1,AF35/FHS),G35,truck_idle/60,tru__hp,tru_Load_Factor,(Other!$G$4/454),FU35,U35),blank)</f>
        <v/>
      </c>
      <c r="FW35" s="4" t="str">
        <f>IF(C35=truckstoptru,PRODUCT(IF(AF35/FHS&lt;1,1,AF35/FHS),G35,truck_idle/60,tru_Load_Factor,tru__hp,(Other!$G$4/454),FU35,U35)+PRODUCT(G35,(AF35-IF(AF35/FHS&lt;1,1,AF35/FHS)*(truck_idle/60)),TRU_KW,gridPM,Other!$G$4/454,U35),blank)</f>
        <v/>
      </c>
      <c r="FX35" t="str">
        <f>IF(C35=truckstoptru,VLOOKUP(B35+4,'Tables 2-3 TRU'!$B$14:$D$31,3),blank)</f>
        <v/>
      </c>
      <c r="FY35" s="4" t="str">
        <f>IF(C35=truckstoptru,PRODUCT(G35,(AF35-IF(AF35/FHS&lt;1,1,AF35/FHS)*(truck_idle/60)),tru__hp,tru_Load_Factor,(Other!$G$4/454),FX35,V35)+PRODUCT(IF(AF35/FHS&lt;1,1,AF35/FHS),G35,truck_idle/60,tru__hp,tru_Load_Factor,(Other!$G$4/454),FX35,V35),blank)</f>
        <v/>
      </c>
      <c r="FZ35" s="4" t="str">
        <f>IF(C35=truckstoptru,PRODUCT(IF(AF35/FHS&lt;1,1,AF35/FHS),G35,truck_idle/60,tru_Load_Factor,tru__hp,(Other!$G$4/454),FX35,V35)+PRODUCT(G35,(AF35-IF(AF35/FHS&lt;1,1,AF35/FHS)*(truck_idle/60)),TRU_KW,gridPM,Other!$G$4/454,V35),blank)</f>
        <v/>
      </c>
      <c r="GA35" t="str">
        <f>IF(C35=truckstoptru,VLOOKUP(B35+5,'Tables 2-3 TRU'!$B$14:$D$31,3),blank)</f>
        <v/>
      </c>
      <c r="GB35" s="4" t="str">
        <f>IF(C35=truckstoptru,PRODUCT(G35,(AF35-IF(AF35/FHS&lt;1,1,AF35/FHS)*(truck_idle/60)),tru__hp,tru_Load_Factor,(Other!$G$4/454),GA35,W35)+PRODUCT(IF(AF35/FHS&lt;1,1,AF35/FHS),G35,truck_idle/60,tru__hp,tru_Load_Factor,(Other!$G$4/454),GA35,W35),blank)</f>
        <v/>
      </c>
      <c r="GC35" s="4" t="str">
        <f>IF(C35=truckstoptru,PRODUCT(IF(AF35/FHS&lt;1,1,AF35/FHS),G35,truck_idle/60,tru_Load_Factor,tru__hp,(Other!$G$4/454),GA35,W35)+PRODUCT(G35,(AF35-IF(AF35/FHS&lt;1,1,AF35/FHS)*(truck_idle/60)),TRU_KW,gridPM,Other!$G$4/454,W35),blank)</f>
        <v/>
      </c>
      <c r="GD35" t="str">
        <f>IF(C35=truckstoptru,VLOOKUP(B35+6,'Tables 2-3 TRU'!$B$14:$D$31,3),blank)</f>
        <v/>
      </c>
      <c r="GE35" s="4" t="str">
        <f>IF(C35=truckstoptru,PRODUCT(G35,(AF35-IF(AF35/FHS&lt;1,1,AF35/FHS)*(truck_idle/60)),tru__hp,tru_Load_Factor,(Other!$G$4/454),GD35,X35)+PRODUCT(IF(AF35/FHS&lt;1,1,AF35/FHS),G35,truck_idle/60,tru__hp,tru_Load_Factor,(Other!$G$4/454),GD35,X35),blank)</f>
        <v/>
      </c>
      <c r="GF35" s="4" t="str">
        <f>IF(C35=truckstoptru,PRODUCT(IF(AF35/FHS&lt;1,1,AF35/FHS),G35,truck_idle/60,tru_Load_Factor,tru__hp,(Other!$G$4/454),GD35,X35)+PRODUCT(G35,(AF35-IF(AF35/FHS&lt;1,1,AF35/FHS)*(truck_idle/60)),TRU_KW,gridPM,Other!$G$4/454,X35),blank)</f>
        <v/>
      </c>
      <c r="GG35" t="str">
        <f>IF(C35=truckstoptru,VLOOKUP(B35+7,'Tables 2-3 TRU'!$B$14:$D$31,3),blank)</f>
        <v/>
      </c>
      <c r="GH35" s="4" t="str">
        <f>IF(C35=truckstoptru,PRODUCT(G35,(AF35-IF(AF35/FHS&lt;1,1,AF35/FHS)*(truck_idle/60)),tru__hp,tru_Load_Factor,(Other!$G$4/454),GG35,Y35)+PRODUCT(IF(AF35/FHS&lt;1,1,AF35/FHS),G35,truck_idle/60,tru__hp,tru_Load_Factor,(Other!$G$4/454),GG35,Y35),blank)</f>
        <v/>
      </c>
      <c r="GI35" s="4" t="str">
        <f>IF(C35=truckstoptru,PRODUCT(IF(AF35/FHS&lt;1,1,AF35/FHS),G35,truck_idle/60,tru_Load_Factor,tru__hp,(Other!$G$4/454),GG35,Y35)+PRODUCT(G35,(AF35-IF(AF35/FHS&lt;1,1,AF35/FHS)*(truck_idle/60)),TRU_KW,gridPM,Other!$G$4/454,Y35),blank)</f>
        <v/>
      </c>
      <c r="GJ35" t="str">
        <f>IF(C35=truckstoptru,VLOOKUP(B35+8,'Tables 2-3 TRU'!$B$14:$D$31,3),blank)</f>
        <v/>
      </c>
      <c r="GK35" s="4" t="str">
        <f>IF(C35=truckstoptru,PRODUCT(G35,(AF35-IF(AF35/FHS&lt;1,1,AF35/FHS)*(truck_idle/60)),tru__hp,tru_Load_Factor,(Other!$G$4/454),GJ35,Z35)+PRODUCT(IF(AF35/FHS&lt;1,1,AF35/FHS),G35,truck_idle/60,tru__hp,tru_Load_Factor,(Other!$G$4/454),GJ35,Z35),blank)</f>
        <v/>
      </c>
      <c r="GL35" s="4" t="str">
        <f>IF(C35=truckstoptru,PRODUCT(IF(AF35/FHS&lt;1,1,AF35/FHS),G35,truck_idle/60,tru_Load_Factor,tru__hp,(Other!$G$4/454),GJ35,Z35)+PRODUCT(G35,(AF35-IF(AF35/FHS&lt;1,1,AF35/FHS)*(truck_idle/60)),TRU_KW,gridPM,Other!$G$4/454,Z35),blank)</f>
        <v/>
      </c>
      <c r="GM35" t="str">
        <f>IF(C35=truckstoptru,VLOOKUP(B35+9,'Tables 2-3 TRU'!$B$14:$D$31,3),blank)</f>
        <v/>
      </c>
      <c r="GN35" s="4" t="str">
        <f>IF(C35=truckstoptru,PRODUCT(G35,(AF35-IF(AF35/FHS&lt;1,1,AF35/FHS)*(truck_idle/60)),tru__hp,tru_Load_Factor,(Other!$G$4/454),GM35,AA35)+PRODUCT(IF(AF35/FHS&lt;1,1,AF35/FHS),G35,truck_idle/60,tru__hp,tru_Load_Factor,(Other!$G$4/454),GM35,AA35),blank)</f>
        <v/>
      </c>
      <c r="GO35" s="4" t="str">
        <f>IF(C35=truckstoptru,PRODUCT(IF(AF35/FHS&lt;1,1,AF35/FHS),G35,truck_idle/60,tru_Load_Factor,tru__hp,(Other!$G$4/454),GM35,AA35)+PRODUCT(G35,(AF35-IF(AF35/FHS&lt;1,1,AF35/FHS)*(truck_idle/60)),TRU_KW,gridPM,Other!$G$4/454,AA35),blank)</f>
        <v/>
      </c>
      <c r="GQ35" s="4">
        <f t="shared" si="2"/>
        <v>0</v>
      </c>
      <c r="GR35" s="4">
        <f t="shared" si="3"/>
        <v>0</v>
      </c>
      <c r="GS35" s="4">
        <f t="shared" si="4"/>
        <v>0</v>
      </c>
      <c r="GT35" s="4">
        <f t="shared" si="5"/>
        <v>0</v>
      </c>
      <c r="GU35" s="4">
        <f t="shared" si="11"/>
        <v>0</v>
      </c>
      <c r="GV35" s="4">
        <f t="shared" si="12"/>
        <v>0</v>
      </c>
      <c r="GW35" s="4"/>
      <c r="GX35" s="4">
        <f t="shared" si="6"/>
        <v>0</v>
      </c>
      <c r="GY35" s="4">
        <f t="shared" si="7"/>
        <v>0</v>
      </c>
      <c r="GZ35" s="4">
        <f t="shared" si="8"/>
        <v>0</v>
      </c>
      <c r="HA35" s="4">
        <f t="shared" si="9"/>
        <v>0</v>
      </c>
      <c r="HB35" s="4">
        <f t="shared" si="13"/>
        <v>0</v>
      </c>
      <c r="HC35" s="4">
        <f t="shared" si="14"/>
        <v>0</v>
      </c>
      <c r="HD35" s="4"/>
      <c r="HE35" s="4">
        <f t="shared" si="15"/>
        <v>0</v>
      </c>
      <c r="HF35" s="4">
        <f t="shared" si="16"/>
        <v>0</v>
      </c>
      <c r="HG35" s="19">
        <f t="shared" si="17"/>
        <v>0</v>
      </c>
      <c r="HH35" s="244">
        <f t="shared" si="10"/>
        <v>0</v>
      </c>
      <c r="HI35" s="55"/>
    </row>
    <row r="36" spans="1:217" x14ac:dyDescent="0.2">
      <c r="A36" t="str">
        <f>IF(OR('User Input Data'!C40=truckstop1,'User Input Data'!C40=truckstoptru),'User Input Data'!A40,blank)</f>
        <v/>
      </c>
      <c r="B36" t="str">
        <f>IF(OR('User Input Data'!C40=truckstop1,'User Input Data'!C40=truckstoptru),'User Input Data'!B40,blank)</f>
        <v/>
      </c>
      <c r="C36" s="49" t="str">
        <f>IF(OR('User Input Data'!C40=truckstop1,'User Input Data'!C40=truckstoptru),'User Input Data'!C40,blank)</f>
        <v/>
      </c>
      <c r="D36" s="49" t="str">
        <f>IF(AND(OR('User Input Data'!C40=truckstop1,'User Input Data'!C40=truckstoptru),'User Input Data'!D40&gt;1),'User Input Data'!D40,blank)</f>
        <v/>
      </c>
      <c r="E36" s="49" t="str">
        <f>IF(AND(OR('User Input Data'!C40=truckstop1,'User Input Data'!C40=truckstoptru),'User Input Data'!E40&gt;1),'User Input Data'!E40,blank)</f>
        <v/>
      </c>
      <c r="F36" s="49" t="str">
        <f>IF(AND(OR('User Input Data'!C40=truckstop1,'User Input Data'!C40=truckstoptru),'User Input Data'!F40&gt;1),'User Input Data'!F40,blank)</f>
        <v/>
      </c>
      <c r="G36" t="str">
        <f>IF(AND(OR('User Input Data'!C40=truckstop1,'User Input Data'!C40=truckstoptru),'User Input Data'!G40&gt;1),'User Input Data'!G40,blank)</f>
        <v/>
      </c>
      <c r="H36" s="79" t="str">
        <f>IF(OR('User Input Data'!C40=truckstop1,'User Input Data'!C40=truckstoptru),'User Input Data'!H40,blank)</f>
        <v/>
      </c>
      <c r="I36" s="79" t="str">
        <f>IF(OR('User Input Data'!C40=truckstop1,'User Input Data'!C40=truckstoptru),'User Input Data'!I40,blank)</f>
        <v/>
      </c>
      <c r="J36" s="79" t="str">
        <f>IF(OR('User Input Data'!C40=truckstop1,'User Input Data'!C40=truckstoptru),'User Input Data'!J40,blank)</f>
        <v/>
      </c>
      <c r="K36" s="79" t="str">
        <f>IF(OR('User Input Data'!C40=truckstop1,'User Input Data'!C40=truckstoptru),'User Input Data'!K40,blank)</f>
        <v/>
      </c>
      <c r="L36" s="79" t="str">
        <f>IF(OR('User Input Data'!C40=truckstop1,'User Input Data'!C40=truckstoptru),'User Input Data'!L40,blank)</f>
        <v/>
      </c>
      <c r="M36" s="79" t="str">
        <f>IF(OR('User Input Data'!C40=truckstop1,'User Input Data'!C40=truckstoptru),'User Input Data'!M40,blank)</f>
        <v/>
      </c>
      <c r="N36" s="79" t="str">
        <f>IF(OR('User Input Data'!C40=truckstop1,'User Input Data'!C40=truckstoptru),'User Input Data'!N40,blank)</f>
        <v/>
      </c>
      <c r="O36" s="79" t="str">
        <f>IF(OR('User Input Data'!C40=truckstop1,'User Input Data'!C40=truckstoptru),'User Input Data'!O40,blank)</f>
        <v/>
      </c>
      <c r="P36" s="79" t="str">
        <f>IF(OR('User Input Data'!C40=truckstop1,'User Input Data'!C40=truckstoptru),'User Input Data'!P40,blank)</f>
        <v/>
      </c>
      <c r="Q36" s="79" t="str">
        <f>IF(OR('User Input Data'!C40=truckstop1,'User Input Data'!C40=truckstoptru),'User Input Data'!Q40,blank)</f>
        <v/>
      </c>
      <c r="R36" s="79" t="str">
        <f>IF('User Input Data'!C40=truckstoptru,'User Input Data'!R40,blank)</f>
        <v/>
      </c>
      <c r="S36" s="79" t="str">
        <f>IF('User Input Data'!C40=truckstoptru,'User Input Data'!S40,blank)</f>
        <v/>
      </c>
      <c r="T36" s="79" t="str">
        <f>IF('User Input Data'!C40=truckstoptru,'User Input Data'!T40,blank)</f>
        <v/>
      </c>
      <c r="U36" s="79" t="str">
        <f>IF('User Input Data'!C40=truckstoptru,'User Input Data'!U40,blank)</f>
        <v/>
      </c>
      <c r="V36" s="79" t="str">
        <f>IF('User Input Data'!C40=truckstoptru,'User Input Data'!V40,blank)</f>
        <v/>
      </c>
      <c r="W36" s="79" t="str">
        <f>IF('User Input Data'!C40=truckstoptru,'User Input Data'!W40,blank)</f>
        <v/>
      </c>
      <c r="X36" s="79" t="str">
        <f>IF('User Input Data'!C40=truckstoptru,'User Input Data'!X40,blank)</f>
        <v/>
      </c>
      <c r="Y36" s="79" t="str">
        <f>IF('User Input Data'!C40=truckstoptru,'User Input Data'!Y40,blank)</f>
        <v/>
      </c>
      <c r="Z36" s="79" t="str">
        <f>IF('User Input Data'!C40=truckstoptru,'User Input Data'!Z40,blank)</f>
        <v/>
      </c>
      <c r="AA36" s="79" t="str">
        <f>IF('User Input Data'!C40=truckstoptru,'User Input Data'!AA40,blank)</f>
        <v/>
      </c>
      <c r="AB36" s="9" t="str">
        <f>IF(AND(OR('User Input Data'!C40=truckstop1,'User Input Data'!C40=truckstoptru),'User Input Data'!AC40&gt;1),'User Input Data'!AC40,blank)</f>
        <v/>
      </c>
      <c r="AC36" s="9" t="str">
        <f>IF(AND(OR('User Input Data'!C40=truckstop1,'User Input Data'!C40=truckstoptru),'User Input Data'!AD40&gt;0),'User Input Data'!AD40,blank)</f>
        <v/>
      </c>
      <c r="AE36" t="str">
        <f>IF(E36&gt;0,E36,Other!$G$5)</f>
        <v/>
      </c>
      <c r="AF36" t="str">
        <f t="shared" si="1"/>
        <v/>
      </c>
      <c r="AG36" s="12" t="str">
        <f>IF(NOT(B36=blank),VLOOKUP(B36+0,'Tables 4-5'!$F$8:$G$25,2),blank)</f>
        <v/>
      </c>
      <c r="AH36" s="461" t="str">
        <f>IF(NOT(B36=blank),VLOOKUP(B36+0,'Table 6'!$B$3:$D$20,2),blank)</f>
        <v/>
      </c>
      <c r="AI36" s="4" t="str">
        <f>IF(NOT(B36=blank),'Tables 4-5'!$A$8,blank)</f>
        <v/>
      </c>
      <c r="AJ36" s="4" t="str">
        <f>IF(NOT(B36=blank),PRODUCT(G36,H36,(AE36-IF(AE36/FHS&lt;1,1,AE36/FHS)*(truck_idle/60)),(AG36*AI36),(Other!$G$4/454))+PRODUCT(IF(AE36/FHS&lt;1,1,AE36/FHS),G36,H36,AH36,truck_idle/60,Other!$G$4/454),blank)</f>
        <v/>
      </c>
      <c r="AK36" s="4" t="str">
        <f>IF(NOT(B36=blank),PRODUCT(IF(AE36/FHS&lt;1,1,AE36/FHS),G36,H36,AH36,truck_idle/60,Other!$G$4/454)+PRODUCT(G36,(AE36-IF(AE36/FHS&lt;1,1,AE36/FHS)*(truck_idle/60)),Truck_KW,gridNox,Other!$G$4/454,H36,AG36),blank)</f>
        <v/>
      </c>
      <c r="AL36" s="12" t="str">
        <f>IF(NOT(B36=blank),VLOOKUP(B36+1,'Tables 4-5'!$F$8:$G$25,2),blank)</f>
        <v/>
      </c>
      <c r="AM36" s="461" t="str">
        <f>IF(NOT(B36=blank),VLOOKUP(B36+1,'Table 6'!$B$3:$D$20,2),blank)</f>
        <v/>
      </c>
      <c r="AN36" s="4" t="str">
        <f>IF(NOT(B36=blank),'Tables 4-5'!$A$8,blank)</f>
        <v/>
      </c>
      <c r="AO36" s="4" t="str">
        <f>IF(NOT(B36=blank),PRODUCT(G36,I36,(AE36-IF(AE36/FHS&lt;1,1,AE36/FHS)*(truck_idle/60)),(AL36*AN36),(Other!$G$4/454))+PRODUCT(IF(AE36/FHS&lt;1,1,AE36/FHS),G36,I36,AM36,truck_idle/60,Other!$G$4/454),blank)</f>
        <v/>
      </c>
      <c r="AP36" s="4" t="str">
        <f>IF(NOT(B36=blank),PRODUCT(IF(AE36/FHS&lt;1,1,AE36/FHS),G36,I36,AM36,truck_idle/60,Other!$G$4/454)+PRODUCT(G36,(AE36-IF(AE36/FHS&lt;1,1,AE36/FHS)*(truck_idle/60)),Truck_KW,gridNox,Other!$G$4/454,I36,AL36),blank)</f>
        <v/>
      </c>
      <c r="AQ36" s="12" t="str">
        <f>IF(NOT(B36=blank),VLOOKUP(B36+2,'Tables 4-5'!$F$8:$G$25,2),blank)</f>
        <v/>
      </c>
      <c r="AR36" s="461" t="str">
        <f>IF(NOT(B36=blank),VLOOKUP(B36+2,'Table 6'!$B$3:$D$20,2),blank)</f>
        <v/>
      </c>
      <c r="AS36" s="4" t="str">
        <f>IF(NOT(B36=blank),'Tables 4-5'!$A$8,blank)</f>
        <v/>
      </c>
      <c r="AT36" s="4" t="str">
        <f>IF(NOT(B36=blank),PRODUCT(G36,J36,(AE36-IF(AE36/FHS&lt;1,1,AE36/FHS)*(truck_idle/60)),(AQ36*AS36),(Other!$G$4/454))+PRODUCT(IF(AE36/FHS&lt;1,1,AE36/FHS),G36,J36,AR36,truck_idle/60,Other!$G$4/454),blank)</f>
        <v/>
      </c>
      <c r="AU36" s="4" t="str">
        <f>IF(NOT(B36=blank),PRODUCT(IF(AE36/FHS&lt;1,1,AE36/FHS),G36,J36,AR36,truck_idle/60,Other!$G$4/454)+PRODUCT(G36,(AE36-IF(AE36/FHS&lt;1,1,AE36/FHS)*(truck_idle/60)),Truck_KW,gridNox,Other!$G$4/454,J36,AQ36),blank)</f>
        <v/>
      </c>
      <c r="AV36" s="12" t="str">
        <f>IF(NOT(B36=blank),VLOOKUP(B36+3,'Tables 4-5'!$F$8:$G$25,2),blank)</f>
        <v/>
      </c>
      <c r="AW36" s="4" t="str">
        <f>IF(NOT(B36=blank),VLOOKUP(B36+3,#REF!,2),blank)</f>
        <v/>
      </c>
      <c r="AX36" s="461" t="str">
        <f>IF(NOT(B36=blank),VLOOKUP(B36+3,'Table 6'!$B$3:$D$20,2),blank)</f>
        <v/>
      </c>
      <c r="AY36" s="4" t="str">
        <f>IF(NOT(B36=blank),'Tables 4-5'!$A$8,blank)</f>
        <v/>
      </c>
      <c r="AZ36" s="4" t="str">
        <f>IF(NOT(B36=blank),PRODUCT(G36,K36,(AE36-IF(AE36/FHS&lt;1,1,AE36/FHS)*(truck_idle/60)),(AV36*AY36),(Other!$G$4/454))+PRODUCT(IF(AE36/FHS&lt;1,1,AE36/FHS),G36,K36,AX36,truck_idle/60,Other!$G$4/454),blank)</f>
        <v/>
      </c>
      <c r="BA36" s="4" t="str">
        <f>IF(NOT(B36=blank),PRODUCT(IF(AE36/FHS&lt;1,1,AE36/FHS),G36,K36,AX36,Other!$G$6/60,Other!$G$4/454)+PRODUCT(G36,(AE36-IF(AE36/FHS&lt;1,1,AE36/FHS)*(truck_idle/60)),Truck_KW,gridNox,Other!$G$4/454,K36,AV36),blank)</f>
        <v/>
      </c>
      <c r="BB36" s="12" t="str">
        <f>IF(NOT(B36=blank),VLOOKUP(B36+4,'Tables 4-5'!$F$8:$G$25,2),blank)</f>
        <v/>
      </c>
      <c r="BC36" s="461" t="str">
        <f>IF(NOT(B36=blank),VLOOKUP(B36+4,'Table 6'!$B$3:$D$20,2),blank)</f>
        <v/>
      </c>
      <c r="BD36" s="4" t="str">
        <f>IF(NOT(B36=blank),'Tables 4-5'!$A$8,blank)</f>
        <v/>
      </c>
      <c r="BE36" s="4" t="str">
        <f>IF(NOT(B36=blank),PRODUCT(G36,L36,(AE36-IF(AE36/FHS&lt;1,1,AE36/FHS)*(truck_idle/60)),(BB36*BD36),(Other!$G$4/454))+PRODUCT(IF(AE36/FHS&lt;1,1,AE36/FHS),G36,L36,BC36,truck_idle/60,Other!$G$4/454),blank)</f>
        <v/>
      </c>
      <c r="BF36" s="4" t="str">
        <f>IF(NOT(B36=blank),PRODUCT(IF(AE36/FHS&lt;1,1,AE36/FHS),G36,L36,BC36,Other!$G$6/60,Other!$G$4/454)+PRODUCT(G36,(AE36-IF(AE36/FHS&lt;1,1,AE36/FHS)*(truck_idle/60)),Truck_KW,gridNox,Other!$G$4/454,L36,BB36),blank)</f>
        <v/>
      </c>
      <c r="BG36" s="12" t="str">
        <f>IF(NOT(B36=blank),VLOOKUP(B36+5,'Tables 4-5'!$F$8:$G$25,2),blank)</f>
        <v/>
      </c>
      <c r="BH36" s="461" t="str">
        <f>IF(NOT(B36=blank),VLOOKUP(B36+5,'Table 6'!$B$3:$D$20,2),blank)</f>
        <v/>
      </c>
      <c r="BI36" s="4" t="str">
        <f>IF(NOT(B36=blank),'Tables 4-5'!$A$8,blank)</f>
        <v/>
      </c>
      <c r="BJ36" s="4" t="str">
        <f>IF(NOT(B36=blank),PRODUCT(G36,M36,(AE36-IF(AE36/FHS&lt;1,1,AE36/FHS)*(truck_idle/60)),(BG36*BI36),(Other!$G$4/454))+PRODUCT(IF(AE36/FHS&lt;1,1,AE36/FHS),G36,M36,BH36,truck_idle/60,Other!$G$4/454),blank)</f>
        <v/>
      </c>
      <c r="BK36" s="4" t="str">
        <f>IF(NOT(B36=blank),PRODUCT(IF(AE36/FHS&lt;1,1,AE36/FHS),G36,M36,BH36,truck_idle/60,Other!$G$4/454)+PRODUCT(G36,(AE36-IF(AE36/FHS&lt;1,1,AE36/FHS)*(truck_idle/60)),Truck_KW,gridNox,Other!$G$4/454,M36,BG36),blank)</f>
        <v/>
      </c>
      <c r="BL36" s="12" t="str">
        <f>IF(NOT(B36=blank),VLOOKUP(B36+6,'Tables 4-5'!$F$8:$G$25,2),blank)</f>
        <v/>
      </c>
      <c r="BM36" s="461" t="str">
        <f>IF(NOT(B36=blank),VLOOKUP(B36+6,'Table 6'!$B$3:$D$20,2),blank)</f>
        <v/>
      </c>
      <c r="BN36" s="4" t="str">
        <f>IF(NOT(B36=blank),'Tables 4-5'!$A$8,blank)</f>
        <v/>
      </c>
      <c r="BO36" s="4" t="str">
        <f>IF(NOT(B36=blank),PRODUCT(G36,N36,(AE36-IF(AE36/FHS&lt;1,1,AE36/FHS)*(truck_idle/60)),(BL36*BN36),(Other!$G$4/454))+PRODUCT(IF(AE36/FHS&lt;1,1,AE36/FHS),G36,N36,BM36,truck_idle/60,Other!$G$4/454),blank)</f>
        <v/>
      </c>
      <c r="BP36" s="4" t="str">
        <f>IF(NOT(B36=blank),PRODUCT(IF(AE36/FHS&lt;1,1,AE36/FHS),G36,N36,BM36,truck_idle/60,Other!$G$4/454)+PRODUCT(G36,(AE36-IF(AE36/FHS&lt;1,1,AE36/FHS)*(truck_idle/60)),Truck_KW,gridNox,Other!$G$4/454,N36,BL36),blank)</f>
        <v/>
      </c>
      <c r="BQ36" s="12" t="str">
        <f>IF(NOT(B36=blank),VLOOKUP(B36+7,'Tables 4-5'!$F$8:$G$25,2),blank)</f>
        <v/>
      </c>
      <c r="BR36" s="461" t="str">
        <f>IF(NOT(B36=blank),VLOOKUP(B36+7,'Table 6'!$B$3:$D$20,2),blank)</f>
        <v/>
      </c>
      <c r="BS36" s="4" t="str">
        <f>IF(NOT(B36=blank),'Tables 4-5'!$A$8,blank)</f>
        <v/>
      </c>
      <c r="BT36" s="4" t="str">
        <f>IF(NOT(B36=blank),PRODUCT(G36,O36,(AE36-IF(AE36/FHS&lt;1,1,AE36/FHS)*(truck_idle/60)),(BQ36*BS36),(Other!$G$4/454))+PRODUCT(IF(AE36/FHS&lt;1,1,AE36/FHS),G36,O36,BR36,truck_idle/60,Other!$G$4/454),blank)</f>
        <v/>
      </c>
      <c r="BU36" s="4" t="str">
        <f>IF(NOT(B36=blank),PRODUCT(IF(AE36/FHS&lt;1,1,AE36/FHS),G36,O36,BR36,truck_idle/60,Other!$G$4/454)+PRODUCT(G36,(AE36-IF(AE36/FHS&lt;1,1,AE36/FHS)*(truck_idle/60)),Truck_KW,gridNox,Other!$G$4/454,O36,BQ36),blank)</f>
        <v/>
      </c>
      <c r="BV36" s="12" t="str">
        <f>IF(NOT(B36=blank),VLOOKUP(B36+8,'Tables 4-5'!$F$8:$G$25,2),blank)</f>
        <v/>
      </c>
      <c r="BW36" s="461" t="str">
        <f>IF(NOT(B36=blank),VLOOKUP(B36+8,'Table 6'!$B$3:$D$20,2),blank)</f>
        <v/>
      </c>
      <c r="BX36" s="4" t="str">
        <f>IF(NOT(B36=blank),'Tables 4-5'!$A$8,blank)</f>
        <v/>
      </c>
      <c r="BY36" s="4" t="str">
        <f>IF(NOT(B36=blank),PRODUCT(G36,P36,(AE36-IF(AE36/FHS&lt;1,1,AE36/FHS)*(truck_idle/60)),(BV36*BX36),(Other!$G$4/454))+PRODUCT(IF(AE36/FHS&lt;1,1,AE36/FHS),G36,P36,BW36,truck_idle/60,Other!$G$4/454),blank)</f>
        <v/>
      </c>
      <c r="BZ36" s="4" t="str">
        <f>IF(NOT(B36=blank),PRODUCT(IF(AE36/FHS&lt;1,1,AE36/FHS),G36,P36,BW36,truck_idle/60,Other!$G$4/454)+PRODUCT(G36,(AE36-IF(AE36/FHS&lt;1,1,AE36/FHS)*(truck_idle/60)),Truck_KW,gridNox,Other!$G$4/454,P36,BV36),blank)</f>
        <v/>
      </c>
      <c r="CA36" s="12" t="str">
        <f>IF(NOT(B36=blank),VLOOKUP(B36+9,'Tables 4-5'!$F$8:$G$25,2),blank)</f>
        <v/>
      </c>
      <c r="CB36" s="461" t="str">
        <f>IF(NOT(B36=blank),VLOOKUP(B36+9,'Table 6'!$B$3:$D$20,2),blank)</f>
        <v/>
      </c>
      <c r="CC36" s="4" t="str">
        <f>IF(NOT(B36=blank),'Tables 4-5'!$A$8,blank)</f>
        <v/>
      </c>
      <c r="CD36" s="4" t="str">
        <f>IF(NOT(B36=blank),PRODUCT(G36,Q36,(AE36-IF(AE36/FHS&lt;1,1,AE36/FHS)*(truck_idle/60)),(CA36*CC36),(Other!$G$4/454))+PRODUCT(IF(AE36/FHS&lt;1,1,AE36/FHS),G36,Q36,CB36,truck_idle/60,Other!$G$4/454),blank)</f>
        <v/>
      </c>
      <c r="CE36" s="4" t="str">
        <f>IF(NOT(B36=blank),PRODUCT(IF(AE36/FHS&lt;1,1,AE36/FHS),G36,Q36,CB36,truck_idle/60,Other!$G$4/454)+PRODUCT(G36,(AE36-IF(AE36/FHS&lt;1,1,AE36/FHS)*(truck_idle/60)),Truck_KW,gridNox,Other!$G$4/454,Q36,CA36),blank)</f>
        <v/>
      </c>
      <c r="CG36" s="12" t="str">
        <f>IF(NOT(B36=blank),VLOOKUP(B36+0,'Tables 4-5'!$F$8:$G$25,2),blank)</f>
        <v/>
      </c>
      <c r="CH36" s="12" t="str">
        <f>IF(NOT(B36=blank),VLOOKUP(B36+0,'Table 6'!$B$3:$D$20,3),blank)</f>
        <v/>
      </c>
      <c r="CI36" s="4" t="str">
        <f>IF(NOT(B36=blank),'Tables 4-5'!$B$8,blank)</f>
        <v/>
      </c>
      <c r="CJ36" s="4" t="str">
        <f>IF(NOT(B36=blank),PRODUCT(G36,H36,(AE36-IF(AE36/FHS&lt;1,1,AE36/FHS)*(truck_idle/60)),(CG36*CI36),(Other!$G$4/454))+PRODUCT(IF(AE36/FHS&lt;1,1,AE36/FHS),G36,H36,CH36,truck_idle/60,Other!$G$4/454),blank)</f>
        <v/>
      </c>
      <c r="CK36" s="12" t="str">
        <f>IF(NOT(B36=blank),PRODUCT(IF(AE36/FHS&lt;1,1,AE36/FHS),G36,H36,CH36,truck_idle/60,Other!$G$4/454)+PRODUCT(G36,(AE36-IF(AE36/FHS&lt;1,1,AE36/FHS)*(truck_idle/60)),Truck_KW,gridPM,Other!$G$4/454,CG36,H36),blank)</f>
        <v/>
      </c>
      <c r="CL36" s="12" t="str">
        <f>IF(NOT(B36=blank),VLOOKUP(B36+1,'Tables 4-5'!$F$8:$G$25,2),blank)</f>
        <v/>
      </c>
      <c r="CM36" s="12" t="str">
        <f>IF(NOT(B36=blank),VLOOKUP(B36+1,'Table 6'!$B$3:$D$20,3),blank)</f>
        <v/>
      </c>
      <c r="CN36" s="4" t="str">
        <f>IF(NOT(B36=blank),'Tables 4-5'!$B$8,blank)</f>
        <v/>
      </c>
      <c r="CO36" s="4" t="str">
        <f>IF(NOT(B36=blank),PRODUCT(G36,I36,(AE36-IF(AE36/FHS&lt;1,1,AE36/FHS)*(truck_idle/60)),(CL36*CN36),(Other!$G$4/454))+PRODUCT(IF(AE36/FHS&lt;1,1,AE36/FHS),G36,I36,CM36,truck_idle/60,Other!$G$4/454),blank)</f>
        <v/>
      </c>
      <c r="CP36" s="12" t="str">
        <f>IF(NOT(B36=blank),PRODUCT(IF(AE36/FHS&lt;1,1,AE36/FHS),G36,I36,CM36,truck_idle/60,Other!$G$4/454)+PRODUCT(G36,(AE36-IF(AE36/FHS&lt;1,1,AE36/FHS)*(truck_idle/60)),Truck_KW,gridPM,Other!$G$4/454,I36,CL36),blank)</f>
        <v/>
      </c>
      <c r="CQ36" s="12" t="str">
        <f>IF(NOT(B36=blank),VLOOKUP(B36+2,'Tables 4-5'!$F$8:$G$25,2),blank)</f>
        <v/>
      </c>
      <c r="CR36" s="12" t="str">
        <f>IF(NOT(B36=blank),VLOOKUP(B36+2,'Table 6'!$B$3:$D$20,3),blank)</f>
        <v/>
      </c>
      <c r="CS36" s="4" t="str">
        <f>IF(NOT(B36=blank),'Tables 4-5'!$B$8,blank)</f>
        <v/>
      </c>
      <c r="CT36" s="4" t="str">
        <f>IF(NOT(B36=blank),PRODUCT(G36,J36,(AE36-IF(AE36/FHS&lt;1,1,AE36/FHS)*(truck_idle/60)),(CQ36*CS36),(Other!$G$4/454))+PRODUCT(IF(AE36/FHS&lt;1,1,AE36/FHS),G36,J36,CR36,truck_idle/60,Other!$G$4/454),blank)</f>
        <v/>
      </c>
      <c r="CU36" s="12" t="str">
        <f>IF(NOT(B36=blank),PRODUCT(IF(AE36/FHS&lt;1,1,AE36/FHS),G36,J36,CR36,truck_idle/60,Other!$G$4/454)+PRODUCT(G36,(AE36-IF(AE36/FHS&lt;1,1,AE36/FHS)*(truck_idle/60)),Truck_KW,gridPM,Other!$G$4/454,J36,CQ36),blank)</f>
        <v/>
      </c>
      <c r="CV36" s="12" t="str">
        <f>IF(NOT(B36=blank),VLOOKUP(B36+3,'Tables 4-5'!$F$8:$G$25,2),blank)</f>
        <v/>
      </c>
      <c r="CW36" s="12" t="str">
        <f>IF(NOT(B36=blank),VLOOKUP(B36+3,'Table 6'!$B$3:$D$20,3),blank)</f>
        <v/>
      </c>
      <c r="CX36" s="4" t="str">
        <f>IF(NOT(B36=blank),'Tables 4-5'!$B$8,blank)</f>
        <v/>
      </c>
      <c r="CY36" s="4" t="str">
        <f>IF(NOT(B36=blank),PRODUCT(G36,K36,(AE36-IF(AE36/FHS&lt;1,1,AE36/FHS)*(truck_idle/60)),(CV36*CX36),(Other!$G$4/454))+PRODUCT(IF(AE36/FHS&lt;1,1,AE36/FHS),G36,K36,CW36,truck_idle/60,Other!$G$4/454),blank)</f>
        <v/>
      </c>
      <c r="CZ36" s="12" t="str">
        <f>IF(NOT(B36=blank),PRODUCT(IF(AE36/FHS&lt;1,1,AE36/FHS),G36,K36,CW36,truck_idle/60,Other!$G$4/454)+PRODUCT(G36,(AE36-IF(AE36/FHS&lt;1,1,AE36/FHS)*(truck_idle/60)),Truck_KW,gridPM,Other!$G$4/454,K36,CV36),blank)</f>
        <v/>
      </c>
      <c r="DA36" s="12" t="str">
        <f>IF(NOT(B36=blank),VLOOKUP(B36+4,'Tables 4-5'!$F$8:$G$25,2),blank)</f>
        <v/>
      </c>
      <c r="DB36" s="12" t="str">
        <f>IF(NOT(B36=blank),VLOOKUP(B36+4,'Table 6'!$B$3:$D$20,3),blank)</f>
        <v/>
      </c>
      <c r="DC36" s="4" t="str">
        <f>IF(NOT(B36=blank),'Tables 4-5'!$B$8,blank)</f>
        <v/>
      </c>
      <c r="DD36" s="4" t="str">
        <f>IF(NOT(B36=blank),PRODUCT(G36,L36,(AE36-IF(AE36/FHS&lt;1,1,AE36/FHS)*(truck_idle/60)),(DA36*DC36),(Other!$G$4/454))+PRODUCT(IF(AE36/FHS&lt;1,1,AE36/FHS),G36,L36,DB36,truck_idle/60,Other!$G$4/454),blank)</f>
        <v/>
      </c>
      <c r="DE36" s="12" t="str">
        <f>IF(NOT(B36=blank),PRODUCT(IF(AE36/FHS&lt;1,1,AE36/FHS),G36,L36,DB36,truck_idle/60,Other!$G$4/454)+PRODUCT(G36,(AE36-IF(AE36/FHS&lt;1,1,AE36/FHS)*(truck_idle/60)),Truck_KW,gridPM,Other!$G$4/454,L36,DA36),blank)</f>
        <v/>
      </c>
      <c r="DF36" s="12" t="str">
        <f>IF(NOT(B36=blank),VLOOKUP(B36+5,'Tables 4-5'!$F$8:$G$25,2),blank)</f>
        <v/>
      </c>
      <c r="DG36" s="12" t="str">
        <f>IF(NOT(B36=blank),VLOOKUP(B36+5,'Table 6'!$B$3:$D$20,3),blank)</f>
        <v/>
      </c>
      <c r="DH36" s="4" t="str">
        <f>IF(NOT(B36=blank),'Tables 4-5'!$B$8,blank)</f>
        <v/>
      </c>
      <c r="DI36" s="4" t="str">
        <f>IF(NOT(B36=blank),PRODUCT(G36,M36,(AE36-IF(AE36/FHS&lt;1,1,AE36/FHS)*(truck_idle/60)),(DF36*DH36),(Other!$G$4/454))+PRODUCT(IF(AE36/FHS&lt;1,1,AE36/FHS),G36,M36,DG36,truck_idle/60,Other!$G$4/454),blank)</f>
        <v/>
      </c>
      <c r="DJ36" s="12" t="str">
        <f>IF(NOT(B36=blank),PRODUCT(IF(AE36/FHS&lt;1,1,AE36/FHS),G36,M36,DG36,truck_idle/60,Other!$G$4/454)+PRODUCT(G36,(AE36-IF(AE36/FHS&lt;1,1,AE36/FHS)*(truck_idle/60)),Truck_KW,gridPM,Other!$G$4/454,M36,DF36),blank)</f>
        <v/>
      </c>
      <c r="DK36" s="12" t="str">
        <f>IF(NOT(B36=blank),VLOOKUP(B36+6,'Tables 4-5'!$F$8:$G$25,2),blank)</f>
        <v/>
      </c>
      <c r="DL36" s="12" t="str">
        <f>IF(NOT(B36=blank),VLOOKUP(B36+6,'Table 6'!$B$3:$D$20,3),blank)</f>
        <v/>
      </c>
      <c r="DM36" s="4" t="str">
        <f>IF(NOT(B36=blank),'Tables 4-5'!$B$8,blank)</f>
        <v/>
      </c>
      <c r="DN36" s="4" t="str">
        <f>IF(NOT(B36=blank),PRODUCT(G36,N36,(AE36-IF(AE36/FHS&lt;1,1,AE36/FHS)*(truck_idle/60)),(DK36*DM36),(Other!$G$4/454))+PRODUCT(IF(AE36/FHS&lt;1,1,AE36/FHS),G36,N36,DL36,truck_idle/60,Other!$G$4/454),blank)</f>
        <v/>
      </c>
      <c r="DO36" s="12" t="str">
        <f>IF(NOT(B36=blank),PRODUCT(IF(AE36/FHS&lt;1,1,AE36/FHS),G36,N36,DL36,truck_idle/60,Other!$G$4/454)+PRODUCT(G36,(AE36-IF(AE36/FHS&lt;1,1,AE36/FHS)*(truck_idle/60)),Truck_KW,gridPM,Other!$G$4/454,N36,DK36),blank)</f>
        <v/>
      </c>
      <c r="DP36" s="12" t="str">
        <f>IF(NOT(B36=blank),VLOOKUP(B36+7,'Tables 4-5'!$F$8:$G$25,2),blank)</f>
        <v/>
      </c>
      <c r="DQ36" s="12" t="str">
        <f>IF(NOT(B36=blank),VLOOKUP(B36+7,'Table 6'!$B$3:$D$20,3),blank)</f>
        <v/>
      </c>
      <c r="DR36" s="4" t="str">
        <f>IF(NOT(B36=blank),'Tables 4-5'!$B$8,blank)</f>
        <v/>
      </c>
      <c r="DS36" s="4" t="str">
        <f>IF(NOT(B36=blank),PRODUCT(G36,O36,(AE36-IF(AE36/FHS&lt;1,1,AE36/FHS)*(truck_idle/60)),(DP36*DR36),(Other!$G$4/454))+PRODUCT(IF(AE36/FHS&lt;1,1,AE36/FHS),G36,O36,DQ36,truck_idle/60,Other!$G$4/454),blank)</f>
        <v/>
      </c>
      <c r="DT36" s="12" t="str">
        <f>IF(NOT(B36=blank),PRODUCT(IF(AE36/FHS&lt;1,1,AE36/FHS),G36,O36,DQ36,truck_idle/60,Other!$G$4/454)+PRODUCT(G36,(AE36-IF(AE36/FHS&lt;1,1,AE36/FHS)*(truck_idle/60)),Truck_KW,gridPM,Other!$G$4/454,O36,DP36),blank)</f>
        <v/>
      </c>
      <c r="DU36" s="12" t="str">
        <f>IF(NOT(B36=blank),VLOOKUP(B36+8,'Tables 4-5'!$F$8:$G$25,2),blank)</f>
        <v/>
      </c>
      <c r="DV36" s="12" t="str">
        <f>IF(NOT(B36=blank),VLOOKUP(B36+8,'Table 6'!$B$3:$D$20,3),blank)</f>
        <v/>
      </c>
      <c r="DW36" s="4" t="str">
        <f>IF(NOT(B36=blank),'Tables 4-5'!$B$8,blank)</f>
        <v/>
      </c>
      <c r="DX36" s="4" t="str">
        <f>IF(NOT(B36=blank),PRODUCT(G36,P36,(AE36-IF(AE36/FHS&lt;1,1,AE36/FHS)*(truck_idle/60)),(DU36*DW36),(Other!$G$4/454))+PRODUCT(IF(AE36/FHS&lt;1,1,AE36/FHS),G36,P36,DV36,truck_idle/60,Other!$G$4/454),blank)</f>
        <v/>
      </c>
      <c r="DY36" s="12" t="str">
        <f>IF(NOT(B36=blank),PRODUCT(IF(AE36/FHS&lt;1,1,AE36/FHS),G36,P36,DV36,truck_idle/60,Other!$G$4/454)+PRODUCT(G36,(AE36-IF(AE36/FHS&lt;1,1,AE36/FHS)*(truck_idle/60)),Truck_KW,gridPM,Other!$G$4/454,P36,DU36),blank)</f>
        <v/>
      </c>
      <c r="DZ36" s="12" t="str">
        <f>IF(NOT(B36=blank),VLOOKUP(B36+9,'Tables 4-5'!$F$8:$G$25,2),blank)</f>
        <v/>
      </c>
      <c r="EA36" s="12" t="str">
        <f>IF(NOT(B36=blank),VLOOKUP(B36+9,#REF!,3),blank)</f>
        <v/>
      </c>
      <c r="EB36" s="12" t="str">
        <f>IF(NOT(B36=blank),VLOOKUP(B36+9,'Table 6'!$B$3:$D$20,3),blank)</f>
        <v/>
      </c>
      <c r="EC36" s="4" t="str">
        <f>IF(NOT(B36=blank),'Tables 4-5'!$B$8,blank)</f>
        <v/>
      </c>
      <c r="ED36" s="4" t="str">
        <f>IF(NOT(B36=blank),PRODUCT(G36,Q36,(AE36-IF(AE36/FHS&lt;1,1,AE36/FHS)*(truck_idle/60)),(DZ36*EC36),(Other!$G$4/454))+PRODUCT(IF(AE36/FHS&lt;1,1,AE36/FHS),G36,Q36,EB36,truck_idle/60,Other!$G$4/454),blank)</f>
        <v/>
      </c>
      <c r="EE36" s="12" t="str">
        <f>IF(NOT(B36=blank),PRODUCT(IF(AE36/FHS&lt;1,1,AE36/FHS),G36,Q36,EB36,truck_idle/60,Other!$G$4/454)+PRODUCT(G36,(AE36-IF(AE36/FHS&lt;1,1,AE36/FHS)*(truck_idle/60)),Truck_KW,gridPM,Other!$G$4/454,Q36,DZ36),blank)</f>
        <v/>
      </c>
      <c r="EG36" t="str">
        <f>IF(C36=truckstoptru,VLOOKUP(B36+0,'Tables 2-3 TRU'!$B$14:$D$31,2),blank)</f>
        <v/>
      </c>
      <c r="EH36" s="4" t="str">
        <f>IF(C36=truckstoptru,PRODUCT(G36,(AF36-IF(AF36/FHS&lt;1,1,AF36/FHS)*(truck_idle/60)),tru__hp,tru_Load_Factor,(Other!$G$4/454),EG36,R36)+PRODUCT(IF(AF36/FHS&lt;1,1,AF36/FHS),G36,truck_idle/60,tru__hp,tru_Load_Factor,(Other!$G$4/454),EG36,R36),blank)</f>
        <v/>
      </c>
      <c r="EI36" s="4" t="str">
        <f>IF(C36=truckstoptru,PRODUCT(IF(AF36/FHS&lt;1,1,AF36/FHS),G36,truck_idle/60,tru_Load_Factor,tru__hp,(Other!$G$4/454),EG36,R36)+PRODUCT(G36,(AF36-IF(AF36/FHS&lt;1,1,AF36/FHS)*(truck_idle/60)),TRU_KW,gridNox,Other!$G$4/454,R36),blank)</f>
        <v/>
      </c>
      <c r="EJ36" t="str">
        <f>IF(C36=truckstoptru,VLOOKUP(B36+1,'Tables 2-3 TRU'!$B$14:$D$31,2),blank)</f>
        <v/>
      </c>
      <c r="EK36" s="4" t="str">
        <f>IF(C36=truckstoptru,PRODUCT(G36,(AF36-IF(AF36/FHS&lt;1,1,AF36/FHS)*(truck_idle/60)),tru__hp,tru_Load_Factor,(Other!$G$4/454),EJ36,S36)+PRODUCT(IF(AF36/FHS&lt;1,1,AF36/FHS),G36,truck_idle/60,tru__hp,tru_Load_Factor,(Other!$G$4/454),EJ36,S36),blank)</f>
        <v/>
      </c>
      <c r="EL36" s="4" t="str">
        <f>IF(C36=truckstoptru,PRODUCT(IF(AF36/FHS&lt;1,1,AF36/FHS),G36,truck_idle/60,tru_Load_Factor,tru__hp,(Other!$G$4/454),EJ36,S36)+PRODUCT(G36,(AF36-IF(AF36/FHS&lt;1,1,AF36/FHS)*(truck_idle/60)),TRU_KW,gridNox,Other!$G$4/454,S36),blank)</f>
        <v/>
      </c>
      <c r="EM36" t="str">
        <f>IF(C36=truckstoptru,VLOOKUP(B36+2,'Tables 2-3 TRU'!$B$14:$D$31,2),blank)</f>
        <v/>
      </c>
      <c r="EN36" s="4" t="str">
        <f>IF(C36=truckstoptru,PRODUCT(G36,(AF36-IF(AF36/FHS&lt;1,1,AF36/FHS)*(truck_idle/60)),tru__hp,tru_Load_Factor,(Other!$G$4/454),EM36,T36)+PRODUCT(IF(AF36/FHS&lt;1,1,AF36/FHS),G36,truck_idle/60,tru__hp,tru_Load_Factor,(Other!$G$4/454),EM36,T36),blank)</f>
        <v/>
      </c>
      <c r="EO36" s="4" t="str">
        <f>IF(C36=truckstoptru,PRODUCT(IF(AF36/FHS&lt;1,1,AF36/FHS),G36,truck_idle/60,tru_Load_Factor,tru__hp,(Other!$G$4/454),EM36,T36)+PRODUCT(G36,(AF36-IF(AF36/FHS&lt;1,1,AF36/FHS)*(truck_idle/60)),TRU_KW,gridNox,Other!$G$4/454,T36),blank)</f>
        <v/>
      </c>
      <c r="EP36" t="str">
        <f>IF(C36=truckstoptru,VLOOKUP(B36+3,'Tables 2-3 TRU'!$B$14:$D$31,2),blank)</f>
        <v/>
      </c>
      <c r="EQ36" s="4" t="str">
        <f>IF(C36=truckstoptru,PRODUCT(G36,(AF36-IF(AF36/FHS&lt;1,1,AF36/FHS)*(truck_idle/60)),tru__hp,tru_Load_Factor,(Other!$G$4/454),EP36,U36)+PRODUCT(IF(AF36/FHS&lt;1,1,AF36/FHS),G36,truck_idle/60,tru__hp,tru_Load_Factor,(Other!$G$4/454),EP36,U36),blank)</f>
        <v/>
      </c>
      <c r="ER36" s="4" t="str">
        <f>IF(C36=truckstoptru,PRODUCT(IF(AF36/FHS&lt;1,1,AF36/FHS),G36,truck_idle/60,tru_Load_Factor,tru__hp,(Other!$G$4/454),EP36,U36)+PRODUCT(G36,(AF36-IF(AF36/FHS&lt;1,1,AF36/FHS)*(truck_idle/60)),TRU_KW,gridNox,Other!$G$4/454,U36),blank)</f>
        <v/>
      </c>
      <c r="ES36" t="str">
        <f>IF(C36=truckstoptru,VLOOKUP(B36+4,'Tables 2-3 TRU'!$B$14:$D$31,2),blank)</f>
        <v/>
      </c>
      <c r="ET36" s="4" t="str">
        <f>IF(C36=truckstoptru,PRODUCT(G36,(AF36-IF(AF36/FHS&lt;1,1,AF36/FHS)*(truck_idle/60)),tru__hp,tru_Load_Factor,(Other!$G$4/454),ES36,V36)+PRODUCT(IF(AF36/FHS&lt;1,1,AF36/FHS),G36,truck_idle/60,tru__hp,tru_Load_Factor,(Other!$G$4/454),ES36,V36),blank)</f>
        <v/>
      </c>
      <c r="EU36" s="4" t="str">
        <f>IF(C36=truckstoptru,PRODUCT(IF(AF36/FHS&lt;1,1,AE36/FHS),G36,truck_idle/60,tru_Load_Factor,tru__hp,(Other!$G$4/454),ES36,V36)+PRODUCT(G36,(AF36-IF(AF36/FHS&lt;1,1,AE36/FHS)*(truck_idle/60)),TRU_KW,gridNox,Other!$G$4/454,V36),blank)</f>
        <v/>
      </c>
      <c r="EV36" t="str">
        <f>IF(C36=truckstoptru,VLOOKUP(B36+5,'Tables 2-3 TRU'!$B$14:$D$31,2),blank)</f>
        <v/>
      </c>
      <c r="EW36" s="4" t="str">
        <f>IF(C36=truckstoptru,PRODUCT(G36,(AF36-IF(AF36/FHS&lt;1,1,AF36/FHS)*(truck_idle/60)),tru__hp,tru_Load_Factor,(Other!$G$4/454),EV36,W36)+PRODUCT(IF(AF36/FHS&lt;1,1,AF36/FHS),G36,truck_idle/60,tru__hp,tru_Load_Factor,(Other!$G$4/454),EV36,W36),blank)</f>
        <v/>
      </c>
      <c r="EX36" s="4" t="str">
        <f>IF(C36=truckstoptru,PRODUCT(IF(AF36/FHS&lt;1,1,AF36/FHS),G36,truck_idle/60,tru_Load_Factor,tru__hp,(Other!$G$4/454),EV36,W36)+PRODUCT(G36,(AF36-IF(AF36/FHS&lt;1,1,AF36/FHS)*(truck_idle/60)),TRU_KW,gridNox,Other!$G$4/454,W36),blank)</f>
        <v/>
      </c>
      <c r="EY36" t="str">
        <f>IF(C36=truckstoptru,VLOOKUP(B36+6,'Tables 2-3 TRU'!$B$14:$D$31,2),blank)</f>
        <v/>
      </c>
      <c r="EZ36" s="4" t="str">
        <f>IF(C36=truckstoptru,PRODUCT(G36,(AF36-IF(AF36/FHS&lt;1,1,AF36/FHS)*(truck_idle/60)),tru__hp,tru_Load_Factor,(Other!$G$4/454),EY36,X36)+PRODUCT(IF(AF36/FHS&lt;1,1,AF36/FHS),G36,truck_idle/60,tru__hp,tru_Load_Factor,(Other!$G$4/454),EY36,X36),blank)</f>
        <v/>
      </c>
      <c r="FA36" s="4" t="str">
        <f>IF(C36=truckstoptru,PRODUCT(IF(AF36/FHS&lt;1,1,AF36/FHS),G36,truck_idle/60,tru_Load_Factor,tru__hp,(Other!$G$4/454),EY36,X36)+PRODUCT(G36,(AF36-IF(AF36/FHS&lt;1,1,AF36/FHS)*(truck_idle/60)),TRU_KW,gridNox,Other!$G$4/454,X36),blank)</f>
        <v/>
      </c>
      <c r="FB36" t="str">
        <f>IF(C36=truckstoptru,VLOOKUP(B36+7,'Tables 2-3 TRU'!$B$14:$D$31,2),blank)</f>
        <v/>
      </c>
      <c r="FC36" s="4" t="str">
        <f>IF(C36=truckstoptru,PRODUCT(G36,(AF36-IF(AF36/FHS&lt;1,1,AF36/FHS)*(truck_idle/60)),tru__hp,tru_Load_Factor,(Other!$G$4/454),FB36,Y36)+PRODUCT(IF(AF36/FHS&lt;1,1,AF36/FHS),G36,truck_idle/60,tru__hp,tru_Load_Factor,(Other!$G$4/454),FB36,Y36),blank)</f>
        <v/>
      </c>
      <c r="FD36" s="4" t="str">
        <f>IF(C36=truckstoptru,PRODUCT(IF(AF36/FHS&lt;1,1,AF36/FHS),G36,truck_idle/60,tru_Load_Factor,tru__hp,(Other!$G$4/454),FB36,Y36)+PRODUCT(G36,(AF36-IF(AF36/FHS&lt;1,1,AF36/FHS)*(truck_idle/60)),TRU_KW,gridNox,Other!$G$4/454,Y36),blank)</f>
        <v/>
      </c>
      <c r="FE36" t="str">
        <f>IF(C36=truckstoptru,VLOOKUP(B36+8,'Tables 2-3 TRU'!$B$14:$D$31,2),blank)</f>
        <v/>
      </c>
      <c r="FF36" s="4" t="str">
        <f>IF(C36=truckstoptru,PRODUCT(G36,(AF36-IF(AF36/FHS&lt;1,1,AF36/FHS)*(truck_idle/60)),tru__hp,tru_Load_Factor,(Other!$G$4/454),FE36,Z36)+PRODUCT(IF(AF36/FHS&lt;1,1,AF36/FHS),G36,truck_idle/60,tru__hp,tru_Load_Factor,(Other!$G$4/454),FE36,Z36),blank)</f>
        <v/>
      </c>
      <c r="FG36" s="4" t="str">
        <f>IF(C36=truckstoptru,PRODUCT(IF(AF36/FHS&lt;1,1,AF36/FHS),G36,truck_idle/60,tru_Load_Factor,tru__hp,(Other!$G$4/454),FE36,Z36)+PRODUCT(G36,(AF36-IF(AF36/FHS&lt;1,1,AF36/FHS)*(truck_idle/60)),TRU_KW,gridNox,Other!$G$4/454,Z36),blank)</f>
        <v/>
      </c>
      <c r="FH36" t="str">
        <f>IF(C36=truckstoptru,VLOOKUP(B36+9,'Tables 2-3 TRU'!$B$14:$D$31,2),blank)</f>
        <v/>
      </c>
      <c r="FI36" s="4" t="str">
        <f>IF(C36=truckstoptru,PRODUCT(G36,(AF36-IF(AF36/FHS&lt;1,1,AF36/FHS)*(truck_idle/60)),tru__hp,tru_Load_Factor,(Other!$G$4/454),FH36,AA36)+PRODUCT(IF(AF36/FHS&lt;1,1,AF36/FHS),G36,truck_idle/60,tru__hp,tru_Load_Factor,(Other!$G$4/454),FH36,AA36),blank)</f>
        <v/>
      </c>
      <c r="FJ36" s="4" t="str">
        <f>IF(C36=truckstoptru,PRODUCT(IF(AF36/FHS&lt;1,1,AF36/FHS),G36,truck_idle/60,tru_Load_Factor,tru__hp,(Other!$G$4/454),FH36,AA36)+PRODUCT(G36,(AF36-IF(AF36/FHS&lt;1,1,AF36/FHS)*(truck_idle/60)),TRU_KW,gridNox,Other!$G$4/454,AA36),blank)</f>
        <v/>
      </c>
      <c r="FL36" t="str">
        <f>IF(C36=truckstoptru,VLOOKUP(B36+0,'Tables 2-3 TRU'!$B$14:$D$31,3),blank)</f>
        <v/>
      </c>
      <c r="FM36" s="4" t="str">
        <f>IF(C36=truckstoptru,PRODUCT(G36,(AF36-IF(AF36/FHS&lt;1,1,AF36/FHS)*(truck_idle/60)),tru__hp,tru_Load_Factor,(Other!$G$4/454),FL36,R36)+PRODUCT(IF(AF36/FHS&lt;1,1,AF36/FHS),G36,truck_idle/60,tru__hp,tru_Load_Factor,(Other!$G$4/454),FL36,R36),blank)</f>
        <v/>
      </c>
      <c r="FN36" s="4" t="str">
        <f>IF(C36=truckstoptru,PRODUCT(IF(AF36/FHS&lt;1,1,AF36/FHS),G36,truck_idle/60,tru_Load_Factor,tru__hp,(Other!$G$4/454),FL36,R36)+PRODUCT(G36,(AF36-IF(AF36/FHS&lt;1,1,AF36/FHS)*(truck_idle/60)),TRU_KW,gridPM,Other!$G$4/454,R36),blank)</f>
        <v/>
      </c>
      <c r="FO36" t="str">
        <f>IF(C36=truckstoptru,VLOOKUP(B36+1,'Tables 2-3 TRU'!$B$14:$D$31,3),blank)</f>
        <v/>
      </c>
      <c r="FP36" s="4" t="str">
        <f>IF(C36=truckstoptru,PRODUCT(G36,(AF36-IF(AF36/FHS&lt;1,1,AF36/FHS)*(truck_idle/60)),tru__hp,tru_Load_Factor,(Other!$G$4/454),FO36,S36)+PRODUCT(IF(AF36/FHS&lt;1,1,AF36/FHS),G36,truck_idle/60,tru__hp,tru_Load_Factor,(Other!$G$4/454),FO36,S36),blank)</f>
        <v/>
      </c>
      <c r="FQ36" s="4" t="str">
        <f>IF(C36=truckstoptru,PRODUCT(IF(AF36/FHS&lt;1,1,AF36/FHS),G36,truck_idle/60,tru_Load_Factor,tru__hp,(Other!$G$4/454),FO36,S36)+PRODUCT(G36,(AF36-IF(AF36/FHS&lt;1,1,AF36/FHS)*(truck_idle/60)),TRU_KW,gridPM,Other!$G$4/454,S36),blank)</f>
        <v/>
      </c>
      <c r="FR36" t="str">
        <f>IF(C36=truckstoptru,VLOOKUP(B36+2,'Tables 2-3 TRU'!$B$14:$D$31,3),blank)</f>
        <v/>
      </c>
      <c r="FS36" s="4" t="str">
        <f>IF(C36=truckstoptru,PRODUCT(G36,(AF36-IF(AF36/FHS&lt;1,1,AF36/FHS)*(truck_idle/60)),tru__hp,tru_Load_Factor,(Other!$G$4/454),FR36,T36)+PRODUCT(IF(AF36/FHS&lt;1,1,AF36/FHS),G36,truck_idle/60,tru__hp,tru_Load_Factor,(Other!$G$4/454),FR36,T36),blank)</f>
        <v/>
      </c>
      <c r="FT36" s="4" t="str">
        <f>IF(C36=truckstoptru,PRODUCT(IF(AF36/FHS&lt;1,1,AF36/FHS),G36,truck_idle/60,tru_Load_Factor,tru__hp,(Other!$G$4/454),FR36,T36)+PRODUCT(G36,(AF36-IF(AF36/FHS&lt;1,1,AF36/FHS)*(truck_idle/60)),TRU_KW,gridPM,Other!$G$4/454,T36),blank)</f>
        <v/>
      </c>
      <c r="FU36" t="str">
        <f>IF(C36=truckstoptru,VLOOKUP(B36+3,'Tables 2-3 TRU'!$B$14:$D$31,3),blank)</f>
        <v/>
      </c>
      <c r="FV36" s="4" t="str">
        <f>IF(C36=truckstoptru,PRODUCT(G36,(AF36-IF(AF36/FHS&lt;1,1,AF36/FHS)*(truck_idle/60)),tru__hp,tru_Load_Factor,(Other!$G$4/454),FU36,U36)+PRODUCT(IF(AF36/FHS&lt;1,1,AF36/FHS),G36,truck_idle/60,tru__hp,tru_Load_Factor,(Other!$G$4/454),FU36,U36),blank)</f>
        <v/>
      </c>
      <c r="FW36" s="4" t="str">
        <f>IF(C36=truckstoptru,PRODUCT(IF(AF36/FHS&lt;1,1,AF36/FHS),G36,truck_idle/60,tru_Load_Factor,tru__hp,(Other!$G$4/454),FU36,U36)+PRODUCT(G36,(AF36-IF(AF36/FHS&lt;1,1,AF36/FHS)*(truck_idle/60)),TRU_KW,gridPM,Other!$G$4/454,U36),blank)</f>
        <v/>
      </c>
      <c r="FX36" t="str">
        <f>IF(C36=truckstoptru,VLOOKUP(B36+4,'Tables 2-3 TRU'!$B$14:$D$31,3),blank)</f>
        <v/>
      </c>
      <c r="FY36" s="4" t="str">
        <f>IF(C36=truckstoptru,PRODUCT(G36,(AF36-IF(AF36/FHS&lt;1,1,AF36/FHS)*(truck_idle/60)),tru__hp,tru_Load_Factor,(Other!$G$4/454),FX36,V36)+PRODUCT(IF(AF36/FHS&lt;1,1,AF36/FHS),G36,truck_idle/60,tru__hp,tru_Load_Factor,(Other!$G$4/454),FX36,V36),blank)</f>
        <v/>
      </c>
      <c r="FZ36" s="4" t="str">
        <f>IF(C36=truckstoptru,PRODUCT(IF(AF36/FHS&lt;1,1,AF36/FHS),G36,truck_idle/60,tru_Load_Factor,tru__hp,(Other!$G$4/454),FX36,V36)+PRODUCT(G36,(AF36-IF(AF36/FHS&lt;1,1,AF36/FHS)*(truck_idle/60)),TRU_KW,gridPM,Other!$G$4/454,V36),blank)</f>
        <v/>
      </c>
      <c r="GA36" t="str">
        <f>IF(C36=truckstoptru,VLOOKUP(B36+5,'Tables 2-3 TRU'!$B$14:$D$31,3),blank)</f>
        <v/>
      </c>
      <c r="GB36" s="4" t="str">
        <f>IF(C36=truckstoptru,PRODUCT(G36,(AF36-IF(AF36/FHS&lt;1,1,AF36/FHS)*(truck_idle/60)),tru__hp,tru_Load_Factor,(Other!$G$4/454),GA36,W36)+PRODUCT(IF(AF36/FHS&lt;1,1,AF36/FHS),G36,truck_idle/60,tru__hp,tru_Load_Factor,(Other!$G$4/454),GA36,W36),blank)</f>
        <v/>
      </c>
      <c r="GC36" s="4" t="str">
        <f>IF(C36=truckstoptru,PRODUCT(IF(AF36/FHS&lt;1,1,AF36/FHS),G36,truck_idle/60,tru_Load_Factor,tru__hp,(Other!$G$4/454),GA36,W36)+PRODUCT(G36,(AF36-IF(AF36/FHS&lt;1,1,AF36/FHS)*(truck_idle/60)),TRU_KW,gridPM,Other!$G$4/454,W36),blank)</f>
        <v/>
      </c>
      <c r="GD36" t="str">
        <f>IF(C36=truckstoptru,VLOOKUP(B36+6,'Tables 2-3 TRU'!$B$14:$D$31,3),blank)</f>
        <v/>
      </c>
      <c r="GE36" s="4" t="str">
        <f>IF(C36=truckstoptru,PRODUCT(G36,(AF36-IF(AF36/FHS&lt;1,1,AF36/FHS)*(truck_idle/60)),tru__hp,tru_Load_Factor,(Other!$G$4/454),GD36,X36)+PRODUCT(IF(AF36/FHS&lt;1,1,AF36/FHS),G36,truck_idle/60,tru__hp,tru_Load_Factor,(Other!$G$4/454),GD36,X36),blank)</f>
        <v/>
      </c>
      <c r="GF36" s="4" t="str">
        <f>IF(C36=truckstoptru,PRODUCT(IF(AF36/FHS&lt;1,1,AF36/FHS),G36,truck_idle/60,tru_Load_Factor,tru__hp,(Other!$G$4/454),GD36,X36)+PRODUCT(G36,(AF36-IF(AF36/FHS&lt;1,1,AF36/FHS)*(truck_idle/60)),TRU_KW,gridPM,Other!$G$4/454,X36),blank)</f>
        <v/>
      </c>
      <c r="GG36" t="str">
        <f>IF(C36=truckstoptru,VLOOKUP(B36+7,'Tables 2-3 TRU'!$B$14:$D$31,3),blank)</f>
        <v/>
      </c>
      <c r="GH36" s="4" t="str">
        <f>IF(C36=truckstoptru,PRODUCT(G36,(AF36-IF(AF36/FHS&lt;1,1,AF36/FHS)*(truck_idle/60)),tru__hp,tru_Load_Factor,(Other!$G$4/454),GG36,Y36)+PRODUCT(IF(AF36/FHS&lt;1,1,AF36/FHS),G36,truck_idle/60,tru__hp,tru_Load_Factor,(Other!$G$4/454),GG36,Y36),blank)</f>
        <v/>
      </c>
      <c r="GI36" s="4" t="str">
        <f>IF(C36=truckstoptru,PRODUCT(IF(AF36/FHS&lt;1,1,AF36/FHS),G36,truck_idle/60,tru_Load_Factor,tru__hp,(Other!$G$4/454),GG36,Y36)+PRODUCT(G36,(AF36-IF(AF36/FHS&lt;1,1,AF36/FHS)*(truck_idle/60)),TRU_KW,gridPM,Other!$G$4/454,Y36),blank)</f>
        <v/>
      </c>
      <c r="GJ36" t="str">
        <f>IF(C36=truckstoptru,VLOOKUP(B36+8,'Tables 2-3 TRU'!$B$14:$D$31,3),blank)</f>
        <v/>
      </c>
      <c r="GK36" s="4" t="str">
        <f>IF(C36=truckstoptru,PRODUCT(G36,(AF36-IF(AF36/FHS&lt;1,1,AF36/FHS)*(truck_idle/60)),tru__hp,tru_Load_Factor,(Other!$G$4/454),GJ36,Z36)+PRODUCT(IF(AF36/FHS&lt;1,1,AF36/FHS),G36,truck_idle/60,tru__hp,tru_Load_Factor,(Other!$G$4/454),GJ36,Z36),blank)</f>
        <v/>
      </c>
      <c r="GL36" s="4" t="str">
        <f>IF(C36=truckstoptru,PRODUCT(IF(AF36/FHS&lt;1,1,AF36/FHS),G36,truck_idle/60,tru_Load_Factor,tru__hp,(Other!$G$4/454),GJ36,Z36)+PRODUCT(G36,(AF36-IF(AF36/FHS&lt;1,1,AF36/FHS)*(truck_idle/60)),TRU_KW,gridPM,Other!$G$4/454,Z36),blank)</f>
        <v/>
      </c>
      <c r="GM36" t="str">
        <f>IF(C36=truckstoptru,VLOOKUP(B36+9,'Tables 2-3 TRU'!$B$14:$D$31,3),blank)</f>
        <v/>
      </c>
      <c r="GN36" s="4" t="str">
        <f>IF(C36=truckstoptru,PRODUCT(G36,(AF36-IF(AF36/FHS&lt;1,1,AF36/FHS)*(truck_idle/60)),tru__hp,tru_Load_Factor,(Other!$G$4/454),GM36,AA36)+PRODUCT(IF(AF36/FHS&lt;1,1,AF36/FHS),G36,truck_idle/60,tru__hp,tru_Load_Factor,(Other!$G$4/454),GM36,AA36),blank)</f>
        <v/>
      </c>
      <c r="GO36" s="4" t="str">
        <f>IF(C36=truckstoptru,PRODUCT(IF(AF36/FHS&lt;1,1,AF36/FHS),G36,truck_idle/60,tru_Load_Factor,tru__hp,(Other!$G$4/454),GM36,AA36)+PRODUCT(G36,(AF36-IF(AF36/FHS&lt;1,1,AF36/FHS)*(truck_idle/60)),TRU_KW,gridPM,Other!$G$4/454,AA36),blank)</f>
        <v/>
      </c>
      <c r="GQ36" s="4">
        <f t="shared" si="2"/>
        <v>0</v>
      </c>
      <c r="GR36" s="4">
        <f t="shared" si="3"/>
        <v>0</v>
      </c>
      <c r="GS36" s="4">
        <f t="shared" si="4"/>
        <v>0</v>
      </c>
      <c r="GT36" s="4">
        <f t="shared" si="5"/>
        <v>0</v>
      </c>
      <c r="GU36" s="4">
        <f t="shared" si="11"/>
        <v>0</v>
      </c>
      <c r="GV36" s="4">
        <f t="shared" si="12"/>
        <v>0</v>
      </c>
      <c r="GW36" s="4"/>
      <c r="GX36" s="4">
        <f t="shared" si="6"/>
        <v>0</v>
      </c>
      <c r="GY36" s="4">
        <f t="shared" si="7"/>
        <v>0</v>
      </c>
      <c r="GZ36" s="4">
        <f t="shared" si="8"/>
        <v>0</v>
      </c>
      <c r="HA36" s="4">
        <f t="shared" si="9"/>
        <v>0</v>
      </c>
      <c r="HB36" s="4">
        <f t="shared" si="13"/>
        <v>0</v>
      </c>
      <c r="HC36" s="4">
        <f t="shared" si="14"/>
        <v>0</v>
      </c>
      <c r="HD36" s="4"/>
      <c r="HE36" s="4">
        <f t="shared" si="15"/>
        <v>0</v>
      </c>
      <c r="HF36" s="4">
        <f t="shared" si="16"/>
        <v>0</v>
      </c>
      <c r="HG36" s="19">
        <f t="shared" si="17"/>
        <v>0</v>
      </c>
      <c r="HH36" s="244">
        <f t="shared" si="10"/>
        <v>0</v>
      </c>
      <c r="HI36" s="55"/>
    </row>
    <row r="37" spans="1:217" x14ac:dyDescent="0.2">
      <c r="A37" t="str">
        <f>IF(OR('User Input Data'!C41=truckstop1,'User Input Data'!C41=truckstoptru),'User Input Data'!A41,blank)</f>
        <v/>
      </c>
      <c r="B37" t="str">
        <f>IF(OR('User Input Data'!C41=truckstop1,'User Input Data'!C41=truckstoptru),'User Input Data'!B41,blank)</f>
        <v/>
      </c>
      <c r="C37" s="49" t="str">
        <f>IF(OR('User Input Data'!C41=truckstop1,'User Input Data'!C41=truckstoptru),'User Input Data'!C41,blank)</f>
        <v/>
      </c>
      <c r="D37" s="49" t="str">
        <f>IF(AND(OR('User Input Data'!C41=truckstop1,'User Input Data'!C41=truckstoptru),'User Input Data'!D41&gt;1),'User Input Data'!D41,blank)</f>
        <v/>
      </c>
      <c r="E37" s="49" t="str">
        <f>IF(AND(OR('User Input Data'!C41=truckstop1,'User Input Data'!C41=truckstoptru),'User Input Data'!E41&gt;1),'User Input Data'!E41,blank)</f>
        <v/>
      </c>
      <c r="F37" s="49" t="str">
        <f>IF(AND(OR('User Input Data'!C41=truckstop1,'User Input Data'!C41=truckstoptru),'User Input Data'!F41&gt;1),'User Input Data'!F41,blank)</f>
        <v/>
      </c>
      <c r="G37" t="str">
        <f>IF(AND(OR('User Input Data'!C41=truckstop1,'User Input Data'!C41=truckstoptru),'User Input Data'!G41&gt;1),'User Input Data'!G41,blank)</f>
        <v/>
      </c>
      <c r="H37" s="79" t="str">
        <f>IF(OR('User Input Data'!C41=truckstop1,'User Input Data'!C41=truckstoptru),'User Input Data'!H41,blank)</f>
        <v/>
      </c>
      <c r="I37" s="79" t="str">
        <f>IF(OR('User Input Data'!C41=truckstop1,'User Input Data'!C41=truckstoptru),'User Input Data'!I41,blank)</f>
        <v/>
      </c>
      <c r="J37" s="79" t="str">
        <f>IF(OR('User Input Data'!C41=truckstop1,'User Input Data'!C41=truckstoptru),'User Input Data'!J41,blank)</f>
        <v/>
      </c>
      <c r="K37" s="79" t="str">
        <f>IF(OR('User Input Data'!C41=truckstop1,'User Input Data'!C41=truckstoptru),'User Input Data'!K41,blank)</f>
        <v/>
      </c>
      <c r="L37" s="79" t="str">
        <f>IF(OR('User Input Data'!C41=truckstop1,'User Input Data'!C41=truckstoptru),'User Input Data'!L41,blank)</f>
        <v/>
      </c>
      <c r="M37" s="79" t="str">
        <f>IF(OR('User Input Data'!C41=truckstop1,'User Input Data'!C41=truckstoptru),'User Input Data'!M41,blank)</f>
        <v/>
      </c>
      <c r="N37" s="79" t="str">
        <f>IF(OR('User Input Data'!C41=truckstop1,'User Input Data'!C41=truckstoptru),'User Input Data'!N41,blank)</f>
        <v/>
      </c>
      <c r="O37" s="79" t="str">
        <f>IF(OR('User Input Data'!C41=truckstop1,'User Input Data'!C41=truckstoptru),'User Input Data'!O41,blank)</f>
        <v/>
      </c>
      <c r="P37" s="79" t="str">
        <f>IF(OR('User Input Data'!C41=truckstop1,'User Input Data'!C41=truckstoptru),'User Input Data'!P41,blank)</f>
        <v/>
      </c>
      <c r="Q37" s="79" t="str">
        <f>IF(OR('User Input Data'!C41=truckstop1,'User Input Data'!C41=truckstoptru),'User Input Data'!Q41,blank)</f>
        <v/>
      </c>
      <c r="R37" s="79" t="str">
        <f>IF('User Input Data'!C41=truckstoptru,'User Input Data'!R41,blank)</f>
        <v/>
      </c>
      <c r="S37" s="79" t="str">
        <f>IF('User Input Data'!C41=truckstoptru,'User Input Data'!S41,blank)</f>
        <v/>
      </c>
      <c r="T37" s="79" t="str">
        <f>IF('User Input Data'!C41=truckstoptru,'User Input Data'!T41,blank)</f>
        <v/>
      </c>
      <c r="U37" s="79" t="str">
        <f>IF('User Input Data'!C41=truckstoptru,'User Input Data'!U41,blank)</f>
        <v/>
      </c>
      <c r="V37" s="79" t="str">
        <f>IF('User Input Data'!C41=truckstoptru,'User Input Data'!V41,blank)</f>
        <v/>
      </c>
      <c r="W37" s="79" t="str">
        <f>IF('User Input Data'!C41=truckstoptru,'User Input Data'!W41,blank)</f>
        <v/>
      </c>
      <c r="X37" s="79" t="str">
        <f>IF('User Input Data'!C41=truckstoptru,'User Input Data'!X41,blank)</f>
        <v/>
      </c>
      <c r="Y37" s="79" t="str">
        <f>IF('User Input Data'!C41=truckstoptru,'User Input Data'!Y41,blank)</f>
        <v/>
      </c>
      <c r="Z37" s="79" t="str">
        <f>IF('User Input Data'!C41=truckstoptru,'User Input Data'!Z41,blank)</f>
        <v/>
      </c>
      <c r="AA37" s="79" t="str">
        <f>IF('User Input Data'!C41=truckstoptru,'User Input Data'!AA41,blank)</f>
        <v/>
      </c>
      <c r="AB37" s="9" t="str">
        <f>IF(AND(OR('User Input Data'!C41=truckstop1,'User Input Data'!C41=truckstoptru),'User Input Data'!AC41&gt;1),'User Input Data'!AC41,blank)</f>
        <v/>
      </c>
      <c r="AC37" s="9" t="str">
        <f>IF(AND(OR('User Input Data'!C41=truckstop1,'User Input Data'!C41=truckstoptru),'User Input Data'!AD41&gt;0),'User Input Data'!AD41,blank)</f>
        <v/>
      </c>
      <c r="AE37" t="str">
        <f>IF(E37&gt;0,E37,Other!$G$5)</f>
        <v/>
      </c>
      <c r="AF37" t="str">
        <f t="shared" si="1"/>
        <v/>
      </c>
      <c r="AG37" s="12" t="str">
        <f>IF(NOT(B37=blank),VLOOKUP(B37+0,'Tables 4-5'!$F$8:$G$25,2),blank)</f>
        <v/>
      </c>
      <c r="AH37" s="461" t="str">
        <f>IF(NOT(B37=blank),VLOOKUP(B37+0,'Table 6'!$B$3:$D$20,2),blank)</f>
        <v/>
      </c>
      <c r="AI37" s="4" t="str">
        <f>IF(NOT(B37=blank),'Tables 4-5'!$A$8,blank)</f>
        <v/>
      </c>
      <c r="AJ37" s="4" t="str">
        <f>IF(NOT(B37=blank),PRODUCT(G37,H37,(AE37-IF(AE37/FHS&lt;1,1,AE37/FHS)*(truck_idle/60)),(AG37*AI37),(Other!$G$4/454))+PRODUCT(IF(AE37/FHS&lt;1,1,AE37/FHS),G37,H37,AH37,truck_idle/60,Other!$G$4/454),blank)</f>
        <v/>
      </c>
      <c r="AK37" s="4" t="str">
        <f>IF(NOT(B37=blank),PRODUCT(IF(AE37/FHS&lt;1,1,AE37/FHS),G37,H37,AH37,truck_idle/60,Other!$G$4/454)+PRODUCT(G37,(AE37-IF(AE37/FHS&lt;1,1,AE37/FHS)*(truck_idle/60)),Truck_KW,gridNox,Other!$G$4/454,H37,AG37),blank)</f>
        <v/>
      </c>
      <c r="AL37" s="12" t="str">
        <f>IF(NOT(B37=blank),VLOOKUP(B37+1,'Tables 4-5'!$F$8:$G$25,2),blank)</f>
        <v/>
      </c>
      <c r="AM37" s="461" t="str">
        <f>IF(NOT(B37=blank),VLOOKUP(B37+1,'Table 6'!$B$3:$D$20,2),blank)</f>
        <v/>
      </c>
      <c r="AN37" s="4" t="str">
        <f>IF(NOT(B37=blank),'Tables 4-5'!$A$8,blank)</f>
        <v/>
      </c>
      <c r="AO37" s="4" t="str">
        <f>IF(NOT(B37=blank),PRODUCT(G37,I37,(AE37-IF(AE37/FHS&lt;1,1,AE37/FHS)*(truck_idle/60)),(AL37*AN37),(Other!$G$4/454))+PRODUCT(IF(AE37/FHS&lt;1,1,AE37/FHS),G37,I37,AM37,truck_idle/60,Other!$G$4/454),blank)</f>
        <v/>
      </c>
      <c r="AP37" s="4" t="str">
        <f>IF(NOT(B37=blank),PRODUCT(IF(AE37/FHS&lt;1,1,AE37/FHS),G37,I37,AM37,truck_idle/60,Other!$G$4/454)+PRODUCT(G37,(AE37-IF(AE37/FHS&lt;1,1,AE37/FHS)*(truck_idle/60)),Truck_KW,gridNox,Other!$G$4/454,I37,AL37),blank)</f>
        <v/>
      </c>
      <c r="AQ37" s="12" t="str">
        <f>IF(NOT(B37=blank),VLOOKUP(B37+2,'Tables 4-5'!$F$8:$G$25,2),blank)</f>
        <v/>
      </c>
      <c r="AR37" s="461" t="str">
        <f>IF(NOT(B37=blank),VLOOKUP(B37+2,'Table 6'!$B$3:$D$20,2),blank)</f>
        <v/>
      </c>
      <c r="AS37" s="4" t="str">
        <f>IF(NOT(B37=blank),'Tables 4-5'!$A$8,blank)</f>
        <v/>
      </c>
      <c r="AT37" s="4" t="str">
        <f>IF(NOT(B37=blank),PRODUCT(G37,J37,(AE37-IF(AE37/FHS&lt;1,1,AE37/FHS)*(truck_idle/60)),(AQ37*AS37),(Other!$G$4/454))+PRODUCT(IF(AE37/FHS&lt;1,1,AE37/FHS),G37,J37,AR37,truck_idle/60,Other!$G$4/454),blank)</f>
        <v/>
      </c>
      <c r="AU37" s="4" t="str">
        <f>IF(NOT(B37=blank),PRODUCT(IF(AE37/FHS&lt;1,1,AE37/FHS),G37,J37,AR37,truck_idle/60,Other!$G$4/454)+PRODUCT(G37,(AE37-IF(AE37/FHS&lt;1,1,AE37/FHS)*(truck_idle/60)),Truck_KW,gridNox,Other!$G$4/454,J37,AQ37),blank)</f>
        <v/>
      </c>
      <c r="AV37" s="12" t="str">
        <f>IF(NOT(B37=blank),VLOOKUP(B37+3,'Tables 4-5'!$F$8:$G$25,2),blank)</f>
        <v/>
      </c>
      <c r="AW37" s="4" t="str">
        <f>IF(NOT(B37=blank),VLOOKUP(B37+3,#REF!,2),blank)</f>
        <v/>
      </c>
      <c r="AX37" s="461" t="str">
        <f>IF(NOT(B37=blank),VLOOKUP(B37+3,'Table 6'!$B$3:$D$20,2),blank)</f>
        <v/>
      </c>
      <c r="AY37" s="4" t="str">
        <f>IF(NOT(B37=blank),'Tables 4-5'!$A$8,blank)</f>
        <v/>
      </c>
      <c r="AZ37" s="4" t="str">
        <f>IF(NOT(B37=blank),PRODUCT(G37,K37,(AE37-IF(AE37/FHS&lt;1,1,AE37/FHS)*(truck_idle/60)),(AV37*AY37),(Other!$G$4/454))+PRODUCT(IF(AE37/FHS&lt;1,1,AE37/FHS),G37,K37,AX37,truck_idle/60,Other!$G$4/454),blank)</f>
        <v/>
      </c>
      <c r="BA37" s="4" t="str">
        <f>IF(NOT(B37=blank),PRODUCT(IF(AE37/FHS&lt;1,1,AE37/FHS),G37,K37,AX37,Other!$G$6/60,Other!$G$4/454)+PRODUCT(G37,(AE37-IF(AE37/FHS&lt;1,1,AE37/FHS)*(truck_idle/60)),Truck_KW,gridNox,Other!$G$4/454,K37,AV37),blank)</f>
        <v/>
      </c>
      <c r="BB37" s="12" t="str">
        <f>IF(NOT(B37=blank),VLOOKUP(B37+4,'Tables 4-5'!$F$8:$G$25,2),blank)</f>
        <v/>
      </c>
      <c r="BC37" s="461" t="str">
        <f>IF(NOT(B37=blank),VLOOKUP(B37+4,'Table 6'!$B$3:$D$20,2),blank)</f>
        <v/>
      </c>
      <c r="BD37" s="4" t="str">
        <f>IF(NOT(B37=blank),'Tables 4-5'!$A$8,blank)</f>
        <v/>
      </c>
      <c r="BE37" s="4" t="str">
        <f>IF(NOT(B37=blank),PRODUCT(G37,L37,(AE37-IF(AE37/FHS&lt;1,1,AE37/FHS)*(truck_idle/60)),(BB37*BD37),(Other!$G$4/454))+PRODUCT(IF(AE37/FHS&lt;1,1,AE37/FHS),G37,L37,BC37,truck_idle/60,Other!$G$4/454),blank)</f>
        <v/>
      </c>
      <c r="BF37" s="4" t="str">
        <f>IF(NOT(B37=blank),PRODUCT(IF(AE37/FHS&lt;1,1,AE37/FHS),G37,L37,BC37,Other!$G$6/60,Other!$G$4/454)+PRODUCT(G37,(AE37-IF(AE37/FHS&lt;1,1,AE37/FHS)*(truck_idle/60)),Truck_KW,gridNox,Other!$G$4/454,L37,BB37),blank)</f>
        <v/>
      </c>
      <c r="BG37" s="12" t="str">
        <f>IF(NOT(B37=blank),VLOOKUP(B37+5,'Tables 4-5'!$F$8:$G$25,2),blank)</f>
        <v/>
      </c>
      <c r="BH37" s="461" t="str">
        <f>IF(NOT(B37=blank),VLOOKUP(B37+5,'Table 6'!$B$3:$D$20,2),blank)</f>
        <v/>
      </c>
      <c r="BI37" s="4" t="str">
        <f>IF(NOT(B37=blank),'Tables 4-5'!$A$8,blank)</f>
        <v/>
      </c>
      <c r="BJ37" s="4" t="str">
        <f>IF(NOT(B37=blank),PRODUCT(G37,M37,(AE37-IF(AE37/FHS&lt;1,1,AE37/FHS)*(truck_idle/60)),(BG37*BI37),(Other!$G$4/454))+PRODUCT(IF(AE37/FHS&lt;1,1,AE37/FHS),G37,M37,BH37,truck_idle/60,Other!$G$4/454),blank)</f>
        <v/>
      </c>
      <c r="BK37" s="4" t="str">
        <f>IF(NOT(B37=blank),PRODUCT(IF(AE37/FHS&lt;1,1,AE37/FHS),G37,M37,BH37,truck_idle/60,Other!$G$4/454)+PRODUCT(G37,(AE37-IF(AE37/FHS&lt;1,1,AE37/FHS)*(truck_idle/60)),Truck_KW,gridNox,Other!$G$4/454,M37,BG37),blank)</f>
        <v/>
      </c>
      <c r="BL37" s="12" t="str">
        <f>IF(NOT(B37=blank),VLOOKUP(B37+6,'Tables 4-5'!$F$8:$G$25,2),blank)</f>
        <v/>
      </c>
      <c r="BM37" s="461" t="str">
        <f>IF(NOT(B37=blank),VLOOKUP(B37+6,'Table 6'!$B$3:$D$20,2),blank)</f>
        <v/>
      </c>
      <c r="BN37" s="4" t="str">
        <f>IF(NOT(B37=blank),'Tables 4-5'!$A$8,blank)</f>
        <v/>
      </c>
      <c r="BO37" s="4" t="str">
        <f>IF(NOT(B37=blank),PRODUCT(G37,N37,(AE37-IF(AE37/FHS&lt;1,1,AE37/FHS)*(truck_idle/60)),(BL37*BN37),(Other!$G$4/454))+PRODUCT(IF(AE37/FHS&lt;1,1,AE37/FHS),G37,N37,BM37,truck_idle/60,Other!$G$4/454),blank)</f>
        <v/>
      </c>
      <c r="BP37" s="4" t="str">
        <f>IF(NOT(B37=blank),PRODUCT(IF(AE37/FHS&lt;1,1,AE37/FHS),G37,N37,BM37,truck_idle/60,Other!$G$4/454)+PRODUCT(G37,(AE37-IF(AE37/FHS&lt;1,1,AE37/FHS)*(truck_idle/60)),Truck_KW,gridNox,Other!$G$4/454,N37,BL37),blank)</f>
        <v/>
      </c>
      <c r="BQ37" s="12" t="str">
        <f>IF(NOT(B37=blank),VLOOKUP(B37+7,'Tables 4-5'!$F$8:$G$25,2),blank)</f>
        <v/>
      </c>
      <c r="BR37" s="461" t="str">
        <f>IF(NOT(B37=blank),VLOOKUP(B37+7,'Table 6'!$B$3:$D$20,2),blank)</f>
        <v/>
      </c>
      <c r="BS37" s="4" t="str">
        <f>IF(NOT(B37=blank),'Tables 4-5'!$A$8,blank)</f>
        <v/>
      </c>
      <c r="BT37" s="4" t="str">
        <f>IF(NOT(B37=blank),PRODUCT(G37,O37,(AE37-IF(AE37/FHS&lt;1,1,AE37/FHS)*(truck_idle/60)),(BQ37*BS37),(Other!$G$4/454))+PRODUCT(IF(AE37/FHS&lt;1,1,AE37/FHS),G37,O37,BR37,truck_idle/60,Other!$G$4/454),blank)</f>
        <v/>
      </c>
      <c r="BU37" s="4" t="str">
        <f>IF(NOT(B37=blank),PRODUCT(IF(AE37/FHS&lt;1,1,AE37/FHS),G37,O37,BR37,truck_idle/60,Other!$G$4/454)+PRODUCT(G37,(AE37-IF(AE37/FHS&lt;1,1,AE37/FHS)*(truck_idle/60)),Truck_KW,gridNox,Other!$G$4/454,O37,BQ37),blank)</f>
        <v/>
      </c>
      <c r="BV37" s="12" t="str">
        <f>IF(NOT(B37=blank),VLOOKUP(B37+8,'Tables 4-5'!$F$8:$G$25,2),blank)</f>
        <v/>
      </c>
      <c r="BW37" s="461" t="str">
        <f>IF(NOT(B37=blank),VLOOKUP(B37+8,'Table 6'!$B$3:$D$20,2),blank)</f>
        <v/>
      </c>
      <c r="BX37" s="4" t="str">
        <f>IF(NOT(B37=blank),'Tables 4-5'!$A$8,blank)</f>
        <v/>
      </c>
      <c r="BY37" s="4" t="str">
        <f>IF(NOT(B37=blank),PRODUCT(G37,P37,(AE37-IF(AE37/FHS&lt;1,1,AE37/FHS)*(truck_idle/60)),(BV37*BX37),(Other!$G$4/454))+PRODUCT(IF(AE37/FHS&lt;1,1,AE37/FHS),G37,P37,BW37,truck_idle/60,Other!$G$4/454),blank)</f>
        <v/>
      </c>
      <c r="BZ37" s="4" t="str">
        <f>IF(NOT(B37=blank),PRODUCT(IF(AE37/FHS&lt;1,1,AE37/FHS),G37,P37,BW37,truck_idle/60,Other!$G$4/454)+PRODUCT(G37,(AE37-IF(AE37/FHS&lt;1,1,AE37/FHS)*(truck_idle/60)),Truck_KW,gridNox,Other!$G$4/454,P37,BV37),blank)</f>
        <v/>
      </c>
      <c r="CA37" s="12" t="str">
        <f>IF(NOT(B37=blank),VLOOKUP(B37+9,'Tables 4-5'!$F$8:$G$25,2),blank)</f>
        <v/>
      </c>
      <c r="CB37" s="461" t="str">
        <f>IF(NOT(B37=blank),VLOOKUP(B37+9,'Table 6'!$B$3:$D$20,2),blank)</f>
        <v/>
      </c>
      <c r="CC37" s="4" t="str">
        <f>IF(NOT(B37=blank),'Tables 4-5'!$A$8,blank)</f>
        <v/>
      </c>
      <c r="CD37" s="4" t="str">
        <f>IF(NOT(B37=blank),PRODUCT(G37,Q37,(AE37-IF(AE37/FHS&lt;1,1,AE37/FHS)*(truck_idle/60)),(CA37*CC37),(Other!$G$4/454))+PRODUCT(IF(AE37/FHS&lt;1,1,AE37/FHS),G37,Q37,CB37,truck_idle/60,Other!$G$4/454),blank)</f>
        <v/>
      </c>
      <c r="CE37" s="4" t="str">
        <f>IF(NOT(B37=blank),PRODUCT(IF(AE37/FHS&lt;1,1,AE37/FHS),G37,Q37,CB37,truck_idle/60,Other!$G$4/454)+PRODUCT(G37,(AE37-IF(AE37/FHS&lt;1,1,AE37/FHS)*(truck_idle/60)),Truck_KW,gridNox,Other!$G$4/454,Q37,CA37),blank)</f>
        <v/>
      </c>
      <c r="CG37" s="12" t="str">
        <f>IF(NOT(B37=blank),VLOOKUP(B37+0,'Tables 4-5'!$F$8:$G$25,2),blank)</f>
        <v/>
      </c>
      <c r="CH37" s="12" t="str">
        <f>IF(NOT(B37=blank),VLOOKUP(B37+0,'Table 6'!$B$3:$D$20,3),blank)</f>
        <v/>
      </c>
      <c r="CI37" s="4" t="str">
        <f>IF(NOT(B37=blank),'Tables 4-5'!$B$8,blank)</f>
        <v/>
      </c>
      <c r="CJ37" s="4" t="str">
        <f>IF(NOT(B37=blank),PRODUCT(G37,H37,(AE37-IF(AE37/FHS&lt;1,1,AE37/FHS)*(truck_idle/60)),(CG37*CI37),(Other!$G$4/454))+PRODUCT(IF(AE37/FHS&lt;1,1,AE37/FHS),G37,H37,CH37,truck_idle/60,Other!$G$4/454),blank)</f>
        <v/>
      </c>
      <c r="CK37" s="12" t="str">
        <f>IF(NOT(B37=blank),PRODUCT(IF(AE37/FHS&lt;1,1,AE37/FHS),G37,H37,CH37,truck_idle/60,Other!$G$4/454)+PRODUCT(G37,(AE37-IF(AE37/FHS&lt;1,1,AE37/FHS)*(truck_idle/60)),Truck_KW,gridPM,Other!$G$4/454,CG37,H37),blank)</f>
        <v/>
      </c>
      <c r="CL37" s="12" t="str">
        <f>IF(NOT(B37=blank),VLOOKUP(B37+1,'Tables 4-5'!$F$8:$G$25,2),blank)</f>
        <v/>
      </c>
      <c r="CM37" s="12" t="str">
        <f>IF(NOT(B37=blank),VLOOKUP(B37+1,'Table 6'!$B$3:$D$20,3),blank)</f>
        <v/>
      </c>
      <c r="CN37" s="4" t="str">
        <f>IF(NOT(B37=blank),'Tables 4-5'!$B$8,blank)</f>
        <v/>
      </c>
      <c r="CO37" s="4" t="str">
        <f>IF(NOT(B37=blank),PRODUCT(G37,I37,(AE37-IF(AE37/FHS&lt;1,1,AE37/FHS)*(truck_idle/60)),(CL37*CN37),(Other!$G$4/454))+PRODUCT(IF(AE37/FHS&lt;1,1,AE37/FHS),G37,I37,CM37,truck_idle/60,Other!$G$4/454),blank)</f>
        <v/>
      </c>
      <c r="CP37" s="12" t="str">
        <f>IF(NOT(B37=blank),PRODUCT(IF(AE37/FHS&lt;1,1,AE37/FHS),G37,I37,CM37,truck_idle/60,Other!$G$4/454)+PRODUCT(G37,(AE37-IF(AE37/FHS&lt;1,1,AE37/FHS)*(truck_idle/60)),Truck_KW,gridPM,Other!$G$4/454,I37,CL37),blank)</f>
        <v/>
      </c>
      <c r="CQ37" s="12" t="str">
        <f>IF(NOT(B37=blank),VLOOKUP(B37+2,'Tables 4-5'!$F$8:$G$25,2),blank)</f>
        <v/>
      </c>
      <c r="CR37" s="12" t="str">
        <f>IF(NOT(B37=blank),VLOOKUP(B37+2,'Table 6'!$B$3:$D$20,3),blank)</f>
        <v/>
      </c>
      <c r="CS37" s="4" t="str">
        <f>IF(NOT(B37=blank),'Tables 4-5'!$B$8,blank)</f>
        <v/>
      </c>
      <c r="CT37" s="4" t="str">
        <f>IF(NOT(B37=blank),PRODUCT(G37,J37,(AE37-IF(AE37/FHS&lt;1,1,AE37/FHS)*(truck_idle/60)),(CQ37*CS37),(Other!$G$4/454))+PRODUCT(IF(AE37/FHS&lt;1,1,AE37/FHS),G37,J37,CR37,truck_idle/60,Other!$G$4/454),blank)</f>
        <v/>
      </c>
      <c r="CU37" s="12" t="str">
        <f>IF(NOT(B37=blank),PRODUCT(IF(AE37/FHS&lt;1,1,AE37/FHS),G37,J37,CR37,truck_idle/60,Other!$G$4/454)+PRODUCT(G37,(AE37-IF(AE37/FHS&lt;1,1,AE37/FHS)*(truck_idle/60)),Truck_KW,gridPM,Other!$G$4/454,J37,CQ37),blank)</f>
        <v/>
      </c>
      <c r="CV37" s="12" t="str">
        <f>IF(NOT(B37=blank),VLOOKUP(B37+3,'Tables 4-5'!$F$8:$G$25,2),blank)</f>
        <v/>
      </c>
      <c r="CW37" s="12" t="str">
        <f>IF(NOT(B37=blank),VLOOKUP(B37+3,'Table 6'!$B$3:$D$20,3),blank)</f>
        <v/>
      </c>
      <c r="CX37" s="4" t="str">
        <f>IF(NOT(B37=blank),'Tables 4-5'!$B$8,blank)</f>
        <v/>
      </c>
      <c r="CY37" s="4" t="str">
        <f>IF(NOT(B37=blank),PRODUCT(G37,K37,(AE37-IF(AE37/FHS&lt;1,1,AE37/FHS)*(truck_idle/60)),(CV37*CX37),(Other!$G$4/454))+PRODUCT(IF(AE37/FHS&lt;1,1,AE37/FHS),G37,K37,CW37,truck_idle/60,Other!$G$4/454),blank)</f>
        <v/>
      </c>
      <c r="CZ37" s="12" t="str">
        <f>IF(NOT(B37=blank),PRODUCT(IF(AE37/FHS&lt;1,1,AE37/FHS),G37,K37,CW37,truck_idle/60,Other!$G$4/454)+PRODUCT(G37,(AE37-IF(AE37/FHS&lt;1,1,AE37/FHS)*(truck_idle/60)),Truck_KW,gridPM,Other!$G$4/454,K37,CV37),blank)</f>
        <v/>
      </c>
      <c r="DA37" s="12" t="str">
        <f>IF(NOT(B37=blank),VLOOKUP(B37+4,'Tables 4-5'!$F$8:$G$25,2),blank)</f>
        <v/>
      </c>
      <c r="DB37" s="12" t="str">
        <f>IF(NOT(B37=blank),VLOOKUP(B37+4,'Table 6'!$B$3:$D$20,3),blank)</f>
        <v/>
      </c>
      <c r="DC37" s="4" t="str">
        <f>IF(NOT(B37=blank),'Tables 4-5'!$B$8,blank)</f>
        <v/>
      </c>
      <c r="DD37" s="4" t="str">
        <f>IF(NOT(B37=blank),PRODUCT(G37,L37,(AE37-IF(AE37/FHS&lt;1,1,AE37/FHS)*(truck_idle/60)),(DA37*DC37),(Other!$G$4/454))+PRODUCT(IF(AE37/FHS&lt;1,1,AE37/FHS),G37,L37,DB37,truck_idle/60,Other!$G$4/454),blank)</f>
        <v/>
      </c>
      <c r="DE37" s="12" t="str">
        <f>IF(NOT(B37=blank),PRODUCT(IF(AE37/FHS&lt;1,1,AE37/FHS),G37,L37,DB37,truck_idle/60,Other!$G$4/454)+PRODUCT(G37,(AE37-IF(AE37/FHS&lt;1,1,AE37/FHS)*(truck_idle/60)),Truck_KW,gridPM,Other!$G$4/454,L37,DA37),blank)</f>
        <v/>
      </c>
      <c r="DF37" s="12" t="str">
        <f>IF(NOT(B37=blank),VLOOKUP(B37+5,'Tables 4-5'!$F$8:$G$25,2),blank)</f>
        <v/>
      </c>
      <c r="DG37" s="12" t="str">
        <f>IF(NOT(B37=blank),VLOOKUP(B37+5,'Table 6'!$B$3:$D$20,3),blank)</f>
        <v/>
      </c>
      <c r="DH37" s="4" t="str">
        <f>IF(NOT(B37=blank),'Tables 4-5'!$B$8,blank)</f>
        <v/>
      </c>
      <c r="DI37" s="4" t="str">
        <f>IF(NOT(B37=blank),PRODUCT(G37,M37,(AE37-IF(AE37/FHS&lt;1,1,AE37/FHS)*(truck_idle/60)),(DF37*DH37),(Other!$G$4/454))+PRODUCT(IF(AE37/FHS&lt;1,1,AE37/FHS),G37,M37,DG37,truck_idle/60,Other!$G$4/454),blank)</f>
        <v/>
      </c>
      <c r="DJ37" s="12" t="str">
        <f>IF(NOT(B37=blank),PRODUCT(IF(AE37/FHS&lt;1,1,AE37/FHS),G37,M37,DG37,truck_idle/60,Other!$G$4/454)+PRODUCT(G37,(AE37-IF(AE37/FHS&lt;1,1,AE37/FHS)*(truck_idle/60)),Truck_KW,gridPM,Other!$G$4/454,M37,DF37),blank)</f>
        <v/>
      </c>
      <c r="DK37" s="12" t="str">
        <f>IF(NOT(B37=blank),VLOOKUP(B37+6,'Tables 4-5'!$F$8:$G$25,2),blank)</f>
        <v/>
      </c>
      <c r="DL37" s="12" t="str">
        <f>IF(NOT(B37=blank),VLOOKUP(B37+6,'Table 6'!$B$3:$D$20,3),blank)</f>
        <v/>
      </c>
      <c r="DM37" s="4" t="str">
        <f>IF(NOT(B37=blank),'Tables 4-5'!$B$8,blank)</f>
        <v/>
      </c>
      <c r="DN37" s="4" t="str">
        <f>IF(NOT(B37=blank),PRODUCT(G37,N37,(AE37-IF(AE37/FHS&lt;1,1,AE37/FHS)*(truck_idle/60)),(DK37*DM37),(Other!$G$4/454))+PRODUCT(IF(AE37/FHS&lt;1,1,AE37/FHS),G37,N37,DL37,truck_idle/60,Other!$G$4/454),blank)</f>
        <v/>
      </c>
      <c r="DO37" s="12" t="str">
        <f>IF(NOT(B37=blank),PRODUCT(IF(AE37/FHS&lt;1,1,AE37/FHS),G37,N37,DL37,truck_idle/60,Other!$G$4/454)+PRODUCT(G37,(AE37-IF(AE37/FHS&lt;1,1,AE37/FHS)*(truck_idle/60)),Truck_KW,gridPM,Other!$G$4/454,N37,DK37),blank)</f>
        <v/>
      </c>
      <c r="DP37" s="12" t="str">
        <f>IF(NOT(B37=blank),VLOOKUP(B37+7,'Tables 4-5'!$F$8:$G$25,2),blank)</f>
        <v/>
      </c>
      <c r="DQ37" s="12" t="str">
        <f>IF(NOT(B37=blank),VLOOKUP(B37+7,'Table 6'!$B$3:$D$20,3),blank)</f>
        <v/>
      </c>
      <c r="DR37" s="4" t="str">
        <f>IF(NOT(B37=blank),'Tables 4-5'!$B$8,blank)</f>
        <v/>
      </c>
      <c r="DS37" s="4" t="str">
        <f>IF(NOT(B37=blank),PRODUCT(G37,O37,(AE37-IF(AE37/FHS&lt;1,1,AE37/FHS)*(truck_idle/60)),(DP37*DR37),(Other!$G$4/454))+PRODUCT(IF(AE37/FHS&lt;1,1,AE37/FHS),G37,O37,DQ37,truck_idle/60,Other!$G$4/454),blank)</f>
        <v/>
      </c>
      <c r="DT37" s="12" t="str">
        <f>IF(NOT(B37=blank),PRODUCT(IF(AE37/FHS&lt;1,1,AE37/FHS),G37,O37,DQ37,truck_idle/60,Other!$G$4/454)+PRODUCT(G37,(AE37-IF(AE37/FHS&lt;1,1,AE37/FHS)*(truck_idle/60)),Truck_KW,gridPM,Other!$G$4/454,O37,DP37),blank)</f>
        <v/>
      </c>
      <c r="DU37" s="12" t="str">
        <f>IF(NOT(B37=blank),VLOOKUP(B37+8,'Tables 4-5'!$F$8:$G$25,2),blank)</f>
        <v/>
      </c>
      <c r="DV37" s="12" t="str">
        <f>IF(NOT(B37=blank),VLOOKUP(B37+8,'Table 6'!$B$3:$D$20,3),blank)</f>
        <v/>
      </c>
      <c r="DW37" s="4" t="str">
        <f>IF(NOT(B37=blank),'Tables 4-5'!$B$8,blank)</f>
        <v/>
      </c>
      <c r="DX37" s="4" t="str">
        <f>IF(NOT(B37=blank),PRODUCT(G37,P37,(AE37-IF(AE37/FHS&lt;1,1,AE37/FHS)*(truck_idle/60)),(DU37*DW37),(Other!$G$4/454))+PRODUCT(IF(AE37/FHS&lt;1,1,AE37/FHS),G37,P37,DV37,truck_idle/60,Other!$G$4/454),blank)</f>
        <v/>
      </c>
      <c r="DY37" s="12" t="str">
        <f>IF(NOT(B37=blank),PRODUCT(IF(AE37/FHS&lt;1,1,AE37/FHS),G37,P37,DV37,truck_idle/60,Other!$G$4/454)+PRODUCT(G37,(AE37-IF(AE37/FHS&lt;1,1,AE37/FHS)*(truck_idle/60)),Truck_KW,gridPM,Other!$G$4/454,P37,DU37),blank)</f>
        <v/>
      </c>
      <c r="DZ37" s="12" t="str">
        <f>IF(NOT(B37=blank),VLOOKUP(B37+9,'Tables 4-5'!$F$8:$G$25,2),blank)</f>
        <v/>
      </c>
      <c r="EA37" s="12" t="str">
        <f>IF(NOT(B37=blank),VLOOKUP(B37+9,#REF!,3),blank)</f>
        <v/>
      </c>
      <c r="EB37" s="12" t="str">
        <f>IF(NOT(B37=blank),VLOOKUP(B37+9,'Table 6'!$B$3:$D$20,3),blank)</f>
        <v/>
      </c>
      <c r="EC37" s="4" t="str">
        <f>IF(NOT(B37=blank),'Tables 4-5'!$B$8,blank)</f>
        <v/>
      </c>
      <c r="ED37" s="4" t="str">
        <f>IF(NOT(B37=blank),PRODUCT(G37,Q37,(AE37-IF(AE37/FHS&lt;1,1,AE37/FHS)*(truck_idle/60)),(DZ37*EC37),(Other!$G$4/454))+PRODUCT(IF(AE37/FHS&lt;1,1,AE37/FHS),G37,Q37,EB37,truck_idle/60,Other!$G$4/454),blank)</f>
        <v/>
      </c>
      <c r="EE37" s="12" t="str">
        <f>IF(NOT(B37=blank),PRODUCT(IF(AE37/FHS&lt;1,1,AE37/FHS),G37,Q37,EB37,truck_idle/60,Other!$G$4/454)+PRODUCT(G37,(AE37-IF(AE37/FHS&lt;1,1,AE37/FHS)*(truck_idle/60)),Truck_KW,gridPM,Other!$G$4/454,Q37,DZ37),blank)</f>
        <v/>
      </c>
      <c r="EG37" t="str">
        <f>IF(C37=truckstoptru,VLOOKUP(B37+0,'Tables 2-3 TRU'!$B$14:$D$31,2),blank)</f>
        <v/>
      </c>
      <c r="EH37" s="4" t="str">
        <f>IF(C37=truckstoptru,PRODUCT(G37,(AF37-IF(AF37/FHS&lt;1,1,AF37/FHS)*(truck_idle/60)),tru__hp,tru_Load_Factor,(Other!$G$4/454),EG37,R37)+PRODUCT(IF(AF37/FHS&lt;1,1,AF37/FHS),G37,truck_idle/60,tru__hp,tru_Load_Factor,(Other!$G$4/454),EG37,R37),blank)</f>
        <v/>
      </c>
      <c r="EI37" s="4" t="str">
        <f>IF(C37=truckstoptru,PRODUCT(IF(AF37/FHS&lt;1,1,AF37/FHS),G37,truck_idle/60,tru_Load_Factor,tru__hp,(Other!$G$4/454),EG37,R37)+PRODUCT(G37,(AF37-IF(AF37/FHS&lt;1,1,AF37/FHS)*(truck_idle/60)),TRU_KW,gridNox,Other!$G$4/454,R37),blank)</f>
        <v/>
      </c>
      <c r="EJ37" t="str">
        <f>IF(C37=truckstoptru,VLOOKUP(B37+1,'Tables 2-3 TRU'!$B$14:$D$31,2),blank)</f>
        <v/>
      </c>
      <c r="EK37" s="4" t="str">
        <f>IF(C37=truckstoptru,PRODUCT(G37,(AF37-IF(AF37/FHS&lt;1,1,AF37/FHS)*(truck_idle/60)),tru__hp,tru_Load_Factor,(Other!$G$4/454),EJ37,S37)+PRODUCT(IF(AF37/FHS&lt;1,1,AF37/FHS),G37,truck_idle/60,tru__hp,tru_Load_Factor,(Other!$G$4/454),EJ37,S37),blank)</f>
        <v/>
      </c>
      <c r="EL37" s="4" t="str">
        <f>IF(C37=truckstoptru,PRODUCT(IF(AF37/FHS&lt;1,1,AF37/FHS),G37,truck_idle/60,tru_Load_Factor,tru__hp,(Other!$G$4/454),EJ37,S37)+PRODUCT(G37,(AF37-IF(AF37/FHS&lt;1,1,AF37/FHS)*(truck_idle/60)),TRU_KW,gridNox,Other!$G$4/454,S37),blank)</f>
        <v/>
      </c>
      <c r="EM37" t="str">
        <f>IF(C37=truckstoptru,VLOOKUP(B37+2,'Tables 2-3 TRU'!$B$14:$D$31,2),blank)</f>
        <v/>
      </c>
      <c r="EN37" s="4" t="str">
        <f>IF(C37=truckstoptru,PRODUCT(G37,(AF37-IF(AF37/FHS&lt;1,1,AF37/FHS)*(truck_idle/60)),tru__hp,tru_Load_Factor,(Other!$G$4/454),EM37,T37)+PRODUCT(IF(AF37/FHS&lt;1,1,AF37/FHS),G37,truck_idle/60,tru__hp,tru_Load_Factor,(Other!$G$4/454),EM37,T37),blank)</f>
        <v/>
      </c>
      <c r="EO37" s="4" t="str">
        <f>IF(C37=truckstoptru,PRODUCT(IF(AF37/FHS&lt;1,1,AF37/FHS),G37,truck_idle/60,tru_Load_Factor,tru__hp,(Other!$G$4/454),EM37,T37)+PRODUCT(G37,(AF37-IF(AF37/FHS&lt;1,1,AF37/FHS)*(truck_idle/60)),TRU_KW,gridNox,Other!$G$4/454,T37),blank)</f>
        <v/>
      </c>
      <c r="EP37" t="str">
        <f>IF(C37=truckstoptru,VLOOKUP(B37+3,'Tables 2-3 TRU'!$B$14:$D$31,2),blank)</f>
        <v/>
      </c>
      <c r="EQ37" s="4" t="str">
        <f>IF(C37=truckstoptru,PRODUCT(G37,(AF37-IF(AF37/FHS&lt;1,1,AF37/FHS)*(truck_idle/60)),tru__hp,tru_Load_Factor,(Other!$G$4/454),EP37,U37)+PRODUCT(IF(AF37/FHS&lt;1,1,AF37/FHS),G37,truck_idle/60,tru__hp,tru_Load_Factor,(Other!$G$4/454),EP37,U37),blank)</f>
        <v/>
      </c>
      <c r="ER37" s="4" t="str">
        <f>IF(C37=truckstoptru,PRODUCT(IF(AF37/FHS&lt;1,1,AF37/FHS),G37,truck_idle/60,tru_Load_Factor,tru__hp,(Other!$G$4/454),EP37,U37)+PRODUCT(G37,(AF37-IF(AF37/FHS&lt;1,1,AF37/FHS)*(truck_idle/60)),TRU_KW,gridNox,Other!$G$4/454,U37),blank)</f>
        <v/>
      </c>
      <c r="ES37" t="str">
        <f>IF(C37=truckstoptru,VLOOKUP(B37+4,'Tables 2-3 TRU'!$B$14:$D$31,2),blank)</f>
        <v/>
      </c>
      <c r="ET37" s="4" t="str">
        <f>IF(C37=truckstoptru,PRODUCT(G37,(AF37-IF(AF37/FHS&lt;1,1,AF37/FHS)*(truck_idle/60)),tru__hp,tru_Load_Factor,(Other!$G$4/454),ES37,V37)+PRODUCT(IF(AF37/FHS&lt;1,1,AF37/FHS),G37,truck_idle/60,tru__hp,tru_Load_Factor,(Other!$G$4/454),ES37,V37),blank)</f>
        <v/>
      </c>
      <c r="EU37" s="4" t="str">
        <f>IF(C37=truckstoptru,PRODUCT(IF(AF37/FHS&lt;1,1,AE37/FHS),G37,truck_idle/60,tru_Load_Factor,tru__hp,(Other!$G$4/454),ES37,V37)+PRODUCT(G37,(AF37-IF(AF37/FHS&lt;1,1,AE37/FHS)*(truck_idle/60)),TRU_KW,gridNox,Other!$G$4/454,V37),blank)</f>
        <v/>
      </c>
      <c r="EV37" t="str">
        <f>IF(C37=truckstoptru,VLOOKUP(B37+5,'Tables 2-3 TRU'!$B$14:$D$31,2),blank)</f>
        <v/>
      </c>
      <c r="EW37" s="4" t="str">
        <f>IF(C37=truckstoptru,PRODUCT(G37,(AF37-IF(AF37/FHS&lt;1,1,AF37/FHS)*(truck_idle/60)),tru__hp,tru_Load_Factor,(Other!$G$4/454),EV37,W37)+PRODUCT(IF(AF37/FHS&lt;1,1,AF37/FHS),G37,truck_idle/60,tru__hp,tru_Load_Factor,(Other!$G$4/454),EV37,W37),blank)</f>
        <v/>
      </c>
      <c r="EX37" s="4" t="str">
        <f>IF(C37=truckstoptru,PRODUCT(IF(AF37/FHS&lt;1,1,AF37/FHS),G37,truck_idle/60,tru_Load_Factor,tru__hp,(Other!$G$4/454),EV37,W37)+PRODUCT(G37,(AF37-IF(AF37/FHS&lt;1,1,AF37/FHS)*(truck_idle/60)),TRU_KW,gridNox,Other!$G$4/454,W37),blank)</f>
        <v/>
      </c>
      <c r="EY37" t="str">
        <f>IF(C37=truckstoptru,VLOOKUP(B37+6,'Tables 2-3 TRU'!$B$14:$D$31,2),blank)</f>
        <v/>
      </c>
      <c r="EZ37" s="4" t="str">
        <f>IF(C37=truckstoptru,PRODUCT(G37,(AF37-IF(AF37/FHS&lt;1,1,AF37/FHS)*(truck_idle/60)),tru__hp,tru_Load_Factor,(Other!$G$4/454),EY37,X37)+PRODUCT(IF(AF37/FHS&lt;1,1,AF37/FHS),G37,truck_idle/60,tru__hp,tru_Load_Factor,(Other!$G$4/454),EY37,X37),blank)</f>
        <v/>
      </c>
      <c r="FA37" s="4" t="str">
        <f>IF(C37=truckstoptru,PRODUCT(IF(AF37/FHS&lt;1,1,AF37/FHS),G37,truck_idle/60,tru_Load_Factor,tru__hp,(Other!$G$4/454),EY37,X37)+PRODUCT(G37,(AF37-IF(AF37/FHS&lt;1,1,AF37/FHS)*(truck_idle/60)),TRU_KW,gridNox,Other!$G$4/454,X37),blank)</f>
        <v/>
      </c>
      <c r="FB37" t="str">
        <f>IF(C37=truckstoptru,VLOOKUP(B37+7,'Tables 2-3 TRU'!$B$14:$D$31,2),blank)</f>
        <v/>
      </c>
      <c r="FC37" s="4" t="str">
        <f>IF(C37=truckstoptru,PRODUCT(G37,(AF37-IF(AF37/FHS&lt;1,1,AF37/FHS)*(truck_idle/60)),tru__hp,tru_Load_Factor,(Other!$G$4/454),FB37,Y37)+PRODUCT(IF(AF37/FHS&lt;1,1,AF37/FHS),G37,truck_idle/60,tru__hp,tru_Load_Factor,(Other!$G$4/454),FB37,Y37),blank)</f>
        <v/>
      </c>
      <c r="FD37" s="4" t="str">
        <f>IF(C37=truckstoptru,PRODUCT(IF(AF37/FHS&lt;1,1,AF37/FHS),G37,truck_idle/60,tru_Load_Factor,tru__hp,(Other!$G$4/454),FB37,Y37)+PRODUCT(G37,(AF37-IF(AF37/FHS&lt;1,1,AF37/FHS)*(truck_idle/60)),TRU_KW,gridNox,Other!$G$4/454,Y37),blank)</f>
        <v/>
      </c>
      <c r="FE37" t="str">
        <f>IF(C37=truckstoptru,VLOOKUP(B37+8,'Tables 2-3 TRU'!$B$14:$D$31,2),blank)</f>
        <v/>
      </c>
      <c r="FF37" s="4" t="str">
        <f>IF(C37=truckstoptru,PRODUCT(G37,(AF37-IF(AF37/FHS&lt;1,1,AF37/FHS)*(truck_idle/60)),tru__hp,tru_Load_Factor,(Other!$G$4/454),FE37,Z37)+PRODUCT(IF(AF37/FHS&lt;1,1,AF37/FHS),G37,truck_idle/60,tru__hp,tru_Load_Factor,(Other!$G$4/454),FE37,Z37),blank)</f>
        <v/>
      </c>
      <c r="FG37" s="4" t="str">
        <f>IF(C37=truckstoptru,PRODUCT(IF(AF37/FHS&lt;1,1,AF37/FHS),G37,truck_idle/60,tru_Load_Factor,tru__hp,(Other!$G$4/454),FE37,Z37)+PRODUCT(G37,(AF37-IF(AF37/FHS&lt;1,1,AF37/FHS)*(truck_idle/60)),TRU_KW,gridNox,Other!$G$4/454,Z37),blank)</f>
        <v/>
      </c>
      <c r="FH37" t="str">
        <f>IF(C37=truckstoptru,VLOOKUP(B37+9,'Tables 2-3 TRU'!$B$14:$D$31,2),blank)</f>
        <v/>
      </c>
      <c r="FI37" s="4" t="str">
        <f>IF(C37=truckstoptru,PRODUCT(G37,(AF37-IF(AF37/FHS&lt;1,1,AF37/FHS)*(truck_idle/60)),tru__hp,tru_Load_Factor,(Other!$G$4/454),FH37,AA37)+PRODUCT(IF(AF37/FHS&lt;1,1,AF37/FHS),G37,truck_idle/60,tru__hp,tru_Load_Factor,(Other!$G$4/454),FH37,AA37),blank)</f>
        <v/>
      </c>
      <c r="FJ37" s="4" t="str">
        <f>IF(C37=truckstoptru,PRODUCT(IF(AF37/FHS&lt;1,1,AF37/FHS),G37,truck_idle/60,tru_Load_Factor,tru__hp,(Other!$G$4/454),FH37,AA37)+PRODUCT(G37,(AF37-IF(AF37/FHS&lt;1,1,AF37/FHS)*(truck_idle/60)),TRU_KW,gridNox,Other!$G$4/454,AA37),blank)</f>
        <v/>
      </c>
      <c r="FL37" t="str">
        <f>IF(C37=truckstoptru,VLOOKUP(B37+0,'Tables 2-3 TRU'!$B$14:$D$31,3),blank)</f>
        <v/>
      </c>
      <c r="FM37" s="4" t="str">
        <f>IF(C37=truckstoptru,PRODUCT(G37,(AF37-IF(AF37/FHS&lt;1,1,AF37/FHS)*(truck_idle/60)),tru__hp,tru_Load_Factor,(Other!$G$4/454),FL37,R37)+PRODUCT(IF(AF37/FHS&lt;1,1,AF37/FHS),G37,truck_idle/60,tru__hp,tru_Load_Factor,(Other!$G$4/454),FL37,R37),blank)</f>
        <v/>
      </c>
      <c r="FN37" s="4" t="str">
        <f>IF(C37=truckstoptru,PRODUCT(IF(AF37/FHS&lt;1,1,AF37/FHS),G37,truck_idle/60,tru_Load_Factor,tru__hp,(Other!$G$4/454),FL37,R37)+PRODUCT(G37,(AF37-IF(AF37/FHS&lt;1,1,AF37/FHS)*(truck_idle/60)),TRU_KW,gridPM,Other!$G$4/454,R37),blank)</f>
        <v/>
      </c>
      <c r="FO37" t="str">
        <f>IF(C37=truckstoptru,VLOOKUP(B37+1,'Tables 2-3 TRU'!$B$14:$D$31,3),blank)</f>
        <v/>
      </c>
      <c r="FP37" s="4" t="str">
        <f>IF(C37=truckstoptru,PRODUCT(G37,(AF37-IF(AF37/FHS&lt;1,1,AF37/FHS)*(truck_idle/60)),tru__hp,tru_Load_Factor,(Other!$G$4/454),FO37,S37)+PRODUCT(IF(AF37/FHS&lt;1,1,AF37/FHS),G37,truck_idle/60,tru__hp,tru_Load_Factor,(Other!$G$4/454),FO37,S37),blank)</f>
        <v/>
      </c>
      <c r="FQ37" s="4" t="str">
        <f>IF(C37=truckstoptru,PRODUCT(IF(AF37/FHS&lt;1,1,AF37/FHS),G37,truck_idle/60,tru_Load_Factor,tru__hp,(Other!$G$4/454),FO37,S37)+PRODUCT(G37,(AF37-IF(AF37/FHS&lt;1,1,AF37/FHS)*(truck_idle/60)),TRU_KW,gridPM,Other!$G$4/454,S37),blank)</f>
        <v/>
      </c>
      <c r="FR37" t="str">
        <f>IF(C37=truckstoptru,VLOOKUP(B37+2,'Tables 2-3 TRU'!$B$14:$D$31,3),blank)</f>
        <v/>
      </c>
      <c r="FS37" s="4" t="str">
        <f>IF(C37=truckstoptru,PRODUCT(G37,(AF37-IF(AF37/FHS&lt;1,1,AF37/FHS)*(truck_idle/60)),tru__hp,tru_Load_Factor,(Other!$G$4/454),FR37,T37)+PRODUCT(IF(AF37/FHS&lt;1,1,AF37/FHS),G37,truck_idle/60,tru__hp,tru_Load_Factor,(Other!$G$4/454),FR37,T37),blank)</f>
        <v/>
      </c>
      <c r="FT37" s="4" t="str">
        <f>IF(C37=truckstoptru,PRODUCT(IF(AF37/FHS&lt;1,1,AF37/FHS),G37,truck_idle/60,tru_Load_Factor,tru__hp,(Other!$G$4/454),FR37,T37)+PRODUCT(G37,(AF37-IF(AF37/FHS&lt;1,1,AF37/FHS)*(truck_idle/60)),TRU_KW,gridPM,Other!$G$4/454,T37),blank)</f>
        <v/>
      </c>
      <c r="FU37" t="str">
        <f>IF(C37=truckstoptru,VLOOKUP(B37+3,'Tables 2-3 TRU'!$B$14:$D$31,3),blank)</f>
        <v/>
      </c>
      <c r="FV37" s="4" t="str">
        <f>IF(C37=truckstoptru,PRODUCT(G37,(AF37-IF(AF37/FHS&lt;1,1,AF37/FHS)*(truck_idle/60)),tru__hp,tru_Load_Factor,(Other!$G$4/454),FU37,U37)+PRODUCT(IF(AF37/FHS&lt;1,1,AF37/FHS),G37,truck_idle/60,tru__hp,tru_Load_Factor,(Other!$G$4/454),FU37,U37),blank)</f>
        <v/>
      </c>
      <c r="FW37" s="4" t="str">
        <f>IF(C37=truckstoptru,PRODUCT(IF(AF37/FHS&lt;1,1,AF37/FHS),G37,truck_idle/60,tru_Load_Factor,tru__hp,(Other!$G$4/454),FU37,U37)+PRODUCT(G37,(AF37-IF(AF37/FHS&lt;1,1,AF37/FHS)*(truck_idle/60)),TRU_KW,gridPM,Other!$G$4/454,U37),blank)</f>
        <v/>
      </c>
      <c r="FX37" t="str">
        <f>IF(C37=truckstoptru,VLOOKUP(B37+4,'Tables 2-3 TRU'!$B$14:$D$31,3),blank)</f>
        <v/>
      </c>
      <c r="FY37" s="4" t="str">
        <f>IF(C37=truckstoptru,PRODUCT(G37,(AF37-IF(AF37/FHS&lt;1,1,AF37/FHS)*(truck_idle/60)),tru__hp,tru_Load_Factor,(Other!$G$4/454),FX37,V37)+PRODUCT(IF(AF37/FHS&lt;1,1,AF37/FHS),G37,truck_idle/60,tru__hp,tru_Load_Factor,(Other!$G$4/454),FX37,V37),blank)</f>
        <v/>
      </c>
      <c r="FZ37" s="4" t="str">
        <f>IF(C37=truckstoptru,PRODUCT(IF(AF37/FHS&lt;1,1,AF37/FHS),G37,truck_idle/60,tru_Load_Factor,tru__hp,(Other!$G$4/454),FX37,V37)+PRODUCT(G37,(AF37-IF(AF37/FHS&lt;1,1,AF37/FHS)*(truck_idle/60)),TRU_KW,gridPM,Other!$G$4/454,V37),blank)</f>
        <v/>
      </c>
      <c r="GA37" t="str">
        <f>IF(C37=truckstoptru,VLOOKUP(B37+5,'Tables 2-3 TRU'!$B$14:$D$31,3),blank)</f>
        <v/>
      </c>
      <c r="GB37" s="4" t="str">
        <f>IF(C37=truckstoptru,PRODUCT(G37,(AF37-IF(AF37/FHS&lt;1,1,AF37/FHS)*(truck_idle/60)),tru__hp,tru_Load_Factor,(Other!$G$4/454),GA37,W37)+PRODUCT(IF(AF37/FHS&lt;1,1,AF37/FHS),G37,truck_idle/60,tru__hp,tru_Load_Factor,(Other!$G$4/454),GA37,W37),blank)</f>
        <v/>
      </c>
      <c r="GC37" s="4" t="str">
        <f>IF(C37=truckstoptru,PRODUCT(IF(AF37/FHS&lt;1,1,AF37/FHS),G37,truck_idle/60,tru_Load_Factor,tru__hp,(Other!$G$4/454),GA37,W37)+PRODUCT(G37,(AF37-IF(AF37/FHS&lt;1,1,AF37/FHS)*(truck_idle/60)),TRU_KW,gridPM,Other!$G$4/454,W37),blank)</f>
        <v/>
      </c>
      <c r="GD37" t="str">
        <f>IF(C37=truckstoptru,VLOOKUP(B37+6,'Tables 2-3 TRU'!$B$14:$D$31,3),blank)</f>
        <v/>
      </c>
      <c r="GE37" s="4" t="str">
        <f>IF(C37=truckstoptru,PRODUCT(G37,(AF37-IF(AF37/FHS&lt;1,1,AF37/FHS)*(truck_idle/60)),tru__hp,tru_Load_Factor,(Other!$G$4/454),GD37,X37)+PRODUCT(IF(AF37/FHS&lt;1,1,AF37/FHS),G37,truck_idle/60,tru__hp,tru_Load_Factor,(Other!$G$4/454),GD37,X37),blank)</f>
        <v/>
      </c>
      <c r="GF37" s="4" t="str">
        <f>IF(C37=truckstoptru,PRODUCT(IF(AF37/FHS&lt;1,1,AF37/FHS),G37,truck_idle/60,tru_Load_Factor,tru__hp,(Other!$G$4/454),GD37,X37)+PRODUCT(G37,(AF37-IF(AF37/FHS&lt;1,1,AF37/FHS)*(truck_idle/60)),TRU_KW,gridPM,Other!$G$4/454,X37),blank)</f>
        <v/>
      </c>
      <c r="GG37" t="str">
        <f>IF(C37=truckstoptru,VLOOKUP(B37+7,'Tables 2-3 TRU'!$B$14:$D$31,3),blank)</f>
        <v/>
      </c>
      <c r="GH37" s="4" t="str">
        <f>IF(C37=truckstoptru,PRODUCT(G37,(AF37-IF(AF37/FHS&lt;1,1,AF37/FHS)*(truck_idle/60)),tru__hp,tru_Load_Factor,(Other!$G$4/454),GG37,Y37)+PRODUCT(IF(AF37/FHS&lt;1,1,AF37/FHS),G37,truck_idle/60,tru__hp,tru_Load_Factor,(Other!$G$4/454),GG37,Y37),blank)</f>
        <v/>
      </c>
      <c r="GI37" s="4" t="str">
        <f>IF(C37=truckstoptru,PRODUCT(IF(AF37/FHS&lt;1,1,AF37/FHS),G37,truck_idle/60,tru_Load_Factor,tru__hp,(Other!$G$4/454),GG37,Y37)+PRODUCT(G37,(AF37-IF(AF37/FHS&lt;1,1,AF37/FHS)*(truck_idle/60)),TRU_KW,gridPM,Other!$G$4/454,Y37),blank)</f>
        <v/>
      </c>
      <c r="GJ37" t="str">
        <f>IF(C37=truckstoptru,VLOOKUP(B37+8,'Tables 2-3 TRU'!$B$14:$D$31,3),blank)</f>
        <v/>
      </c>
      <c r="GK37" s="4" t="str">
        <f>IF(C37=truckstoptru,PRODUCT(G37,(AF37-IF(AF37/FHS&lt;1,1,AF37/FHS)*(truck_idle/60)),tru__hp,tru_Load_Factor,(Other!$G$4/454),GJ37,Z37)+PRODUCT(IF(AF37/FHS&lt;1,1,AF37/FHS),G37,truck_idle/60,tru__hp,tru_Load_Factor,(Other!$G$4/454),GJ37,Z37),blank)</f>
        <v/>
      </c>
      <c r="GL37" s="4" t="str">
        <f>IF(C37=truckstoptru,PRODUCT(IF(AF37/FHS&lt;1,1,AF37/FHS),G37,truck_idle/60,tru_Load_Factor,tru__hp,(Other!$G$4/454),GJ37,Z37)+PRODUCT(G37,(AF37-IF(AF37/FHS&lt;1,1,AF37/FHS)*(truck_idle/60)),TRU_KW,gridPM,Other!$G$4/454,Z37),blank)</f>
        <v/>
      </c>
      <c r="GM37" t="str">
        <f>IF(C37=truckstoptru,VLOOKUP(B37+9,'Tables 2-3 TRU'!$B$14:$D$31,3),blank)</f>
        <v/>
      </c>
      <c r="GN37" s="4" t="str">
        <f>IF(C37=truckstoptru,PRODUCT(G37,(AF37-IF(AF37/FHS&lt;1,1,AF37/FHS)*(truck_idle/60)),tru__hp,tru_Load_Factor,(Other!$G$4/454),GM37,AA37)+PRODUCT(IF(AF37/FHS&lt;1,1,AF37/FHS),G37,truck_idle/60,tru__hp,tru_Load_Factor,(Other!$G$4/454),GM37,AA37),blank)</f>
        <v/>
      </c>
      <c r="GO37" s="4" t="str">
        <f>IF(C37=truckstoptru,PRODUCT(IF(AF37/FHS&lt;1,1,AF37/FHS),G37,truck_idle/60,tru_Load_Factor,tru__hp,(Other!$G$4/454),GM37,AA37)+PRODUCT(G37,(AF37-IF(AF37/FHS&lt;1,1,AF37/FHS)*(truck_idle/60)),TRU_KW,gridPM,Other!$G$4/454,AA37),blank)</f>
        <v/>
      </c>
      <c r="GQ37" s="4">
        <f t="shared" si="2"/>
        <v>0</v>
      </c>
      <c r="GR37" s="4">
        <f t="shared" si="3"/>
        <v>0</v>
      </c>
      <c r="GS37" s="4">
        <f t="shared" si="4"/>
        <v>0</v>
      </c>
      <c r="GT37" s="4">
        <f t="shared" si="5"/>
        <v>0</v>
      </c>
      <c r="GU37" s="4">
        <f t="shared" si="11"/>
        <v>0</v>
      </c>
      <c r="GV37" s="4">
        <f t="shared" si="12"/>
        <v>0</v>
      </c>
      <c r="GW37" s="4"/>
      <c r="GX37" s="4">
        <f t="shared" si="6"/>
        <v>0</v>
      </c>
      <c r="GY37" s="4">
        <f t="shared" si="7"/>
        <v>0</v>
      </c>
      <c r="GZ37" s="4">
        <f t="shared" si="8"/>
        <v>0</v>
      </c>
      <c r="HA37" s="4">
        <f t="shared" si="9"/>
        <v>0</v>
      </c>
      <c r="HB37" s="4">
        <f t="shared" si="13"/>
        <v>0</v>
      </c>
      <c r="HC37" s="4">
        <f t="shared" si="14"/>
        <v>0</v>
      </c>
      <c r="HD37" s="4"/>
      <c r="HE37" s="4">
        <f t="shared" si="15"/>
        <v>0</v>
      </c>
      <c r="HF37" s="4">
        <f t="shared" si="16"/>
        <v>0</v>
      </c>
      <c r="HG37" s="19">
        <f t="shared" si="17"/>
        <v>0</v>
      </c>
      <c r="HH37" s="244">
        <f t="shared" si="10"/>
        <v>0</v>
      </c>
      <c r="HI37" s="55"/>
    </row>
    <row r="38" spans="1:217" x14ac:dyDescent="0.2">
      <c r="A38" t="str">
        <f>IF(OR('User Input Data'!C42=truckstop1,'User Input Data'!C42=truckstoptru),'User Input Data'!A42,blank)</f>
        <v/>
      </c>
      <c r="B38" t="str">
        <f>IF(OR('User Input Data'!C42=truckstop1,'User Input Data'!C42=truckstoptru),'User Input Data'!B42,blank)</f>
        <v/>
      </c>
      <c r="C38" s="49" t="str">
        <f>IF(OR('User Input Data'!C42=truckstop1,'User Input Data'!C42=truckstoptru),'User Input Data'!C42,blank)</f>
        <v/>
      </c>
      <c r="D38" s="49" t="str">
        <f>IF(AND(OR('User Input Data'!C42=truckstop1,'User Input Data'!C42=truckstoptru),'User Input Data'!D42&gt;1),'User Input Data'!D42,blank)</f>
        <v/>
      </c>
      <c r="E38" s="49" t="str">
        <f>IF(AND(OR('User Input Data'!C42=truckstop1,'User Input Data'!C42=truckstoptru),'User Input Data'!E42&gt;1),'User Input Data'!E42,blank)</f>
        <v/>
      </c>
      <c r="F38" s="49" t="str">
        <f>IF(AND(OR('User Input Data'!C42=truckstop1,'User Input Data'!C42=truckstoptru),'User Input Data'!F42&gt;1),'User Input Data'!F42,blank)</f>
        <v/>
      </c>
      <c r="G38" t="str">
        <f>IF(AND(OR('User Input Data'!C42=truckstop1,'User Input Data'!C42=truckstoptru),'User Input Data'!G42&gt;1),'User Input Data'!G42,blank)</f>
        <v/>
      </c>
      <c r="H38" s="79" t="str">
        <f>IF(OR('User Input Data'!C42=truckstop1,'User Input Data'!C42=truckstoptru),'User Input Data'!H42,blank)</f>
        <v/>
      </c>
      <c r="I38" s="79" t="str">
        <f>IF(OR('User Input Data'!C42=truckstop1,'User Input Data'!C42=truckstoptru),'User Input Data'!I42,blank)</f>
        <v/>
      </c>
      <c r="J38" s="79" t="str">
        <f>IF(OR('User Input Data'!C42=truckstop1,'User Input Data'!C42=truckstoptru),'User Input Data'!J42,blank)</f>
        <v/>
      </c>
      <c r="K38" s="79" t="str">
        <f>IF(OR('User Input Data'!C42=truckstop1,'User Input Data'!C42=truckstoptru),'User Input Data'!K42,blank)</f>
        <v/>
      </c>
      <c r="L38" s="79" t="str">
        <f>IF(OR('User Input Data'!C42=truckstop1,'User Input Data'!C42=truckstoptru),'User Input Data'!L42,blank)</f>
        <v/>
      </c>
      <c r="M38" s="79" t="str">
        <f>IF(OR('User Input Data'!C42=truckstop1,'User Input Data'!C42=truckstoptru),'User Input Data'!M42,blank)</f>
        <v/>
      </c>
      <c r="N38" s="79" t="str">
        <f>IF(OR('User Input Data'!C42=truckstop1,'User Input Data'!C42=truckstoptru),'User Input Data'!N42,blank)</f>
        <v/>
      </c>
      <c r="O38" s="79" t="str">
        <f>IF(OR('User Input Data'!C42=truckstop1,'User Input Data'!C42=truckstoptru),'User Input Data'!O42,blank)</f>
        <v/>
      </c>
      <c r="P38" s="79" t="str">
        <f>IF(OR('User Input Data'!C42=truckstop1,'User Input Data'!C42=truckstoptru),'User Input Data'!P42,blank)</f>
        <v/>
      </c>
      <c r="Q38" s="79" t="str">
        <f>IF(OR('User Input Data'!C42=truckstop1,'User Input Data'!C42=truckstoptru),'User Input Data'!Q42,blank)</f>
        <v/>
      </c>
      <c r="R38" s="79" t="str">
        <f>IF('User Input Data'!C42=truckstoptru,'User Input Data'!R42,blank)</f>
        <v/>
      </c>
      <c r="S38" s="79" t="str">
        <f>IF('User Input Data'!C42=truckstoptru,'User Input Data'!S42,blank)</f>
        <v/>
      </c>
      <c r="T38" s="79" t="str">
        <f>IF('User Input Data'!C42=truckstoptru,'User Input Data'!T42,blank)</f>
        <v/>
      </c>
      <c r="U38" s="79" t="str">
        <f>IF('User Input Data'!C42=truckstoptru,'User Input Data'!U42,blank)</f>
        <v/>
      </c>
      <c r="V38" s="79" t="str">
        <f>IF('User Input Data'!C42=truckstoptru,'User Input Data'!V42,blank)</f>
        <v/>
      </c>
      <c r="W38" s="79" t="str">
        <f>IF('User Input Data'!C42=truckstoptru,'User Input Data'!W42,blank)</f>
        <v/>
      </c>
      <c r="X38" s="79" t="str">
        <f>IF('User Input Data'!C42=truckstoptru,'User Input Data'!X42,blank)</f>
        <v/>
      </c>
      <c r="Y38" s="79" t="str">
        <f>IF('User Input Data'!C42=truckstoptru,'User Input Data'!Y42,blank)</f>
        <v/>
      </c>
      <c r="Z38" s="79" t="str">
        <f>IF('User Input Data'!C42=truckstoptru,'User Input Data'!Z42,blank)</f>
        <v/>
      </c>
      <c r="AA38" s="79" t="str">
        <f>IF('User Input Data'!C42=truckstoptru,'User Input Data'!AA42,blank)</f>
        <v/>
      </c>
      <c r="AB38" s="9" t="str">
        <f>IF(AND(OR('User Input Data'!C42=truckstop1,'User Input Data'!C42=truckstoptru),'User Input Data'!AC42&gt;1),'User Input Data'!AC42,blank)</f>
        <v/>
      </c>
      <c r="AC38" s="9" t="str">
        <f>IF(AND(OR('User Input Data'!C42=truckstop1,'User Input Data'!C42=truckstoptru),'User Input Data'!AD42&gt;0),'User Input Data'!AD42,blank)</f>
        <v/>
      </c>
      <c r="AE38" t="str">
        <f>IF(E38&gt;0,E38,Other!$G$5)</f>
        <v/>
      </c>
      <c r="AF38" t="str">
        <f t="shared" si="1"/>
        <v/>
      </c>
      <c r="AG38" s="12" t="str">
        <f>IF(NOT(B38=blank),VLOOKUP(B38+0,'Tables 4-5'!$F$8:$G$25,2),blank)</f>
        <v/>
      </c>
      <c r="AH38" s="461" t="str">
        <f>IF(NOT(B38=blank),VLOOKUP(B38+0,'Table 6'!$B$3:$D$20,2),blank)</f>
        <v/>
      </c>
      <c r="AI38" s="4" t="str">
        <f>IF(NOT(B38=blank),'Tables 4-5'!$A$8,blank)</f>
        <v/>
      </c>
      <c r="AJ38" s="4" t="str">
        <f>IF(NOT(B38=blank),PRODUCT(G38,H38,(AE38-IF(AE38/FHS&lt;1,1,AE38/FHS)*(truck_idle/60)),(AG38*AI38),(Other!$G$4/454))+PRODUCT(IF(AE38/FHS&lt;1,1,AE38/FHS),G38,H38,AH38,truck_idle/60,Other!$G$4/454),blank)</f>
        <v/>
      </c>
      <c r="AK38" s="4" t="str">
        <f>IF(NOT(B38=blank),PRODUCT(IF(AE38/FHS&lt;1,1,AE38/FHS),G38,H38,AH38,truck_idle/60,Other!$G$4/454)+PRODUCT(G38,(AE38-IF(AE38/FHS&lt;1,1,AE38/FHS)*(truck_idle/60)),Truck_KW,gridNox,Other!$G$4/454,H38,AG38),blank)</f>
        <v/>
      </c>
      <c r="AL38" s="12" t="str">
        <f>IF(NOT(B38=blank),VLOOKUP(B38+1,'Tables 4-5'!$F$8:$G$25,2),blank)</f>
        <v/>
      </c>
      <c r="AM38" s="461" t="str">
        <f>IF(NOT(B38=blank),VLOOKUP(B38+1,'Table 6'!$B$3:$D$20,2),blank)</f>
        <v/>
      </c>
      <c r="AN38" s="4" t="str">
        <f>IF(NOT(B38=blank),'Tables 4-5'!$A$8,blank)</f>
        <v/>
      </c>
      <c r="AO38" s="4" t="str">
        <f>IF(NOT(B38=blank),PRODUCT(G38,I38,(AE38-IF(AE38/FHS&lt;1,1,AE38/FHS)*(truck_idle/60)),(AL38*AN38),(Other!$G$4/454))+PRODUCT(IF(AE38/FHS&lt;1,1,AE38/FHS),G38,I38,AM38,truck_idle/60,Other!$G$4/454),blank)</f>
        <v/>
      </c>
      <c r="AP38" s="4" t="str">
        <f>IF(NOT(B38=blank),PRODUCT(IF(AE38/FHS&lt;1,1,AE38/FHS),G38,I38,AM38,truck_idle/60,Other!$G$4/454)+PRODUCT(G38,(AE38-IF(AE38/FHS&lt;1,1,AE38/FHS)*(truck_idle/60)),Truck_KW,gridNox,Other!$G$4/454,I38,AL38),blank)</f>
        <v/>
      </c>
      <c r="AQ38" s="12" t="str">
        <f>IF(NOT(B38=blank),VLOOKUP(B38+2,'Tables 4-5'!$F$8:$G$25,2),blank)</f>
        <v/>
      </c>
      <c r="AR38" s="461" t="str">
        <f>IF(NOT(B38=blank),VLOOKUP(B38+2,'Table 6'!$B$3:$D$20,2),blank)</f>
        <v/>
      </c>
      <c r="AS38" s="4" t="str">
        <f>IF(NOT(B38=blank),'Tables 4-5'!$A$8,blank)</f>
        <v/>
      </c>
      <c r="AT38" s="4" t="str">
        <f>IF(NOT(B38=blank),PRODUCT(G38,J38,(AE38-IF(AE38/FHS&lt;1,1,AE38/FHS)*(truck_idle/60)),(AQ38*AS38),(Other!$G$4/454))+PRODUCT(IF(AE38/FHS&lt;1,1,AE38/FHS),G38,J38,AR38,truck_idle/60,Other!$G$4/454),blank)</f>
        <v/>
      </c>
      <c r="AU38" s="4" t="str">
        <f>IF(NOT(B38=blank),PRODUCT(IF(AE38/FHS&lt;1,1,AE38/FHS),G38,J38,AR38,truck_idle/60,Other!$G$4/454)+PRODUCT(G38,(AE38-IF(AE38/FHS&lt;1,1,AE38/FHS)*(truck_idle/60)),Truck_KW,gridNox,Other!$G$4/454,J38,AQ38),blank)</f>
        <v/>
      </c>
      <c r="AV38" s="12" t="str">
        <f>IF(NOT(B38=blank),VLOOKUP(B38+3,'Tables 4-5'!$F$8:$G$25,2),blank)</f>
        <v/>
      </c>
      <c r="AW38" s="4" t="str">
        <f>IF(NOT(B38=blank),VLOOKUP(B38+3,#REF!,2),blank)</f>
        <v/>
      </c>
      <c r="AX38" s="461" t="str">
        <f>IF(NOT(B38=blank),VLOOKUP(B38+3,'Table 6'!$B$3:$D$20,2),blank)</f>
        <v/>
      </c>
      <c r="AY38" s="4" t="str">
        <f>IF(NOT(B38=blank),'Tables 4-5'!$A$8,blank)</f>
        <v/>
      </c>
      <c r="AZ38" s="4" t="str">
        <f>IF(NOT(B38=blank),PRODUCT(G38,K38,(AE38-IF(AE38/FHS&lt;1,1,AE38/FHS)*(truck_idle/60)),(AV38*AY38),(Other!$G$4/454))+PRODUCT(IF(AE38/FHS&lt;1,1,AE38/FHS),G38,K38,AX38,truck_idle/60,Other!$G$4/454),blank)</f>
        <v/>
      </c>
      <c r="BA38" s="4" t="str">
        <f>IF(NOT(B38=blank),PRODUCT(IF(AE38/FHS&lt;1,1,AE38/FHS),G38,K38,AX38,Other!$G$6/60,Other!$G$4/454)+PRODUCT(G38,(AE38-IF(AE38/FHS&lt;1,1,AE38/FHS)*(truck_idle/60)),Truck_KW,gridNox,Other!$G$4/454,K38,AV38),blank)</f>
        <v/>
      </c>
      <c r="BB38" s="12" t="str">
        <f>IF(NOT(B38=blank),VLOOKUP(B38+4,'Tables 4-5'!$F$8:$G$25,2),blank)</f>
        <v/>
      </c>
      <c r="BC38" s="461" t="str">
        <f>IF(NOT(B38=blank),VLOOKUP(B38+4,'Table 6'!$B$3:$D$20,2),blank)</f>
        <v/>
      </c>
      <c r="BD38" s="4" t="str">
        <f>IF(NOT(B38=blank),'Tables 4-5'!$A$8,blank)</f>
        <v/>
      </c>
      <c r="BE38" s="4" t="str">
        <f>IF(NOT(B38=blank),PRODUCT(G38,L38,(AE38-IF(AE38/FHS&lt;1,1,AE38/FHS)*(truck_idle/60)),(BB38*BD38),(Other!$G$4/454))+PRODUCT(IF(AE38/FHS&lt;1,1,AE38/FHS),G38,L38,BC38,truck_idle/60,Other!$G$4/454),blank)</f>
        <v/>
      </c>
      <c r="BF38" s="4" t="str">
        <f>IF(NOT(B38=blank),PRODUCT(IF(AE38/FHS&lt;1,1,AE38/FHS),G38,L38,BC38,Other!$G$6/60,Other!$G$4/454)+PRODUCT(G38,(AE38-IF(AE38/FHS&lt;1,1,AE38/FHS)*(truck_idle/60)),Truck_KW,gridNox,Other!$G$4/454,L38,BB38),blank)</f>
        <v/>
      </c>
      <c r="BG38" s="12" t="str">
        <f>IF(NOT(B38=blank),VLOOKUP(B38+5,'Tables 4-5'!$F$8:$G$25,2),blank)</f>
        <v/>
      </c>
      <c r="BH38" s="461" t="str">
        <f>IF(NOT(B38=blank),VLOOKUP(B38+5,'Table 6'!$B$3:$D$20,2),blank)</f>
        <v/>
      </c>
      <c r="BI38" s="4" t="str">
        <f>IF(NOT(B38=blank),'Tables 4-5'!$A$8,blank)</f>
        <v/>
      </c>
      <c r="BJ38" s="4" t="str">
        <f>IF(NOT(B38=blank),PRODUCT(G38,M38,(AE38-IF(AE38/FHS&lt;1,1,AE38/FHS)*(truck_idle/60)),(BG38*BI38),(Other!$G$4/454))+PRODUCT(IF(AE38/FHS&lt;1,1,AE38/FHS),G38,M38,BH38,truck_idle/60,Other!$G$4/454),blank)</f>
        <v/>
      </c>
      <c r="BK38" s="4" t="str">
        <f>IF(NOT(B38=blank),PRODUCT(IF(AE38/FHS&lt;1,1,AE38/FHS),G38,M38,BH38,truck_idle/60,Other!$G$4/454)+PRODUCT(G38,(AE38-IF(AE38/FHS&lt;1,1,AE38/FHS)*(truck_idle/60)),Truck_KW,gridNox,Other!$G$4/454,M38,BG38),blank)</f>
        <v/>
      </c>
      <c r="BL38" s="12" t="str">
        <f>IF(NOT(B38=blank),VLOOKUP(B38+6,'Tables 4-5'!$F$8:$G$25,2),blank)</f>
        <v/>
      </c>
      <c r="BM38" s="461" t="str">
        <f>IF(NOT(B38=blank),VLOOKUP(B38+6,'Table 6'!$B$3:$D$20,2),blank)</f>
        <v/>
      </c>
      <c r="BN38" s="4" t="str">
        <f>IF(NOT(B38=blank),'Tables 4-5'!$A$8,blank)</f>
        <v/>
      </c>
      <c r="BO38" s="4" t="str">
        <f>IF(NOT(B38=blank),PRODUCT(G38,N38,(AE38-IF(AE38/FHS&lt;1,1,AE38/FHS)*(truck_idle/60)),(BL38*BN38),(Other!$G$4/454))+PRODUCT(IF(AE38/FHS&lt;1,1,AE38/FHS),G38,N38,BM38,truck_idle/60,Other!$G$4/454),blank)</f>
        <v/>
      </c>
      <c r="BP38" s="4" t="str">
        <f>IF(NOT(B38=blank),PRODUCT(IF(AE38/FHS&lt;1,1,AE38/FHS),G38,N38,BM38,truck_idle/60,Other!$G$4/454)+PRODUCT(G38,(AE38-IF(AE38/FHS&lt;1,1,AE38/FHS)*(truck_idle/60)),Truck_KW,gridNox,Other!$G$4/454,N38,BL38),blank)</f>
        <v/>
      </c>
      <c r="BQ38" s="12" t="str">
        <f>IF(NOT(B38=blank),VLOOKUP(B38+7,'Tables 4-5'!$F$8:$G$25,2),blank)</f>
        <v/>
      </c>
      <c r="BR38" s="461" t="str">
        <f>IF(NOT(B38=blank),VLOOKUP(B38+7,'Table 6'!$B$3:$D$20,2),blank)</f>
        <v/>
      </c>
      <c r="BS38" s="4" t="str">
        <f>IF(NOT(B38=blank),'Tables 4-5'!$A$8,blank)</f>
        <v/>
      </c>
      <c r="BT38" s="4" t="str">
        <f>IF(NOT(B38=blank),PRODUCT(G38,O38,(AE38-IF(AE38/FHS&lt;1,1,AE38/FHS)*(truck_idle/60)),(BQ38*BS38),(Other!$G$4/454))+PRODUCT(IF(AE38/FHS&lt;1,1,AE38/FHS),G38,O38,BR38,truck_idle/60,Other!$G$4/454),blank)</f>
        <v/>
      </c>
      <c r="BU38" s="4" t="str">
        <f>IF(NOT(B38=blank),PRODUCT(IF(AE38/FHS&lt;1,1,AE38/FHS),G38,O38,BR38,truck_idle/60,Other!$G$4/454)+PRODUCT(G38,(AE38-IF(AE38/FHS&lt;1,1,AE38/FHS)*(truck_idle/60)),Truck_KW,gridNox,Other!$G$4/454,O38,BQ38),blank)</f>
        <v/>
      </c>
      <c r="BV38" s="12" t="str">
        <f>IF(NOT(B38=blank),VLOOKUP(B38+8,'Tables 4-5'!$F$8:$G$25,2),blank)</f>
        <v/>
      </c>
      <c r="BW38" s="461" t="str">
        <f>IF(NOT(B38=blank),VLOOKUP(B38+8,'Table 6'!$B$3:$D$20,2),blank)</f>
        <v/>
      </c>
      <c r="BX38" s="4" t="str">
        <f>IF(NOT(B38=blank),'Tables 4-5'!$A$8,blank)</f>
        <v/>
      </c>
      <c r="BY38" s="4" t="str">
        <f>IF(NOT(B38=blank),PRODUCT(G38,P38,(AE38-IF(AE38/FHS&lt;1,1,AE38/FHS)*(truck_idle/60)),(BV38*BX38),(Other!$G$4/454))+PRODUCT(IF(AE38/FHS&lt;1,1,AE38/FHS),G38,P38,BW38,truck_idle/60,Other!$G$4/454),blank)</f>
        <v/>
      </c>
      <c r="BZ38" s="4" t="str">
        <f>IF(NOT(B38=blank),PRODUCT(IF(AE38/FHS&lt;1,1,AE38/FHS),G38,P38,BW38,truck_idle/60,Other!$G$4/454)+PRODUCT(G38,(AE38-IF(AE38/FHS&lt;1,1,AE38/FHS)*(truck_idle/60)),Truck_KW,gridNox,Other!$G$4/454,P38,BV38),blank)</f>
        <v/>
      </c>
      <c r="CA38" s="12" t="str">
        <f>IF(NOT(B38=blank),VLOOKUP(B38+9,'Tables 4-5'!$F$8:$G$25,2),blank)</f>
        <v/>
      </c>
      <c r="CB38" s="461" t="str">
        <f>IF(NOT(B38=blank),VLOOKUP(B38+9,'Table 6'!$B$3:$D$20,2),blank)</f>
        <v/>
      </c>
      <c r="CC38" s="4" t="str">
        <f>IF(NOT(B38=blank),'Tables 4-5'!$A$8,blank)</f>
        <v/>
      </c>
      <c r="CD38" s="4" t="str">
        <f>IF(NOT(B38=blank),PRODUCT(G38,Q38,(AE38-IF(AE38/FHS&lt;1,1,AE38/FHS)*(truck_idle/60)),(CA38*CC38),(Other!$G$4/454))+PRODUCT(IF(AE38/FHS&lt;1,1,AE38/FHS),G38,Q38,CB38,truck_idle/60,Other!$G$4/454),blank)</f>
        <v/>
      </c>
      <c r="CE38" s="4" t="str">
        <f>IF(NOT(B38=blank),PRODUCT(IF(AE38/FHS&lt;1,1,AE38/FHS),G38,Q38,CB38,truck_idle/60,Other!$G$4/454)+PRODUCT(G38,(AE38-IF(AE38/FHS&lt;1,1,AE38/FHS)*(truck_idle/60)),Truck_KW,gridNox,Other!$G$4/454,Q38,CA38),blank)</f>
        <v/>
      </c>
      <c r="CG38" s="12" t="str">
        <f>IF(NOT(B38=blank),VLOOKUP(B38+0,'Tables 4-5'!$F$8:$G$25,2),blank)</f>
        <v/>
      </c>
      <c r="CH38" s="12" t="str">
        <f>IF(NOT(B38=blank),VLOOKUP(B38+0,'Table 6'!$B$3:$D$20,3),blank)</f>
        <v/>
      </c>
      <c r="CI38" s="4" t="str">
        <f>IF(NOT(B38=blank),'Tables 4-5'!$B$8,blank)</f>
        <v/>
      </c>
      <c r="CJ38" s="4" t="str">
        <f>IF(NOT(B38=blank),PRODUCT(G38,H38,(AE38-IF(AE38/FHS&lt;1,1,AE38/FHS)*(truck_idle/60)),(CG38*CI38),(Other!$G$4/454))+PRODUCT(IF(AE38/FHS&lt;1,1,AE38/FHS),G38,H38,CH38,truck_idle/60,Other!$G$4/454),blank)</f>
        <v/>
      </c>
      <c r="CK38" s="12" t="str">
        <f>IF(NOT(B38=blank),PRODUCT(IF(AE38/FHS&lt;1,1,AE38/FHS),G38,H38,CH38,truck_idle/60,Other!$G$4/454)+PRODUCT(G38,(AE38-IF(AE38/FHS&lt;1,1,AE38/FHS)*(truck_idle/60)),Truck_KW,gridPM,Other!$G$4/454,CG38,H38),blank)</f>
        <v/>
      </c>
      <c r="CL38" s="12" t="str">
        <f>IF(NOT(B38=blank),VLOOKUP(B38+1,'Tables 4-5'!$F$8:$G$25,2),blank)</f>
        <v/>
      </c>
      <c r="CM38" s="12" t="str">
        <f>IF(NOT(B38=blank),VLOOKUP(B38+1,'Table 6'!$B$3:$D$20,3),blank)</f>
        <v/>
      </c>
      <c r="CN38" s="4" t="str">
        <f>IF(NOT(B38=blank),'Tables 4-5'!$B$8,blank)</f>
        <v/>
      </c>
      <c r="CO38" s="4" t="str">
        <f>IF(NOT(B38=blank),PRODUCT(G38,I38,(AE38-IF(AE38/FHS&lt;1,1,AE38/FHS)*(truck_idle/60)),(CL38*CN38),(Other!$G$4/454))+PRODUCT(IF(AE38/FHS&lt;1,1,AE38/FHS),G38,I38,CM38,truck_idle/60,Other!$G$4/454),blank)</f>
        <v/>
      </c>
      <c r="CP38" s="12" t="str">
        <f>IF(NOT(B38=blank),PRODUCT(IF(AE38/FHS&lt;1,1,AE38/FHS),G38,I38,CM38,truck_idle/60,Other!$G$4/454)+PRODUCT(G38,(AE38-IF(AE38/FHS&lt;1,1,AE38/FHS)*(truck_idle/60)),Truck_KW,gridPM,Other!$G$4/454,I38,CL38),blank)</f>
        <v/>
      </c>
      <c r="CQ38" s="12" t="str">
        <f>IF(NOT(B38=blank),VLOOKUP(B38+2,'Tables 4-5'!$F$8:$G$25,2),blank)</f>
        <v/>
      </c>
      <c r="CR38" s="12" t="str">
        <f>IF(NOT(B38=blank),VLOOKUP(B38+2,'Table 6'!$B$3:$D$20,3),blank)</f>
        <v/>
      </c>
      <c r="CS38" s="4" t="str">
        <f>IF(NOT(B38=blank),'Tables 4-5'!$B$8,blank)</f>
        <v/>
      </c>
      <c r="CT38" s="4" t="str">
        <f>IF(NOT(B38=blank),PRODUCT(G38,J38,(AE38-IF(AE38/FHS&lt;1,1,AE38/FHS)*(truck_idle/60)),(CQ38*CS38),(Other!$G$4/454))+PRODUCT(IF(AE38/FHS&lt;1,1,AE38/FHS),G38,J38,CR38,truck_idle/60,Other!$G$4/454),blank)</f>
        <v/>
      </c>
      <c r="CU38" s="12" t="str">
        <f>IF(NOT(B38=blank),PRODUCT(IF(AE38/FHS&lt;1,1,AE38/FHS),G38,J38,CR38,truck_idle/60,Other!$G$4/454)+PRODUCT(G38,(AE38-IF(AE38/FHS&lt;1,1,AE38/FHS)*(truck_idle/60)),Truck_KW,gridPM,Other!$G$4/454,J38,CQ38),blank)</f>
        <v/>
      </c>
      <c r="CV38" s="12" t="str">
        <f>IF(NOT(B38=blank),VLOOKUP(B38+3,'Tables 4-5'!$F$8:$G$25,2),blank)</f>
        <v/>
      </c>
      <c r="CW38" s="12" t="str">
        <f>IF(NOT(B38=blank),VLOOKUP(B38+3,'Table 6'!$B$3:$D$20,3),blank)</f>
        <v/>
      </c>
      <c r="CX38" s="4" t="str">
        <f>IF(NOT(B38=blank),'Tables 4-5'!$B$8,blank)</f>
        <v/>
      </c>
      <c r="CY38" s="4" t="str">
        <f>IF(NOT(B38=blank),PRODUCT(G38,K38,(AE38-IF(AE38/FHS&lt;1,1,AE38/FHS)*(truck_idle/60)),(CV38*CX38),(Other!$G$4/454))+PRODUCT(IF(AE38/FHS&lt;1,1,AE38/FHS),G38,K38,CW38,truck_idle/60,Other!$G$4/454),blank)</f>
        <v/>
      </c>
      <c r="CZ38" s="12" t="str">
        <f>IF(NOT(B38=blank),PRODUCT(IF(AE38/FHS&lt;1,1,AE38/FHS),G38,K38,CW38,truck_idle/60,Other!$G$4/454)+PRODUCT(G38,(AE38-IF(AE38/FHS&lt;1,1,AE38/FHS)*(truck_idle/60)),Truck_KW,gridPM,Other!$G$4/454,K38,CV38),blank)</f>
        <v/>
      </c>
      <c r="DA38" s="12" t="str">
        <f>IF(NOT(B38=blank),VLOOKUP(B38+4,'Tables 4-5'!$F$8:$G$25,2),blank)</f>
        <v/>
      </c>
      <c r="DB38" s="12" t="str">
        <f>IF(NOT(B38=blank),VLOOKUP(B38+4,'Table 6'!$B$3:$D$20,3),blank)</f>
        <v/>
      </c>
      <c r="DC38" s="4" t="str">
        <f>IF(NOT(B38=blank),'Tables 4-5'!$B$8,blank)</f>
        <v/>
      </c>
      <c r="DD38" s="4" t="str">
        <f>IF(NOT(B38=blank),PRODUCT(G38,L38,(AE38-IF(AE38/FHS&lt;1,1,AE38/FHS)*(truck_idle/60)),(DA38*DC38),(Other!$G$4/454))+PRODUCT(IF(AE38/FHS&lt;1,1,AE38/FHS),G38,L38,DB38,truck_idle/60,Other!$G$4/454),blank)</f>
        <v/>
      </c>
      <c r="DE38" s="12" t="str">
        <f>IF(NOT(B38=blank),PRODUCT(IF(AE38/FHS&lt;1,1,AE38/FHS),G38,L38,DB38,truck_idle/60,Other!$G$4/454)+PRODUCT(G38,(AE38-IF(AE38/FHS&lt;1,1,AE38/FHS)*(truck_idle/60)),Truck_KW,gridPM,Other!$G$4/454,L38,DA38),blank)</f>
        <v/>
      </c>
      <c r="DF38" s="12" t="str">
        <f>IF(NOT(B38=blank),VLOOKUP(B38+5,'Tables 4-5'!$F$8:$G$25,2),blank)</f>
        <v/>
      </c>
      <c r="DG38" s="12" t="str">
        <f>IF(NOT(B38=blank),VLOOKUP(B38+5,'Table 6'!$B$3:$D$20,3),blank)</f>
        <v/>
      </c>
      <c r="DH38" s="4" t="str">
        <f>IF(NOT(B38=blank),'Tables 4-5'!$B$8,blank)</f>
        <v/>
      </c>
      <c r="DI38" s="4" t="str">
        <f>IF(NOT(B38=blank),PRODUCT(G38,M38,(AE38-IF(AE38/FHS&lt;1,1,AE38/FHS)*(truck_idle/60)),(DF38*DH38),(Other!$G$4/454))+PRODUCT(IF(AE38/FHS&lt;1,1,AE38/FHS),G38,M38,DG38,truck_idle/60,Other!$G$4/454),blank)</f>
        <v/>
      </c>
      <c r="DJ38" s="12" t="str">
        <f>IF(NOT(B38=blank),PRODUCT(IF(AE38/FHS&lt;1,1,AE38/FHS),G38,M38,DG38,truck_idle/60,Other!$G$4/454)+PRODUCT(G38,(AE38-IF(AE38/FHS&lt;1,1,AE38/FHS)*(truck_idle/60)),Truck_KW,gridPM,Other!$G$4/454,M38,DF38),blank)</f>
        <v/>
      </c>
      <c r="DK38" s="12" t="str">
        <f>IF(NOT(B38=blank),VLOOKUP(B38+6,'Tables 4-5'!$F$8:$G$25,2),blank)</f>
        <v/>
      </c>
      <c r="DL38" s="12" t="str">
        <f>IF(NOT(B38=blank),VLOOKUP(B38+6,'Table 6'!$B$3:$D$20,3),blank)</f>
        <v/>
      </c>
      <c r="DM38" s="4" t="str">
        <f>IF(NOT(B38=blank),'Tables 4-5'!$B$8,blank)</f>
        <v/>
      </c>
      <c r="DN38" s="4" t="str">
        <f>IF(NOT(B38=blank),PRODUCT(G38,N38,(AE38-IF(AE38/FHS&lt;1,1,AE38/FHS)*(truck_idle/60)),(DK38*DM38),(Other!$G$4/454))+PRODUCT(IF(AE38/FHS&lt;1,1,AE38/FHS),G38,N38,DL38,truck_idle/60,Other!$G$4/454),blank)</f>
        <v/>
      </c>
      <c r="DO38" s="12" t="str">
        <f>IF(NOT(B38=blank),PRODUCT(IF(AE38/FHS&lt;1,1,AE38/FHS),G38,N38,DL38,truck_idle/60,Other!$G$4/454)+PRODUCT(G38,(AE38-IF(AE38/FHS&lt;1,1,AE38/FHS)*(truck_idle/60)),Truck_KW,gridPM,Other!$G$4/454,N38,DK38),blank)</f>
        <v/>
      </c>
      <c r="DP38" s="12" t="str">
        <f>IF(NOT(B38=blank),VLOOKUP(B38+7,'Tables 4-5'!$F$8:$G$25,2),blank)</f>
        <v/>
      </c>
      <c r="DQ38" s="12" t="str">
        <f>IF(NOT(B38=blank),VLOOKUP(B38+7,'Table 6'!$B$3:$D$20,3),blank)</f>
        <v/>
      </c>
      <c r="DR38" s="4" t="str">
        <f>IF(NOT(B38=blank),'Tables 4-5'!$B$8,blank)</f>
        <v/>
      </c>
      <c r="DS38" s="4" t="str">
        <f>IF(NOT(B38=blank),PRODUCT(G38,O38,(AE38-IF(AE38/FHS&lt;1,1,AE38/FHS)*(truck_idle/60)),(DP38*DR38),(Other!$G$4/454))+PRODUCT(IF(AE38/FHS&lt;1,1,AE38/FHS),G38,O38,DQ38,truck_idle/60,Other!$G$4/454),blank)</f>
        <v/>
      </c>
      <c r="DT38" s="12" t="str">
        <f>IF(NOT(B38=blank),PRODUCT(IF(AE38/FHS&lt;1,1,AE38/FHS),G38,O38,DQ38,truck_idle/60,Other!$G$4/454)+PRODUCT(G38,(AE38-IF(AE38/FHS&lt;1,1,AE38/FHS)*(truck_idle/60)),Truck_KW,gridPM,Other!$G$4/454,O38,DP38),blank)</f>
        <v/>
      </c>
      <c r="DU38" s="12" t="str">
        <f>IF(NOT(B38=blank),VLOOKUP(B38+8,'Tables 4-5'!$F$8:$G$25,2),blank)</f>
        <v/>
      </c>
      <c r="DV38" s="12" t="str">
        <f>IF(NOT(B38=blank),VLOOKUP(B38+8,'Table 6'!$B$3:$D$20,3),blank)</f>
        <v/>
      </c>
      <c r="DW38" s="4" t="str">
        <f>IF(NOT(B38=blank),'Tables 4-5'!$B$8,blank)</f>
        <v/>
      </c>
      <c r="DX38" s="4" t="str">
        <f>IF(NOT(B38=blank),PRODUCT(G38,P38,(AE38-IF(AE38/FHS&lt;1,1,AE38/FHS)*(truck_idle/60)),(DU38*DW38),(Other!$G$4/454))+PRODUCT(IF(AE38/FHS&lt;1,1,AE38/FHS),G38,P38,DV38,truck_idle/60,Other!$G$4/454),blank)</f>
        <v/>
      </c>
      <c r="DY38" s="12" t="str">
        <f>IF(NOT(B38=blank),PRODUCT(IF(AE38/FHS&lt;1,1,AE38/FHS),G38,P38,DV38,truck_idle/60,Other!$G$4/454)+PRODUCT(G38,(AE38-IF(AE38/FHS&lt;1,1,AE38/FHS)*(truck_idle/60)),Truck_KW,gridPM,Other!$G$4/454,P38,DU38),blank)</f>
        <v/>
      </c>
      <c r="DZ38" s="12" t="str">
        <f>IF(NOT(B38=blank),VLOOKUP(B38+9,'Tables 4-5'!$F$8:$G$25,2),blank)</f>
        <v/>
      </c>
      <c r="EA38" s="12" t="str">
        <f>IF(NOT(B38=blank),VLOOKUP(B38+9,#REF!,3),blank)</f>
        <v/>
      </c>
      <c r="EB38" s="12" t="str">
        <f>IF(NOT(B38=blank),VLOOKUP(B38+9,'Table 6'!$B$3:$D$20,3),blank)</f>
        <v/>
      </c>
      <c r="EC38" s="4" t="str">
        <f>IF(NOT(B38=blank),'Tables 4-5'!$B$8,blank)</f>
        <v/>
      </c>
      <c r="ED38" s="4" t="str">
        <f>IF(NOT(B38=blank),PRODUCT(G38,Q38,(AE38-IF(AE38/FHS&lt;1,1,AE38/FHS)*(truck_idle/60)),(DZ38*EC38),(Other!$G$4/454))+PRODUCT(IF(AE38/FHS&lt;1,1,AE38/FHS),G38,Q38,EB38,truck_idle/60,Other!$G$4/454),blank)</f>
        <v/>
      </c>
      <c r="EE38" s="12" t="str">
        <f>IF(NOT(B38=blank),PRODUCT(IF(AE38/FHS&lt;1,1,AE38/FHS),G38,Q38,EB38,truck_idle/60,Other!$G$4/454)+PRODUCT(G38,(AE38-IF(AE38/FHS&lt;1,1,AE38/FHS)*(truck_idle/60)),Truck_KW,gridPM,Other!$G$4/454,Q38,DZ38),blank)</f>
        <v/>
      </c>
      <c r="EG38" t="str">
        <f>IF(C38=truckstoptru,VLOOKUP(B38+0,'Tables 2-3 TRU'!$B$14:$D$31,2),blank)</f>
        <v/>
      </c>
      <c r="EH38" s="4" t="str">
        <f>IF(C38=truckstoptru,PRODUCT(G38,(AF38-IF(AF38/FHS&lt;1,1,AF38/FHS)*(truck_idle/60)),tru__hp,tru_Load_Factor,(Other!$G$4/454),EG38,R38)+PRODUCT(IF(AF38/FHS&lt;1,1,AF38/FHS),G38,truck_idle/60,tru__hp,tru_Load_Factor,(Other!$G$4/454),EG38,R38),blank)</f>
        <v/>
      </c>
      <c r="EI38" s="4" t="str">
        <f>IF(C38=truckstoptru,PRODUCT(IF(AF38/FHS&lt;1,1,AF38/FHS),G38,truck_idle/60,tru_Load_Factor,tru__hp,(Other!$G$4/454),EG38,R38)+PRODUCT(G38,(AF38-IF(AF38/FHS&lt;1,1,AF38/FHS)*(truck_idle/60)),TRU_KW,gridNox,Other!$G$4/454,R38),blank)</f>
        <v/>
      </c>
      <c r="EJ38" t="str">
        <f>IF(C38=truckstoptru,VLOOKUP(B38+1,'Tables 2-3 TRU'!$B$14:$D$31,2),blank)</f>
        <v/>
      </c>
      <c r="EK38" s="4" t="str">
        <f>IF(C38=truckstoptru,PRODUCT(G38,(AF38-IF(AF38/FHS&lt;1,1,AF38/FHS)*(truck_idle/60)),tru__hp,tru_Load_Factor,(Other!$G$4/454),EJ38,S38)+PRODUCT(IF(AF38/FHS&lt;1,1,AF38/FHS),G38,truck_idle/60,tru__hp,tru_Load_Factor,(Other!$G$4/454),EJ38,S38),blank)</f>
        <v/>
      </c>
      <c r="EL38" s="4" t="str">
        <f>IF(C38=truckstoptru,PRODUCT(IF(AF38/FHS&lt;1,1,AF38/FHS),G38,truck_idle/60,tru_Load_Factor,tru__hp,(Other!$G$4/454),EJ38,S38)+PRODUCT(G38,(AF38-IF(AF38/FHS&lt;1,1,AF38/FHS)*(truck_idle/60)),TRU_KW,gridNox,Other!$G$4/454,S38),blank)</f>
        <v/>
      </c>
      <c r="EM38" t="str">
        <f>IF(C38=truckstoptru,VLOOKUP(B38+2,'Tables 2-3 TRU'!$B$14:$D$31,2),blank)</f>
        <v/>
      </c>
      <c r="EN38" s="4" t="str">
        <f>IF(C38=truckstoptru,PRODUCT(G38,(AF38-IF(AF38/FHS&lt;1,1,AF38/FHS)*(truck_idle/60)),tru__hp,tru_Load_Factor,(Other!$G$4/454),EM38,T38)+PRODUCT(IF(AF38/FHS&lt;1,1,AF38/FHS),G38,truck_idle/60,tru__hp,tru_Load_Factor,(Other!$G$4/454),EM38,T38),blank)</f>
        <v/>
      </c>
      <c r="EO38" s="4" t="str">
        <f>IF(C38=truckstoptru,PRODUCT(IF(AF38/FHS&lt;1,1,AF38/FHS),G38,truck_idle/60,tru_Load_Factor,tru__hp,(Other!$G$4/454),EM38,T38)+PRODUCT(G38,(AF38-IF(AF38/FHS&lt;1,1,AF38/FHS)*(truck_idle/60)),TRU_KW,gridNox,Other!$G$4/454,T38),blank)</f>
        <v/>
      </c>
      <c r="EP38" t="str">
        <f>IF(C38=truckstoptru,VLOOKUP(B38+3,'Tables 2-3 TRU'!$B$14:$D$31,2),blank)</f>
        <v/>
      </c>
      <c r="EQ38" s="4" t="str">
        <f>IF(C38=truckstoptru,PRODUCT(G38,(AF38-IF(AF38/FHS&lt;1,1,AF38/FHS)*(truck_idle/60)),tru__hp,tru_Load_Factor,(Other!$G$4/454),EP38,U38)+PRODUCT(IF(AF38/FHS&lt;1,1,AF38/FHS),G38,truck_idle/60,tru__hp,tru_Load_Factor,(Other!$G$4/454),EP38,U38),blank)</f>
        <v/>
      </c>
      <c r="ER38" s="4" t="str">
        <f>IF(C38=truckstoptru,PRODUCT(IF(AF38/FHS&lt;1,1,AF38/FHS),G38,truck_idle/60,tru_Load_Factor,tru__hp,(Other!$G$4/454),EP38,U38)+PRODUCT(G38,(AF38-IF(AF38/FHS&lt;1,1,AF38/FHS)*(truck_idle/60)),TRU_KW,gridNox,Other!$G$4/454,U38),blank)</f>
        <v/>
      </c>
      <c r="ES38" t="str">
        <f>IF(C38=truckstoptru,VLOOKUP(B38+4,'Tables 2-3 TRU'!$B$14:$D$31,2),blank)</f>
        <v/>
      </c>
      <c r="ET38" s="4" t="str">
        <f>IF(C38=truckstoptru,PRODUCT(G38,(AF38-IF(AF38/FHS&lt;1,1,AF38/FHS)*(truck_idle/60)),tru__hp,tru_Load_Factor,(Other!$G$4/454),ES38,V38)+PRODUCT(IF(AF38/FHS&lt;1,1,AF38/FHS),G38,truck_idle/60,tru__hp,tru_Load_Factor,(Other!$G$4/454),ES38,V38),blank)</f>
        <v/>
      </c>
      <c r="EU38" s="4" t="str">
        <f>IF(C38=truckstoptru,PRODUCT(IF(AF38/FHS&lt;1,1,AE38/FHS),G38,truck_idle/60,tru_Load_Factor,tru__hp,(Other!$G$4/454),ES38,V38)+PRODUCT(G38,(AF38-IF(AF38/FHS&lt;1,1,AE38/FHS)*(truck_idle/60)),TRU_KW,gridNox,Other!$G$4/454,V38),blank)</f>
        <v/>
      </c>
      <c r="EV38" t="str">
        <f>IF(C38=truckstoptru,VLOOKUP(B38+5,'Tables 2-3 TRU'!$B$14:$D$31,2),blank)</f>
        <v/>
      </c>
      <c r="EW38" s="4" t="str">
        <f>IF(C38=truckstoptru,PRODUCT(G38,(AF38-IF(AF38/FHS&lt;1,1,AF38/FHS)*(truck_idle/60)),tru__hp,tru_Load_Factor,(Other!$G$4/454),EV38,W38)+PRODUCT(IF(AF38/FHS&lt;1,1,AF38/FHS),G38,truck_idle/60,tru__hp,tru_Load_Factor,(Other!$G$4/454),EV38,W38),blank)</f>
        <v/>
      </c>
      <c r="EX38" s="4" t="str">
        <f>IF(C38=truckstoptru,PRODUCT(IF(AF38/FHS&lt;1,1,AF38/FHS),G38,truck_idle/60,tru_Load_Factor,tru__hp,(Other!$G$4/454),EV38,W38)+PRODUCT(G38,(AF38-IF(AF38/FHS&lt;1,1,AF38/FHS)*(truck_idle/60)),TRU_KW,gridNox,Other!$G$4/454,W38),blank)</f>
        <v/>
      </c>
      <c r="EY38" t="str">
        <f>IF(C38=truckstoptru,VLOOKUP(B38+6,'Tables 2-3 TRU'!$B$14:$D$31,2),blank)</f>
        <v/>
      </c>
      <c r="EZ38" s="4" t="str">
        <f>IF(C38=truckstoptru,PRODUCT(G38,(AF38-IF(AF38/FHS&lt;1,1,AF38/FHS)*(truck_idle/60)),tru__hp,tru_Load_Factor,(Other!$G$4/454),EY38,X38)+PRODUCT(IF(AF38/FHS&lt;1,1,AF38/FHS),G38,truck_idle/60,tru__hp,tru_Load_Factor,(Other!$G$4/454),EY38,X38),blank)</f>
        <v/>
      </c>
      <c r="FA38" s="4" t="str">
        <f>IF(C38=truckstoptru,PRODUCT(IF(AF38/FHS&lt;1,1,AF38/FHS),G38,truck_idle/60,tru_Load_Factor,tru__hp,(Other!$G$4/454),EY38,X38)+PRODUCT(G38,(AF38-IF(AF38/FHS&lt;1,1,AF38/FHS)*(truck_idle/60)),TRU_KW,gridNox,Other!$G$4/454,X38),blank)</f>
        <v/>
      </c>
      <c r="FB38" t="str">
        <f>IF(C38=truckstoptru,VLOOKUP(B38+7,'Tables 2-3 TRU'!$B$14:$D$31,2),blank)</f>
        <v/>
      </c>
      <c r="FC38" s="4" t="str">
        <f>IF(C38=truckstoptru,PRODUCT(G38,(AF38-IF(AF38/FHS&lt;1,1,AF38/FHS)*(truck_idle/60)),tru__hp,tru_Load_Factor,(Other!$G$4/454),FB38,Y38)+PRODUCT(IF(AF38/FHS&lt;1,1,AF38/FHS),G38,truck_idle/60,tru__hp,tru_Load_Factor,(Other!$G$4/454),FB38,Y38),blank)</f>
        <v/>
      </c>
      <c r="FD38" s="4" t="str">
        <f>IF(C38=truckstoptru,PRODUCT(IF(AF38/FHS&lt;1,1,AF38/FHS),G38,truck_idle/60,tru_Load_Factor,tru__hp,(Other!$G$4/454),FB38,Y38)+PRODUCT(G38,(AF38-IF(AF38/FHS&lt;1,1,AF38/FHS)*(truck_idle/60)),TRU_KW,gridNox,Other!$G$4/454,Y38),blank)</f>
        <v/>
      </c>
      <c r="FE38" t="str">
        <f>IF(C38=truckstoptru,VLOOKUP(B38+8,'Tables 2-3 TRU'!$B$14:$D$31,2),blank)</f>
        <v/>
      </c>
      <c r="FF38" s="4" t="str">
        <f>IF(C38=truckstoptru,PRODUCT(G38,(AF38-IF(AF38/FHS&lt;1,1,AF38/FHS)*(truck_idle/60)),tru__hp,tru_Load_Factor,(Other!$G$4/454),FE38,Z38)+PRODUCT(IF(AF38/FHS&lt;1,1,AF38/FHS),G38,truck_idle/60,tru__hp,tru_Load_Factor,(Other!$G$4/454),FE38,Z38),blank)</f>
        <v/>
      </c>
      <c r="FG38" s="4" t="str">
        <f>IF(C38=truckstoptru,PRODUCT(IF(AF38/FHS&lt;1,1,AF38/FHS),G38,truck_idle/60,tru_Load_Factor,tru__hp,(Other!$G$4/454),FE38,Z38)+PRODUCT(G38,(AF38-IF(AF38/FHS&lt;1,1,AF38/FHS)*(truck_idle/60)),TRU_KW,gridNox,Other!$G$4/454,Z38),blank)</f>
        <v/>
      </c>
      <c r="FH38" t="str">
        <f>IF(C38=truckstoptru,VLOOKUP(B38+9,'Tables 2-3 TRU'!$B$14:$D$31,2),blank)</f>
        <v/>
      </c>
      <c r="FI38" s="4" t="str">
        <f>IF(C38=truckstoptru,PRODUCT(G38,(AF38-IF(AF38/FHS&lt;1,1,AF38/FHS)*(truck_idle/60)),tru__hp,tru_Load_Factor,(Other!$G$4/454),FH38,AA38)+PRODUCT(IF(AF38/FHS&lt;1,1,AF38/FHS),G38,truck_idle/60,tru__hp,tru_Load_Factor,(Other!$G$4/454),FH38,AA38),blank)</f>
        <v/>
      </c>
      <c r="FJ38" s="4" t="str">
        <f>IF(C38=truckstoptru,PRODUCT(IF(AF38/FHS&lt;1,1,AF38/FHS),G38,truck_idle/60,tru_Load_Factor,tru__hp,(Other!$G$4/454),FH38,AA38)+PRODUCT(G38,(AF38-IF(AF38/FHS&lt;1,1,AF38/FHS)*(truck_idle/60)),TRU_KW,gridNox,Other!$G$4/454,AA38),blank)</f>
        <v/>
      </c>
      <c r="FL38" t="str">
        <f>IF(C38=truckstoptru,VLOOKUP(B38+0,'Tables 2-3 TRU'!$B$14:$D$31,3),blank)</f>
        <v/>
      </c>
      <c r="FM38" s="4" t="str">
        <f>IF(C38=truckstoptru,PRODUCT(G38,(AF38-IF(AF38/FHS&lt;1,1,AF38/FHS)*(truck_idle/60)),tru__hp,tru_Load_Factor,(Other!$G$4/454),FL38,R38)+PRODUCT(IF(AF38/FHS&lt;1,1,AF38/FHS),G38,truck_idle/60,tru__hp,tru_Load_Factor,(Other!$G$4/454),FL38,R38),blank)</f>
        <v/>
      </c>
      <c r="FN38" s="4" t="str">
        <f>IF(C38=truckstoptru,PRODUCT(IF(AF38/FHS&lt;1,1,AF38/FHS),G38,truck_idle/60,tru_Load_Factor,tru__hp,(Other!$G$4/454),FL38,R38)+PRODUCT(G38,(AF38-IF(AF38/FHS&lt;1,1,AF38/FHS)*(truck_idle/60)),TRU_KW,gridPM,Other!$G$4/454,R38),blank)</f>
        <v/>
      </c>
      <c r="FO38" t="str">
        <f>IF(C38=truckstoptru,VLOOKUP(B38+1,'Tables 2-3 TRU'!$B$14:$D$31,3),blank)</f>
        <v/>
      </c>
      <c r="FP38" s="4" t="str">
        <f>IF(C38=truckstoptru,PRODUCT(G38,(AF38-IF(AF38/FHS&lt;1,1,AF38/FHS)*(truck_idle/60)),tru__hp,tru_Load_Factor,(Other!$G$4/454),FO38,S38)+PRODUCT(IF(AF38/FHS&lt;1,1,AF38/FHS),G38,truck_idle/60,tru__hp,tru_Load_Factor,(Other!$G$4/454),FO38,S38),blank)</f>
        <v/>
      </c>
      <c r="FQ38" s="4" t="str">
        <f>IF(C38=truckstoptru,PRODUCT(IF(AF38/FHS&lt;1,1,AF38/FHS),G38,truck_idle/60,tru_Load_Factor,tru__hp,(Other!$G$4/454),FO38,S38)+PRODUCT(G38,(AF38-IF(AF38/FHS&lt;1,1,AF38/FHS)*(truck_idle/60)),TRU_KW,gridPM,Other!$G$4/454,S38),blank)</f>
        <v/>
      </c>
      <c r="FR38" t="str">
        <f>IF(C38=truckstoptru,VLOOKUP(B38+2,'Tables 2-3 TRU'!$B$14:$D$31,3),blank)</f>
        <v/>
      </c>
      <c r="FS38" s="4" t="str">
        <f>IF(C38=truckstoptru,PRODUCT(G38,(AF38-IF(AF38/FHS&lt;1,1,AF38/FHS)*(truck_idle/60)),tru__hp,tru_Load_Factor,(Other!$G$4/454),FR38,T38)+PRODUCT(IF(AF38/FHS&lt;1,1,AF38/FHS),G38,truck_idle/60,tru__hp,tru_Load_Factor,(Other!$G$4/454),FR38,T38),blank)</f>
        <v/>
      </c>
      <c r="FT38" s="4" t="str">
        <f>IF(C38=truckstoptru,PRODUCT(IF(AF38/FHS&lt;1,1,AF38/FHS),G38,truck_idle/60,tru_Load_Factor,tru__hp,(Other!$G$4/454),FR38,T38)+PRODUCT(G38,(AF38-IF(AF38/FHS&lt;1,1,AF38/FHS)*(truck_idle/60)),TRU_KW,gridPM,Other!$G$4/454,T38),blank)</f>
        <v/>
      </c>
      <c r="FU38" t="str">
        <f>IF(C38=truckstoptru,VLOOKUP(B38+3,'Tables 2-3 TRU'!$B$14:$D$31,3),blank)</f>
        <v/>
      </c>
      <c r="FV38" s="4" t="str">
        <f>IF(C38=truckstoptru,PRODUCT(G38,(AF38-IF(AF38/FHS&lt;1,1,AF38/FHS)*(truck_idle/60)),tru__hp,tru_Load_Factor,(Other!$G$4/454),FU38,U38)+PRODUCT(IF(AF38/FHS&lt;1,1,AF38/FHS),G38,truck_idle/60,tru__hp,tru_Load_Factor,(Other!$G$4/454),FU38,U38),blank)</f>
        <v/>
      </c>
      <c r="FW38" s="4" t="str">
        <f>IF(C38=truckstoptru,PRODUCT(IF(AF38/FHS&lt;1,1,AF38/FHS),G38,truck_idle/60,tru_Load_Factor,tru__hp,(Other!$G$4/454),FU38,U38)+PRODUCT(G38,(AF38-IF(AF38/FHS&lt;1,1,AF38/FHS)*(truck_idle/60)),TRU_KW,gridPM,Other!$G$4/454,U38),blank)</f>
        <v/>
      </c>
      <c r="FX38" t="str">
        <f>IF(C38=truckstoptru,VLOOKUP(B38+4,'Tables 2-3 TRU'!$B$14:$D$31,3),blank)</f>
        <v/>
      </c>
      <c r="FY38" s="4" t="str">
        <f>IF(C38=truckstoptru,PRODUCT(G38,(AF38-IF(AF38/FHS&lt;1,1,AF38/FHS)*(truck_idle/60)),tru__hp,tru_Load_Factor,(Other!$G$4/454),FX38,V38)+PRODUCT(IF(AF38/FHS&lt;1,1,AF38/FHS),G38,truck_idle/60,tru__hp,tru_Load_Factor,(Other!$G$4/454),FX38,V38),blank)</f>
        <v/>
      </c>
      <c r="FZ38" s="4" t="str">
        <f>IF(C38=truckstoptru,PRODUCT(IF(AF38/FHS&lt;1,1,AF38/FHS),G38,truck_idle/60,tru_Load_Factor,tru__hp,(Other!$G$4/454),FX38,V38)+PRODUCT(G38,(AF38-IF(AF38/FHS&lt;1,1,AF38/FHS)*(truck_idle/60)),TRU_KW,gridPM,Other!$G$4/454,V38),blank)</f>
        <v/>
      </c>
      <c r="GA38" t="str">
        <f>IF(C38=truckstoptru,VLOOKUP(B38+5,'Tables 2-3 TRU'!$B$14:$D$31,3),blank)</f>
        <v/>
      </c>
      <c r="GB38" s="4" t="str">
        <f>IF(C38=truckstoptru,PRODUCT(G38,(AF38-IF(AF38/FHS&lt;1,1,AF38/FHS)*(truck_idle/60)),tru__hp,tru_Load_Factor,(Other!$G$4/454),GA38,W38)+PRODUCT(IF(AF38/FHS&lt;1,1,AF38/FHS),G38,truck_idle/60,tru__hp,tru_Load_Factor,(Other!$G$4/454),GA38,W38),blank)</f>
        <v/>
      </c>
      <c r="GC38" s="4" t="str">
        <f>IF(C38=truckstoptru,PRODUCT(IF(AF38/FHS&lt;1,1,AF38/FHS),G38,truck_idle/60,tru_Load_Factor,tru__hp,(Other!$G$4/454),GA38,W38)+PRODUCT(G38,(AF38-IF(AF38/FHS&lt;1,1,AF38/FHS)*(truck_idle/60)),TRU_KW,gridPM,Other!$G$4/454,W38),blank)</f>
        <v/>
      </c>
      <c r="GD38" t="str">
        <f>IF(C38=truckstoptru,VLOOKUP(B38+6,'Tables 2-3 TRU'!$B$14:$D$31,3),blank)</f>
        <v/>
      </c>
      <c r="GE38" s="4" t="str">
        <f>IF(C38=truckstoptru,PRODUCT(G38,(AF38-IF(AF38/FHS&lt;1,1,AF38/FHS)*(truck_idle/60)),tru__hp,tru_Load_Factor,(Other!$G$4/454),GD38,X38)+PRODUCT(IF(AF38/FHS&lt;1,1,AF38/FHS),G38,truck_idle/60,tru__hp,tru_Load_Factor,(Other!$G$4/454),GD38,X38),blank)</f>
        <v/>
      </c>
      <c r="GF38" s="4" t="str">
        <f>IF(C38=truckstoptru,PRODUCT(IF(AF38/FHS&lt;1,1,AF38/FHS),G38,truck_idle/60,tru_Load_Factor,tru__hp,(Other!$G$4/454),GD38,X38)+PRODUCT(G38,(AF38-IF(AF38/FHS&lt;1,1,AF38/FHS)*(truck_idle/60)),TRU_KW,gridPM,Other!$G$4/454,X38),blank)</f>
        <v/>
      </c>
      <c r="GG38" t="str">
        <f>IF(C38=truckstoptru,VLOOKUP(B38+7,'Tables 2-3 TRU'!$B$14:$D$31,3),blank)</f>
        <v/>
      </c>
      <c r="GH38" s="4" t="str">
        <f>IF(C38=truckstoptru,PRODUCT(G38,(AF38-IF(AF38/FHS&lt;1,1,AF38/FHS)*(truck_idle/60)),tru__hp,tru_Load_Factor,(Other!$G$4/454),GG38,Y38)+PRODUCT(IF(AF38/FHS&lt;1,1,AF38/FHS),G38,truck_idle/60,tru__hp,tru_Load_Factor,(Other!$G$4/454),GG38,Y38),blank)</f>
        <v/>
      </c>
      <c r="GI38" s="4" t="str">
        <f>IF(C38=truckstoptru,PRODUCT(IF(AF38/FHS&lt;1,1,AF38/FHS),G38,truck_idle/60,tru_Load_Factor,tru__hp,(Other!$G$4/454),GG38,Y38)+PRODUCT(G38,(AF38-IF(AF38/FHS&lt;1,1,AF38/FHS)*(truck_idle/60)),TRU_KW,gridPM,Other!$G$4/454,Y38),blank)</f>
        <v/>
      </c>
      <c r="GJ38" t="str">
        <f>IF(C38=truckstoptru,VLOOKUP(B38+8,'Tables 2-3 TRU'!$B$14:$D$31,3),blank)</f>
        <v/>
      </c>
      <c r="GK38" s="4" t="str">
        <f>IF(C38=truckstoptru,PRODUCT(G38,(AF38-IF(AF38/FHS&lt;1,1,AF38/FHS)*(truck_idle/60)),tru__hp,tru_Load_Factor,(Other!$G$4/454),GJ38,Z38)+PRODUCT(IF(AF38/FHS&lt;1,1,AF38/FHS),G38,truck_idle/60,tru__hp,tru_Load_Factor,(Other!$G$4/454),GJ38,Z38),blank)</f>
        <v/>
      </c>
      <c r="GL38" s="4" t="str">
        <f>IF(C38=truckstoptru,PRODUCT(IF(AF38/FHS&lt;1,1,AF38/FHS),G38,truck_idle/60,tru_Load_Factor,tru__hp,(Other!$G$4/454),GJ38,Z38)+PRODUCT(G38,(AF38-IF(AF38/FHS&lt;1,1,AF38/FHS)*(truck_idle/60)),TRU_KW,gridPM,Other!$G$4/454,Z38),blank)</f>
        <v/>
      </c>
      <c r="GM38" t="str">
        <f>IF(C38=truckstoptru,VLOOKUP(B38+9,'Tables 2-3 TRU'!$B$14:$D$31,3),blank)</f>
        <v/>
      </c>
      <c r="GN38" s="4" t="str">
        <f>IF(C38=truckstoptru,PRODUCT(G38,(AF38-IF(AF38/FHS&lt;1,1,AF38/FHS)*(truck_idle/60)),tru__hp,tru_Load_Factor,(Other!$G$4/454),GM38,AA38)+PRODUCT(IF(AF38/FHS&lt;1,1,AF38/FHS),G38,truck_idle/60,tru__hp,tru_Load_Factor,(Other!$G$4/454),GM38,AA38),blank)</f>
        <v/>
      </c>
      <c r="GO38" s="4" t="str">
        <f>IF(C38=truckstoptru,PRODUCT(IF(AF38/FHS&lt;1,1,AF38/FHS),G38,truck_idle/60,tru_Load_Factor,tru__hp,(Other!$G$4/454),GM38,AA38)+PRODUCT(G38,(AF38-IF(AF38/FHS&lt;1,1,AF38/FHS)*(truck_idle/60)),TRU_KW,gridPM,Other!$G$4/454,AA38),blank)</f>
        <v/>
      </c>
      <c r="GQ38" s="4">
        <f t="shared" si="2"/>
        <v>0</v>
      </c>
      <c r="GR38" s="4">
        <f t="shared" si="3"/>
        <v>0</v>
      </c>
      <c r="GS38" s="4">
        <f t="shared" si="4"/>
        <v>0</v>
      </c>
      <c r="GT38" s="4">
        <f t="shared" si="5"/>
        <v>0</v>
      </c>
      <c r="GU38" s="4">
        <f t="shared" si="11"/>
        <v>0</v>
      </c>
      <c r="GV38" s="4">
        <f t="shared" si="12"/>
        <v>0</v>
      </c>
      <c r="GW38" s="4"/>
      <c r="GX38" s="4">
        <f t="shared" si="6"/>
        <v>0</v>
      </c>
      <c r="GY38" s="4">
        <f t="shared" si="7"/>
        <v>0</v>
      </c>
      <c r="GZ38" s="4">
        <f t="shared" si="8"/>
        <v>0</v>
      </c>
      <c r="HA38" s="4">
        <f t="shared" si="9"/>
        <v>0</v>
      </c>
      <c r="HB38" s="4">
        <f t="shared" si="13"/>
        <v>0</v>
      </c>
      <c r="HC38" s="4">
        <f t="shared" si="14"/>
        <v>0</v>
      </c>
      <c r="HD38" s="4"/>
      <c r="HE38" s="4">
        <f t="shared" si="15"/>
        <v>0</v>
      </c>
      <c r="HF38" s="4">
        <f t="shared" si="16"/>
        <v>0</v>
      </c>
      <c r="HG38" s="19">
        <f t="shared" si="17"/>
        <v>0</v>
      </c>
      <c r="HH38" s="244">
        <f t="shared" si="10"/>
        <v>0</v>
      </c>
      <c r="HI38" s="55"/>
    </row>
    <row r="39" spans="1:217" x14ac:dyDescent="0.2">
      <c r="A39" t="str">
        <f>IF(OR('User Input Data'!C43=truckstop1,'User Input Data'!C43=truckstoptru),'User Input Data'!A43,blank)</f>
        <v/>
      </c>
      <c r="B39" t="str">
        <f>IF(OR('User Input Data'!C43=truckstop1,'User Input Data'!C43=truckstoptru),'User Input Data'!B43,blank)</f>
        <v/>
      </c>
      <c r="C39" s="49" t="str">
        <f>IF(OR('User Input Data'!C43=truckstop1,'User Input Data'!C43=truckstoptru),'User Input Data'!C43,blank)</f>
        <v/>
      </c>
      <c r="D39" s="49" t="str">
        <f>IF(AND(OR('User Input Data'!C43=truckstop1,'User Input Data'!C43=truckstoptru),'User Input Data'!D43&gt;1),'User Input Data'!D43,blank)</f>
        <v/>
      </c>
      <c r="E39" s="49" t="str">
        <f>IF(AND(OR('User Input Data'!C43=truckstop1,'User Input Data'!C43=truckstoptru),'User Input Data'!E43&gt;1),'User Input Data'!E43,blank)</f>
        <v/>
      </c>
      <c r="F39" s="49" t="str">
        <f>IF(AND(OR('User Input Data'!C43=truckstop1,'User Input Data'!C43=truckstoptru),'User Input Data'!F43&gt;1),'User Input Data'!F43,blank)</f>
        <v/>
      </c>
      <c r="G39" t="str">
        <f>IF(AND(OR('User Input Data'!C43=truckstop1,'User Input Data'!C43=truckstoptru),'User Input Data'!G43&gt;1),'User Input Data'!G43,blank)</f>
        <v/>
      </c>
      <c r="H39" s="79" t="str">
        <f>IF(OR('User Input Data'!C43=truckstop1,'User Input Data'!C43=truckstoptru),'User Input Data'!H43,blank)</f>
        <v/>
      </c>
      <c r="I39" s="79" t="str">
        <f>IF(OR('User Input Data'!C43=truckstop1,'User Input Data'!C43=truckstoptru),'User Input Data'!I43,blank)</f>
        <v/>
      </c>
      <c r="J39" s="79" t="str">
        <f>IF(OR('User Input Data'!C43=truckstop1,'User Input Data'!C43=truckstoptru),'User Input Data'!J43,blank)</f>
        <v/>
      </c>
      <c r="K39" s="79" t="str">
        <f>IF(OR('User Input Data'!C43=truckstop1,'User Input Data'!C43=truckstoptru),'User Input Data'!K43,blank)</f>
        <v/>
      </c>
      <c r="L39" s="79" t="str">
        <f>IF(OR('User Input Data'!C43=truckstop1,'User Input Data'!C43=truckstoptru),'User Input Data'!L43,blank)</f>
        <v/>
      </c>
      <c r="M39" s="79" t="str">
        <f>IF(OR('User Input Data'!C43=truckstop1,'User Input Data'!C43=truckstoptru),'User Input Data'!M43,blank)</f>
        <v/>
      </c>
      <c r="N39" s="79" t="str">
        <f>IF(OR('User Input Data'!C43=truckstop1,'User Input Data'!C43=truckstoptru),'User Input Data'!N43,blank)</f>
        <v/>
      </c>
      <c r="O39" s="79" t="str">
        <f>IF(OR('User Input Data'!C43=truckstop1,'User Input Data'!C43=truckstoptru),'User Input Data'!O43,blank)</f>
        <v/>
      </c>
      <c r="P39" s="79" t="str">
        <f>IF(OR('User Input Data'!C43=truckstop1,'User Input Data'!C43=truckstoptru),'User Input Data'!P43,blank)</f>
        <v/>
      </c>
      <c r="Q39" s="79" t="str">
        <f>IF(OR('User Input Data'!C43=truckstop1,'User Input Data'!C43=truckstoptru),'User Input Data'!Q43,blank)</f>
        <v/>
      </c>
      <c r="R39" s="79" t="str">
        <f>IF('User Input Data'!C43=truckstoptru,'User Input Data'!R43,blank)</f>
        <v/>
      </c>
      <c r="S39" s="79" t="str">
        <f>IF('User Input Data'!C43=truckstoptru,'User Input Data'!S43,blank)</f>
        <v/>
      </c>
      <c r="T39" s="79" t="str">
        <f>IF('User Input Data'!C43=truckstoptru,'User Input Data'!T43,blank)</f>
        <v/>
      </c>
      <c r="U39" s="79" t="str">
        <f>IF('User Input Data'!C43=truckstoptru,'User Input Data'!U43,blank)</f>
        <v/>
      </c>
      <c r="V39" s="79" t="str">
        <f>IF('User Input Data'!C43=truckstoptru,'User Input Data'!V43,blank)</f>
        <v/>
      </c>
      <c r="W39" s="79" t="str">
        <f>IF('User Input Data'!C43=truckstoptru,'User Input Data'!W43,blank)</f>
        <v/>
      </c>
      <c r="X39" s="79" t="str">
        <f>IF('User Input Data'!C43=truckstoptru,'User Input Data'!X43,blank)</f>
        <v/>
      </c>
      <c r="Y39" s="79" t="str">
        <f>IF('User Input Data'!C43=truckstoptru,'User Input Data'!Y43,blank)</f>
        <v/>
      </c>
      <c r="Z39" s="79" t="str">
        <f>IF('User Input Data'!C43=truckstoptru,'User Input Data'!Z43,blank)</f>
        <v/>
      </c>
      <c r="AA39" s="79" t="str">
        <f>IF('User Input Data'!C43=truckstoptru,'User Input Data'!AA43,blank)</f>
        <v/>
      </c>
      <c r="AB39" s="9" t="str">
        <f>IF(AND(OR('User Input Data'!C43=truckstop1,'User Input Data'!C43=truckstoptru),'User Input Data'!AC43&gt;1),'User Input Data'!AC43,blank)</f>
        <v/>
      </c>
      <c r="AC39" s="9" t="str">
        <f>IF(AND(OR('User Input Data'!C43=truckstop1,'User Input Data'!C43=truckstoptru),'User Input Data'!AD43&gt;0),'User Input Data'!AD43,blank)</f>
        <v/>
      </c>
      <c r="AE39" t="str">
        <f>IF(E39&gt;0,E39,Other!$G$5)</f>
        <v/>
      </c>
      <c r="AF39" t="str">
        <f t="shared" si="1"/>
        <v/>
      </c>
      <c r="AG39" s="12" t="str">
        <f>IF(NOT(B39=blank),VLOOKUP(B39+0,'Tables 4-5'!$F$8:$G$25,2),blank)</f>
        <v/>
      </c>
      <c r="AH39" s="461" t="str">
        <f>IF(NOT(B39=blank),VLOOKUP(B39+0,'Table 6'!$B$3:$D$20,2),blank)</f>
        <v/>
      </c>
      <c r="AI39" s="4" t="str">
        <f>IF(NOT(B39=blank),'Tables 4-5'!$A$8,blank)</f>
        <v/>
      </c>
      <c r="AJ39" s="4" t="str">
        <f>IF(NOT(B39=blank),PRODUCT(G39,H39,(AE39-IF(AE39/FHS&lt;1,1,AE39/FHS)*(truck_idle/60)),(AG39*AI39),(Other!$G$4/454))+PRODUCT(IF(AE39/FHS&lt;1,1,AE39/FHS),G39,H39,AH39,truck_idle/60,Other!$G$4/454),blank)</f>
        <v/>
      </c>
      <c r="AK39" s="4" t="str">
        <f>IF(NOT(B39=blank),PRODUCT(IF(AE39/FHS&lt;1,1,AE39/FHS),G39,H39,AH39,truck_idle/60,Other!$G$4/454)+PRODUCT(G39,(AE39-IF(AE39/FHS&lt;1,1,AE39/FHS)*(truck_idle/60)),Truck_KW,gridNox,Other!$G$4/454,H39,AG39),blank)</f>
        <v/>
      </c>
      <c r="AL39" s="12" t="str">
        <f>IF(NOT(B39=blank),VLOOKUP(B39+1,'Tables 4-5'!$F$8:$G$25,2),blank)</f>
        <v/>
      </c>
      <c r="AM39" s="461" t="str">
        <f>IF(NOT(B39=blank),VLOOKUP(B39+1,'Table 6'!$B$3:$D$20,2),blank)</f>
        <v/>
      </c>
      <c r="AN39" s="4" t="str">
        <f>IF(NOT(B39=blank),'Tables 4-5'!$A$8,blank)</f>
        <v/>
      </c>
      <c r="AO39" s="4" t="str">
        <f>IF(NOT(B39=blank),PRODUCT(G39,I39,(AE39-IF(AE39/FHS&lt;1,1,AE39/FHS)*(truck_idle/60)),(AL39*AN39),(Other!$G$4/454))+PRODUCT(IF(AE39/FHS&lt;1,1,AE39/FHS),G39,I39,AM39,truck_idle/60,Other!$G$4/454),blank)</f>
        <v/>
      </c>
      <c r="AP39" s="4" t="str">
        <f>IF(NOT(B39=blank),PRODUCT(IF(AE39/FHS&lt;1,1,AE39/FHS),G39,I39,AM39,truck_idle/60,Other!$G$4/454)+PRODUCT(G39,(AE39-IF(AE39/FHS&lt;1,1,AE39/FHS)*(truck_idle/60)),Truck_KW,gridNox,Other!$G$4/454,I39,AL39),blank)</f>
        <v/>
      </c>
      <c r="AQ39" s="12" t="str">
        <f>IF(NOT(B39=blank),VLOOKUP(B39+2,'Tables 4-5'!$F$8:$G$25,2),blank)</f>
        <v/>
      </c>
      <c r="AR39" s="461" t="str">
        <f>IF(NOT(B39=blank),VLOOKUP(B39+2,'Table 6'!$B$3:$D$20,2),blank)</f>
        <v/>
      </c>
      <c r="AS39" s="4" t="str">
        <f>IF(NOT(B39=blank),'Tables 4-5'!$A$8,blank)</f>
        <v/>
      </c>
      <c r="AT39" s="4" t="str">
        <f>IF(NOT(B39=blank),PRODUCT(G39,J39,(AE39-IF(AE39/FHS&lt;1,1,AE39/FHS)*(truck_idle/60)),(AQ39*AS39),(Other!$G$4/454))+PRODUCT(IF(AE39/FHS&lt;1,1,AE39/FHS),G39,J39,AR39,truck_idle/60,Other!$G$4/454),blank)</f>
        <v/>
      </c>
      <c r="AU39" s="4" t="str">
        <f>IF(NOT(B39=blank),PRODUCT(IF(AE39/FHS&lt;1,1,AE39/FHS),G39,J39,AR39,truck_idle/60,Other!$G$4/454)+PRODUCT(G39,(AE39-IF(AE39/FHS&lt;1,1,AE39/FHS)*(truck_idle/60)),Truck_KW,gridNox,Other!$G$4/454,J39,AQ39),blank)</f>
        <v/>
      </c>
      <c r="AV39" s="12" t="str">
        <f>IF(NOT(B39=blank),VLOOKUP(B39+3,'Tables 4-5'!$F$8:$G$25,2),blank)</f>
        <v/>
      </c>
      <c r="AW39" s="4" t="str">
        <f>IF(NOT(B39=blank),VLOOKUP(B39+3,#REF!,2),blank)</f>
        <v/>
      </c>
      <c r="AX39" s="461" t="str">
        <f>IF(NOT(B39=blank),VLOOKUP(B39+3,'Table 6'!$B$3:$D$20,2),blank)</f>
        <v/>
      </c>
      <c r="AY39" s="4" t="str">
        <f>IF(NOT(B39=blank),'Tables 4-5'!$A$8,blank)</f>
        <v/>
      </c>
      <c r="AZ39" s="4" t="str">
        <f>IF(NOT(B39=blank),PRODUCT(G39,K39,(AE39-IF(AE39/FHS&lt;1,1,AE39/FHS)*(truck_idle/60)),(AV39*AY39),(Other!$G$4/454))+PRODUCT(IF(AE39/FHS&lt;1,1,AE39/FHS),G39,K39,AX39,truck_idle/60,Other!$G$4/454),blank)</f>
        <v/>
      </c>
      <c r="BA39" s="4" t="str">
        <f>IF(NOT(B39=blank),PRODUCT(IF(AE39/FHS&lt;1,1,AE39/FHS),G39,K39,AX39,Other!$G$6/60,Other!$G$4/454)+PRODUCT(G39,(AE39-IF(AE39/FHS&lt;1,1,AE39/FHS)*(truck_idle/60)),Truck_KW,gridNox,Other!$G$4/454,K39,AV39),blank)</f>
        <v/>
      </c>
      <c r="BB39" s="12" t="str">
        <f>IF(NOT(B39=blank),VLOOKUP(B39+4,'Tables 4-5'!$F$8:$G$25,2),blank)</f>
        <v/>
      </c>
      <c r="BC39" s="461" t="str">
        <f>IF(NOT(B39=blank),VLOOKUP(B39+4,'Table 6'!$B$3:$D$20,2),blank)</f>
        <v/>
      </c>
      <c r="BD39" s="4" t="str">
        <f>IF(NOT(B39=blank),'Tables 4-5'!$A$8,blank)</f>
        <v/>
      </c>
      <c r="BE39" s="4" t="str">
        <f>IF(NOT(B39=blank),PRODUCT(G39,L39,(AE39-IF(AE39/FHS&lt;1,1,AE39/FHS)*(truck_idle/60)),(BB39*BD39),(Other!$G$4/454))+PRODUCT(IF(AE39/FHS&lt;1,1,AE39/FHS),G39,L39,BC39,truck_idle/60,Other!$G$4/454),blank)</f>
        <v/>
      </c>
      <c r="BF39" s="4" t="str">
        <f>IF(NOT(B39=blank),PRODUCT(IF(AE39/FHS&lt;1,1,AE39/FHS),G39,L39,BC39,Other!$G$6/60,Other!$G$4/454)+PRODUCT(G39,(AE39-IF(AE39/FHS&lt;1,1,AE39/FHS)*(truck_idle/60)),Truck_KW,gridNox,Other!$G$4/454,L39,BB39),blank)</f>
        <v/>
      </c>
      <c r="BG39" s="12" t="str">
        <f>IF(NOT(B39=blank),VLOOKUP(B39+5,'Tables 4-5'!$F$8:$G$25,2),blank)</f>
        <v/>
      </c>
      <c r="BH39" s="461" t="str">
        <f>IF(NOT(B39=blank),VLOOKUP(B39+5,'Table 6'!$B$3:$D$20,2),blank)</f>
        <v/>
      </c>
      <c r="BI39" s="4" t="str">
        <f>IF(NOT(B39=blank),'Tables 4-5'!$A$8,blank)</f>
        <v/>
      </c>
      <c r="BJ39" s="4" t="str">
        <f>IF(NOT(B39=blank),PRODUCT(G39,M39,(AE39-IF(AE39/FHS&lt;1,1,AE39/FHS)*(truck_idle/60)),(BG39*BI39),(Other!$G$4/454))+PRODUCT(IF(AE39/FHS&lt;1,1,AE39/FHS),G39,M39,BH39,truck_idle/60,Other!$G$4/454),blank)</f>
        <v/>
      </c>
      <c r="BK39" s="4" t="str">
        <f>IF(NOT(B39=blank),PRODUCT(IF(AE39/FHS&lt;1,1,AE39/FHS),G39,M39,BH39,truck_idle/60,Other!$G$4/454)+PRODUCT(G39,(AE39-IF(AE39/FHS&lt;1,1,AE39/FHS)*(truck_idle/60)),Truck_KW,gridNox,Other!$G$4/454,M39,BG39),blank)</f>
        <v/>
      </c>
      <c r="BL39" s="12" t="str">
        <f>IF(NOT(B39=blank),VLOOKUP(B39+6,'Tables 4-5'!$F$8:$G$25,2),blank)</f>
        <v/>
      </c>
      <c r="BM39" s="461" t="str">
        <f>IF(NOT(B39=blank),VLOOKUP(B39+6,'Table 6'!$B$3:$D$20,2),blank)</f>
        <v/>
      </c>
      <c r="BN39" s="4" t="str">
        <f>IF(NOT(B39=blank),'Tables 4-5'!$A$8,blank)</f>
        <v/>
      </c>
      <c r="BO39" s="4" t="str">
        <f>IF(NOT(B39=blank),PRODUCT(G39,N39,(AE39-IF(AE39/FHS&lt;1,1,AE39/FHS)*(truck_idle/60)),(BL39*BN39),(Other!$G$4/454))+PRODUCT(IF(AE39/FHS&lt;1,1,AE39/FHS),G39,N39,BM39,truck_idle/60,Other!$G$4/454),blank)</f>
        <v/>
      </c>
      <c r="BP39" s="4" t="str">
        <f>IF(NOT(B39=blank),PRODUCT(IF(AE39/FHS&lt;1,1,AE39/FHS),G39,N39,BM39,truck_idle/60,Other!$G$4/454)+PRODUCT(G39,(AE39-IF(AE39/FHS&lt;1,1,AE39/FHS)*(truck_idle/60)),Truck_KW,gridNox,Other!$G$4/454,N39,BL39),blank)</f>
        <v/>
      </c>
      <c r="BQ39" s="12" t="str">
        <f>IF(NOT(B39=blank),VLOOKUP(B39+7,'Tables 4-5'!$F$8:$G$25,2),blank)</f>
        <v/>
      </c>
      <c r="BR39" s="461" t="str">
        <f>IF(NOT(B39=blank),VLOOKUP(B39+7,'Table 6'!$B$3:$D$20,2),blank)</f>
        <v/>
      </c>
      <c r="BS39" s="4" t="str">
        <f>IF(NOT(B39=blank),'Tables 4-5'!$A$8,blank)</f>
        <v/>
      </c>
      <c r="BT39" s="4" t="str">
        <f>IF(NOT(B39=blank),PRODUCT(G39,O39,(AE39-IF(AE39/FHS&lt;1,1,AE39/FHS)*(truck_idle/60)),(BQ39*BS39),(Other!$G$4/454))+PRODUCT(IF(AE39/FHS&lt;1,1,AE39/FHS),G39,O39,BR39,truck_idle/60,Other!$G$4/454),blank)</f>
        <v/>
      </c>
      <c r="BU39" s="4" t="str">
        <f>IF(NOT(B39=blank),PRODUCT(IF(AE39/FHS&lt;1,1,AE39/FHS),G39,O39,BR39,truck_idle/60,Other!$G$4/454)+PRODUCT(G39,(AE39-IF(AE39/FHS&lt;1,1,AE39/FHS)*(truck_idle/60)),Truck_KW,gridNox,Other!$G$4/454,O39,BQ39),blank)</f>
        <v/>
      </c>
      <c r="BV39" s="12" t="str">
        <f>IF(NOT(B39=blank),VLOOKUP(B39+8,'Tables 4-5'!$F$8:$G$25,2),blank)</f>
        <v/>
      </c>
      <c r="BW39" s="461" t="str">
        <f>IF(NOT(B39=blank),VLOOKUP(B39+8,'Table 6'!$B$3:$D$20,2),blank)</f>
        <v/>
      </c>
      <c r="BX39" s="4" t="str">
        <f>IF(NOT(B39=blank),'Tables 4-5'!$A$8,blank)</f>
        <v/>
      </c>
      <c r="BY39" s="4" t="str">
        <f>IF(NOT(B39=blank),PRODUCT(G39,P39,(AE39-IF(AE39/FHS&lt;1,1,AE39/FHS)*(truck_idle/60)),(BV39*BX39),(Other!$G$4/454))+PRODUCT(IF(AE39/FHS&lt;1,1,AE39/FHS),G39,P39,BW39,truck_idle/60,Other!$G$4/454),blank)</f>
        <v/>
      </c>
      <c r="BZ39" s="4" t="str">
        <f>IF(NOT(B39=blank),PRODUCT(IF(AE39/FHS&lt;1,1,AE39/FHS),G39,P39,BW39,truck_idle/60,Other!$G$4/454)+PRODUCT(G39,(AE39-IF(AE39/FHS&lt;1,1,AE39/FHS)*(truck_idle/60)),Truck_KW,gridNox,Other!$G$4/454,P39,BV39),blank)</f>
        <v/>
      </c>
      <c r="CA39" s="12" t="str">
        <f>IF(NOT(B39=blank),VLOOKUP(B39+9,'Tables 4-5'!$F$8:$G$25,2),blank)</f>
        <v/>
      </c>
      <c r="CB39" s="461" t="str">
        <f>IF(NOT(B39=blank),VLOOKUP(B39+9,'Table 6'!$B$3:$D$20,2),blank)</f>
        <v/>
      </c>
      <c r="CC39" s="4" t="str">
        <f>IF(NOT(B39=blank),'Tables 4-5'!$A$8,blank)</f>
        <v/>
      </c>
      <c r="CD39" s="4" t="str">
        <f>IF(NOT(B39=blank),PRODUCT(G39,Q39,(AE39-IF(AE39/FHS&lt;1,1,AE39/FHS)*(truck_idle/60)),(CA39*CC39),(Other!$G$4/454))+PRODUCT(IF(AE39/FHS&lt;1,1,AE39/FHS),G39,Q39,CB39,truck_idle/60,Other!$G$4/454),blank)</f>
        <v/>
      </c>
      <c r="CE39" s="4" t="str">
        <f>IF(NOT(B39=blank),PRODUCT(IF(AE39/FHS&lt;1,1,AE39/FHS),G39,Q39,CB39,truck_idle/60,Other!$G$4/454)+PRODUCT(G39,(AE39-IF(AE39/FHS&lt;1,1,AE39/FHS)*(truck_idle/60)),Truck_KW,gridNox,Other!$G$4/454,Q39,CA39),blank)</f>
        <v/>
      </c>
      <c r="CG39" s="12" t="str">
        <f>IF(NOT(B39=blank),VLOOKUP(B39+0,'Tables 4-5'!$F$8:$G$25,2),blank)</f>
        <v/>
      </c>
      <c r="CH39" s="12" t="str">
        <f>IF(NOT(B39=blank),VLOOKUP(B39+0,'Table 6'!$B$3:$D$20,3),blank)</f>
        <v/>
      </c>
      <c r="CI39" s="4" t="str">
        <f>IF(NOT(B39=blank),'Tables 4-5'!$B$8,blank)</f>
        <v/>
      </c>
      <c r="CJ39" s="4" t="str">
        <f>IF(NOT(B39=blank),PRODUCT(G39,H39,(AE39-IF(AE39/FHS&lt;1,1,AE39/FHS)*(truck_idle/60)),(CG39*CI39),(Other!$G$4/454))+PRODUCT(IF(AE39/FHS&lt;1,1,AE39/FHS),G39,H39,CH39,truck_idle/60,Other!$G$4/454),blank)</f>
        <v/>
      </c>
      <c r="CK39" s="12" t="str">
        <f>IF(NOT(B39=blank),PRODUCT(IF(AE39/FHS&lt;1,1,AE39/FHS),G39,H39,CH39,truck_idle/60,Other!$G$4/454)+PRODUCT(G39,(AE39-IF(AE39/FHS&lt;1,1,AE39/FHS)*(truck_idle/60)),Truck_KW,gridPM,Other!$G$4/454,CG39,H39),blank)</f>
        <v/>
      </c>
      <c r="CL39" s="12" t="str">
        <f>IF(NOT(B39=blank),VLOOKUP(B39+1,'Tables 4-5'!$F$8:$G$25,2),blank)</f>
        <v/>
      </c>
      <c r="CM39" s="12" t="str">
        <f>IF(NOT(B39=blank),VLOOKUP(B39+1,'Table 6'!$B$3:$D$20,3),blank)</f>
        <v/>
      </c>
      <c r="CN39" s="4" t="str">
        <f>IF(NOT(B39=blank),'Tables 4-5'!$B$8,blank)</f>
        <v/>
      </c>
      <c r="CO39" s="4" t="str">
        <f>IF(NOT(B39=blank),PRODUCT(G39,I39,(AE39-IF(AE39/FHS&lt;1,1,AE39/FHS)*(truck_idle/60)),(CL39*CN39),(Other!$G$4/454))+PRODUCT(IF(AE39/FHS&lt;1,1,AE39/FHS),G39,I39,CM39,truck_idle/60,Other!$G$4/454),blank)</f>
        <v/>
      </c>
      <c r="CP39" s="12" t="str">
        <f>IF(NOT(B39=blank),PRODUCT(IF(AE39/FHS&lt;1,1,AE39/FHS),G39,I39,CM39,truck_idle/60,Other!$G$4/454)+PRODUCT(G39,(AE39-IF(AE39/FHS&lt;1,1,AE39/FHS)*(truck_idle/60)),Truck_KW,gridPM,Other!$G$4/454,I39,CL39),blank)</f>
        <v/>
      </c>
      <c r="CQ39" s="12" t="str">
        <f>IF(NOT(B39=blank),VLOOKUP(B39+2,'Tables 4-5'!$F$8:$G$25,2),blank)</f>
        <v/>
      </c>
      <c r="CR39" s="12" t="str">
        <f>IF(NOT(B39=blank),VLOOKUP(B39+2,'Table 6'!$B$3:$D$20,3),blank)</f>
        <v/>
      </c>
      <c r="CS39" s="4" t="str">
        <f>IF(NOT(B39=blank),'Tables 4-5'!$B$8,blank)</f>
        <v/>
      </c>
      <c r="CT39" s="4" t="str">
        <f>IF(NOT(B39=blank),PRODUCT(G39,J39,(AE39-IF(AE39/FHS&lt;1,1,AE39/FHS)*(truck_idle/60)),(CQ39*CS39),(Other!$G$4/454))+PRODUCT(IF(AE39/FHS&lt;1,1,AE39/FHS),G39,J39,CR39,truck_idle/60,Other!$G$4/454),blank)</f>
        <v/>
      </c>
      <c r="CU39" s="12" t="str">
        <f>IF(NOT(B39=blank),PRODUCT(IF(AE39/FHS&lt;1,1,AE39/FHS),G39,J39,CR39,truck_idle/60,Other!$G$4/454)+PRODUCT(G39,(AE39-IF(AE39/FHS&lt;1,1,AE39/FHS)*(truck_idle/60)),Truck_KW,gridPM,Other!$G$4/454,J39,CQ39),blank)</f>
        <v/>
      </c>
      <c r="CV39" s="12" t="str">
        <f>IF(NOT(B39=blank),VLOOKUP(B39+3,'Tables 4-5'!$F$8:$G$25,2),blank)</f>
        <v/>
      </c>
      <c r="CW39" s="12" t="str">
        <f>IF(NOT(B39=blank),VLOOKUP(B39+3,'Table 6'!$B$3:$D$20,3),blank)</f>
        <v/>
      </c>
      <c r="CX39" s="4" t="str">
        <f>IF(NOT(B39=blank),'Tables 4-5'!$B$8,blank)</f>
        <v/>
      </c>
      <c r="CY39" s="4" t="str">
        <f>IF(NOT(B39=blank),PRODUCT(G39,K39,(AE39-IF(AE39/FHS&lt;1,1,AE39/FHS)*(truck_idle/60)),(CV39*CX39),(Other!$G$4/454))+PRODUCT(IF(AE39/FHS&lt;1,1,AE39/FHS),G39,K39,CW39,truck_idle/60,Other!$G$4/454),blank)</f>
        <v/>
      </c>
      <c r="CZ39" s="12" t="str">
        <f>IF(NOT(B39=blank),PRODUCT(IF(AE39/FHS&lt;1,1,AE39/FHS),G39,K39,CW39,truck_idle/60,Other!$G$4/454)+PRODUCT(G39,(AE39-IF(AE39/FHS&lt;1,1,AE39/FHS)*(truck_idle/60)),Truck_KW,gridPM,Other!$G$4/454,K39,CV39),blank)</f>
        <v/>
      </c>
      <c r="DA39" s="12" t="str">
        <f>IF(NOT(B39=blank),VLOOKUP(B39+4,'Tables 4-5'!$F$8:$G$25,2),blank)</f>
        <v/>
      </c>
      <c r="DB39" s="12" t="str">
        <f>IF(NOT(B39=blank),VLOOKUP(B39+4,'Table 6'!$B$3:$D$20,3),blank)</f>
        <v/>
      </c>
      <c r="DC39" s="4" t="str">
        <f>IF(NOT(B39=blank),'Tables 4-5'!$B$8,blank)</f>
        <v/>
      </c>
      <c r="DD39" s="4" t="str">
        <f>IF(NOT(B39=blank),PRODUCT(G39,L39,(AE39-IF(AE39/FHS&lt;1,1,AE39/FHS)*(truck_idle/60)),(DA39*DC39),(Other!$G$4/454))+PRODUCT(IF(AE39/FHS&lt;1,1,AE39/FHS),G39,L39,DB39,truck_idle/60,Other!$G$4/454),blank)</f>
        <v/>
      </c>
      <c r="DE39" s="12" t="str">
        <f>IF(NOT(B39=blank),PRODUCT(IF(AE39/FHS&lt;1,1,AE39/FHS),G39,L39,DB39,truck_idle/60,Other!$G$4/454)+PRODUCT(G39,(AE39-IF(AE39/FHS&lt;1,1,AE39/FHS)*(truck_idle/60)),Truck_KW,gridPM,Other!$G$4/454,L39,DA39),blank)</f>
        <v/>
      </c>
      <c r="DF39" s="12" t="str">
        <f>IF(NOT(B39=blank),VLOOKUP(B39+5,'Tables 4-5'!$F$8:$G$25,2),blank)</f>
        <v/>
      </c>
      <c r="DG39" s="12" t="str">
        <f>IF(NOT(B39=blank),VLOOKUP(B39+5,'Table 6'!$B$3:$D$20,3),blank)</f>
        <v/>
      </c>
      <c r="DH39" s="4" t="str">
        <f>IF(NOT(B39=blank),'Tables 4-5'!$B$8,blank)</f>
        <v/>
      </c>
      <c r="DI39" s="4" t="str">
        <f>IF(NOT(B39=blank),PRODUCT(G39,M39,(AE39-IF(AE39/FHS&lt;1,1,AE39/FHS)*(truck_idle/60)),(DF39*DH39),(Other!$G$4/454))+PRODUCT(IF(AE39/FHS&lt;1,1,AE39/FHS),G39,M39,DG39,truck_idle/60,Other!$G$4/454),blank)</f>
        <v/>
      </c>
      <c r="DJ39" s="12" t="str">
        <f>IF(NOT(B39=blank),PRODUCT(IF(AE39/FHS&lt;1,1,AE39/FHS),G39,M39,DG39,truck_idle/60,Other!$G$4/454)+PRODUCT(G39,(AE39-IF(AE39/FHS&lt;1,1,AE39/FHS)*(truck_idle/60)),Truck_KW,gridPM,Other!$G$4/454,M39,DF39),blank)</f>
        <v/>
      </c>
      <c r="DK39" s="12" t="str">
        <f>IF(NOT(B39=blank),VLOOKUP(B39+6,'Tables 4-5'!$F$8:$G$25,2),blank)</f>
        <v/>
      </c>
      <c r="DL39" s="12" t="str">
        <f>IF(NOT(B39=blank),VLOOKUP(B39+6,'Table 6'!$B$3:$D$20,3),blank)</f>
        <v/>
      </c>
      <c r="DM39" s="4" t="str">
        <f>IF(NOT(B39=blank),'Tables 4-5'!$B$8,blank)</f>
        <v/>
      </c>
      <c r="DN39" s="4" t="str">
        <f>IF(NOT(B39=blank),PRODUCT(G39,N39,(AE39-IF(AE39/FHS&lt;1,1,AE39/FHS)*(truck_idle/60)),(DK39*DM39),(Other!$G$4/454))+PRODUCT(IF(AE39/FHS&lt;1,1,AE39/FHS),G39,N39,DL39,truck_idle/60,Other!$G$4/454),blank)</f>
        <v/>
      </c>
      <c r="DO39" s="12" t="str">
        <f>IF(NOT(B39=blank),PRODUCT(IF(AE39/FHS&lt;1,1,AE39/FHS),G39,N39,DL39,truck_idle/60,Other!$G$4/454)+PRODUCT(G39,(AE39-IF(AE39/FHS&lt;1,1,AE39/FHS)*(truck_idle/60)),Truck_KW,gridPM,Other!$G$4/454,N39,DK39),blank)</f>
        <v/>
      </c>
      <c r="DP39" s="12" t="str">
        <f>IF(NOT(B39=blank),VLOOKUP(B39+7,'Tables 4-5'!$F$8:$G$25,2),blank)</f>
        <v/>
      </c>
      <c r="DQ39" s="12" t="str">
        <f>IF(NOT(B39=blank),VLOOKUP(B39+7,'Table 6'!$B$3:$D$20,3),blank)</f>
        <v/>
      </c>
      <c r="DR39" s="4" t="str">
        <f>IF(NOT(B39=blank),'Tables 4-5'!$B$8,blank)</f>
        <v/>
      </c>
      <c r="DS39" s="4" t="str">
        <f>IF(NOT(B39=blank),PRODUCT(G39,O39,(AE39-IF(AE39/FHS&lt;1,1,AE39/FHS)*(truck_idle/60)),(DP39*DR39),(Other!$G$4/454))+PRODUCT(IF(AE39/FHS&lt;1,1,AE39/FHS),G39,O39,DQ39,truck_idle/60,Other!$G$4/454),blank)</f>
        <v/>
      </c>
      <c r="DT39" s="12" t="str">
        <f>IF(NOT(B39=blank),PRODUCT(IF(AE39/FHS&lt;1,1,AE39/FHS),G39,O39,DQ39,truck_idle/60,Other!$G$4/454)+PRODUCT(G39,(AE39-IF(AE39/FHS&lt;1,1,AE39/FHS)*(truck_idle/60)),Truck_KW,gridPM,Other!$G$4/454,O39,DP39),blank)</f>
        <v/>
      </c>
      <c r="DU39" s="12" t="str">
        <f>IF(NOT(B39=blank),VLOOKUP(B39+8,'Tables 4-5'!$F$8:$G$25,2),blank)</f>
        <v/>
      </c>
      <c r="DV39" s="12" t="str">
        <f>IF(NOT(B39=blank),VLOOKUP(B39+8,'Table 6'!$B$3:$D$20,3),blank)</f>
        <v/>
      </c>
      <c r="DW39" s="4" t="str">
        <f>IF(NOT(B39=blank),'Tables 4-5'!$B$8,blank)</f>
        <v/>
      </c>
      <c r="DX39" s="4" t="str">
        <f>IF(NOT(B39=blank),PRODUCT(G39,P39,(AE39-IF(AE39/FHS&lt;1,1,AE39/FHS)*(truck_idle/60)),(DU39*DW39),(Other!$G$4/454))+PRODUCT(IF(AE39/FHS&lt;1,1,AE39/FHS),G39,P39,DV39,truck_idle/60,Other!$G$4/454),blank)</f>
        <v/>
      </c>
      <c r="DY39" s="12" t="str">
        <f>IF(NOT(B39=blank),PRODUCT(IF(AE39/FHS&lt;1,1,AE39/FHS),G39,P39,DV39,truck_idle/60,Other!$G$4/454)+PRODUCT(G39,(AE39-IF(AE39/FHS&lt;1,1,AE39/FHS)*(truck_idle/60)),Truck_KW,gridPM,Other!$G$4/454,P39,DU39),blank)</f>
        <v/>
      </c>
      <c r="DZ39" s="12" t="str">
        <f>IF(NOT(B39=blank),VLOOKUP(B39+9,'Tables 4-5'!$F$8:$G$25,2),blank)</f>
        <v/>
      </c>
      <c r="EA39" s="12" t="str">
        <f>IF(NOT(B39=blank),VLOOKUP(B39+9,#REF!,3),blank)</f>
        <v/>
      </c>
      <c r="EB39" s="12" t="str">
        <f>IF(NOT(B39=blank),VLOOKUP(B39+9,'Table 6'!$B$3:$D$20,3),blank)</f>
        <v/>
      </c>
      <c r="EC39" s="4" t="str">
        <f>IF(NOT(B39=blank),'Tables 4-5'!$B$8,blank)</f>
        <v/>
      </c>
      <c r="ED39" s="4" t="str">
        <f>IF(NOT(B39=blank),PRODUCT(G39,Q39,(AE39-IF(AE39/FHS&lt;1,1,AE39/FHS)*(truck_idle/60)),(DZ39*EC39),(Other!$G$4/454))+PRODUCT(IF(AE39/FHS&lt;1,1,AE39/FHS),G39,Q39,EB39,truck_idle/60,Other!$G$4/454),blank)</f>
        <v/>
      </c>
      <c r="EE39" s="12" t="str">
        <f>IF(NOT(B39=blank),PRODUCT(IF(AE39/FHS&lt;1,1,AE39/FHS),G39,Q39,EB39,truck_idle/60,Other!$G$4/454)+PRODUCT(G39,(AE39-IF(AE39/FHS&lt;1,1,AE39/FHS)*(truck_idle/60)),Truck_KW,gridPM,Other!$G$4/454,Q39,DZ39),blank)</f>
        <v/>
      </c>
      <c r="EG39" t="str">
        <f>IF(C39=truckstoptru,VLOOKUP(B39+0,'Tables 2-3 TRU'!$B$14:$D$31,2),blank)</f>
        <v/>
      </c>
      <c r="EH39" s="4" t="str">
        <f>IF(C39=truckstoptru,PRODUCT(G39,(AF39-IF(AF39/FHS&lt;1,1,AF39/FHS)*(truck_idle/60)),tru__hp,tru_Load_Factor,(Other!$G$4/454),EG39,R39)+PRODUCT(IF(AF39/FHS&lt;1,1,AF39/FHS),G39,truck_idle/60,tru__hp,tru_Load_Factor,(Other!$G$4/454),EG39,R39),blank)</f>
        <v/>
      </c>
      <c r="EI39" s="4" t="str">
        <f>IF(C39=truckstoptru,PRODUCT(IF(AF39/FHS&lt;1,1,AF39/FHS),G39,truck_idle/60,tru_Load_Factor,tru__hp,(Other!$G$4/454),EG39,R39)+PRODUCT(G39,(AF39-IF(AF39/FHS&lt;1,1,AF39/FHS)*(truck_idle/60)),TRU_KW,gridNox,Other!$G$4/454,R39),blank)</f>
        <v/>
      </c>
      <c r="EJ39" t="str">
        <f>IF(C39=truckstoptru,VLOOKUP(B39+1,'Tables 2-3 TRU'!$B$14:$D$31,2),blank)</f>
        <v/>
      </c>
      <c r="EK39" s="4" t="str">
        <f>IF(C39=truckstoptru,PRODUCT(G39,(AF39-IF(AF39/FHS&lt;1,1,AF39/FHS)*(truck_idle/60)),tru__hp,tru_Load_Factor,(Other!$G$4/454),EJ39,S39)+PRODUCT(IF(AF39/FHS&lt;1,1,AF39/FHS),G39,truck_idle/60,tru__hp,tru_Load_Factor,(Other!$G$4/454),EJ39,S39),blank)</f>
        <v/>
      </c>
      <c r="EL39" s="4" t="str">
        <f>IF(C39=truckstoptru,PRODUCT(IF(AF39/FHS&lt;1,1,AF39/FHS),G39,truck_idle/60,tru_Load_Factor,tru__hp,(Other!$G$4/454),EJ39,S39)+PRODUCT(G39,(AF39-IF(AF39/FHS&lt;1,1,AF39/FHS)*(truck_idle/60)),TRU_KW,gridNox,Other!$G$4/454,S39),blank)</f>
        <v/>
      </c>
      <c r="EM39" t="str">
        <f>IF(C39=truckstoptru,VLOOKUP(B39+2,'Tables 2-3 TRU'!$B$14:$D$31,2),blank)</f>
        <v/>
      </c>
      <c r="EN39" s="4" t="str">
        <f>IF(C39=truckstoptru,PRODUCT(G39,(AF39-IF(AF39/FHS&lt;1,1,AF39/FHS)*(truck_idle/60)),tru__hp,tru_Load_Factor,(Other!$G$4/454),EM39,T39)+PRODUCT(IF(AF39/FHS&lt;1,1,AF39/FHS),G39,truck_idle/60,tru__hp,tru_Load_Factor,(Other!$G$4/454),EM39,T39),blank)</f>
        <v/>
      </c>
      <c r="EO39" s="4" t="str">
        <f>IF(C39=truckstoptru,PRODUCT(IF(AF39/FHS&lt;1,1,AF39/FHS),G39,truck_idle/60,tru_Load_Factor,tru__hp,(Other!$G$4/454),EM39,T39)+PRODUCT(G39,(AF39-IF(AF39/FHS&lt;1,1,AF39/FHS)*(truck_idle/60)),TRU_KW,gridNox,Other!$G$4/454,T39),blank)</f>
        <v/>
      </c>
      <c r="EP39" t="str">
        <f>IF(C39=truckstoptru,VLOOKUP(B39+3,'Tables 2-3 TRU'!$B$14:$D$31,2),blank)</f>
        <v/>
      </c>
      <c r="EQ39" s="4" t="str">
        <f>IF(C39=truckstoptru,PRODUCT(G39,(AF39-IF(AF39/FHS&lt;1,1,AF39/FHS)*(truck_idle/60)),tru__hp,tru_Load_Factor,(Other!$G$4/454),EP39,U39)+PRODUCT(IF(AF39/FHS&lt;1,1,AF39/FHS),G39,truck_idle/60,tru__hp,tru_Load_Factor,(Other!$G$4/454),EP39,U39),blank)</f>
        <v/>
      </c>
      <c r="ER39" s="4" t="str">
        <f>IF(C39=truckstoptru,PRODUCT(IF(AF39/FHS&lt;1,1,AF39/FHS),G39,truck_idle/60,tru_Load_Factor,tru__hp,(Other!$G$4/454),EP39,U39)+PRODUCT(G39,(AF39-IF(AF39/FHS&lt;1,1,AF39/FHS)*(truck_idle/60)),TRU_KW,gridNox,Other!$G$4/454,U39),blank)</f>
        <v/>
      </c>
      <c r="ES39" t="str">
        <f>IF(C39=truckstoptru,VLOOKUP(B39+4,'Tables 2-3 TRU'!$B$14:$D$31,2),blank)</f>
        <v/>
      </c>
      <c r="ET39" s="4" t="str">
        <f>IF(C39=truckstoptru,PRODUCT(G39,(AF39-IF(AF39/FHS&lt;1,1,AF39/FHS)*(truck_idle/60)),tru__hp,tru_Load_Factor,(Other!$G$4/454),ES39,V39)+PRODUCT(IF(AF39/FHS&lt;1,1,AF39/FHS),G39,truck_idle/60,tru__hp,tru_Load_Factor,(Other!$G$4/454),ES39,V39),blank)</f>
        <v/>
      </c>
      <c r="EU39" s="4" t="str">
        <f>IF(C39=truckstoptru,PRODUCT(IF(AF39/FHS&lt;1,1,AE39/FHS),G39,truck_idle/60,tru_Load_Factor,tru__hp,(Other!$G$4/454),ES39,V39)+PRODUCT(G39,(AF39-IF(AF39/FHS&lt;1,1,AE39/FHS)*(truck_idle/60)),TRU_KW,gridNox,Other!$G$4/454,V39),blank)</f>
        <v/>
      </c>
      <c r="EV39" t="str">
        <f>IF(C39=truckstoptru,VLOOKUP(B39+5,'Tables 2-3 TRU'!$B$14:$D$31,2),blank)</f>
        <v/>
      </c>
      <c r="EW39" s="4" t="str">
        <f>IF(C39=truckstoptru,PRODUCT(G39,(AF39-IF(AF39/FHS&lt;1,1,AF39/FHS)*(truck_idle/60)),tru__hp,tru_Load_Factor,(Other!$G$4/454),EV39,W39)+PRODUCT(IF(AF39/FHS&lt;1,1,AF39/FHS),G39,truck_idle/60,tru__hp,tru_Load_Factor,(Other!$G$4/454),EV39,W39),blank)</f>
        <v/>
      </c>
      <c r="EX39" s="4" t="str">
        <f>IF(C39=truckstoptru,PRODUCT(IF(AF39/FHS&lt;1,1,AF39/FHS),G39,truck_idle/60,tru_Load_Factor,tru__hp,(Other!$G$4/454),EV39,W39)+PRODUCT(G39,(AF39-IF(AF39/FHS&lt;1,1,AF39/FHS)*(truck_idle/60)),TRU_KW,gridNox,Other!$G$4/454,W39),blank)</f>
        <v/>
      </c>
      <c r="EY39" t="str">
        <f>IF(C39=truckstoptru,VLOOKUP(B39+6,'Tables 2-3 TRU'!$B$14:$D$31,2),blank)</f>
        <v/>
      </c>
      <c r="EZ39" s="4" t="str">
        <f>IF(C39=truckstoptru,PRODUCT(G39,(AF39-IF(AF39/FHS&lt;1,1,AF39/FHS)*(truck_idle/60)),tru__hp,tru_Load_Factor,(Other!$G$4/454),EY39,X39)+PRODUCT(IF(AF39/FHS&lt;1,1,AF39/FHS),G39,truck_idle/60,tru__hp,tru_Load_Factor,(Other!$G$4/454),EY39,X39),blank)</f>
        <v/>
      </c>
      <c r="FA39" s="4" t="str">
        <f>IF(C39=truckstoptru,PRODUCT(IF(AF39/FHS&lt;1,1,AF39/FHS),G39,truck_idle/60,tru_Load_Factor,tru__hp,(Other!$G$4/454),EY39,X39)+PRODUCT(G39,(AF39-IF(AF39/FHS&lt;1,1,AF39/FHS)*(truck_idle/60)),TRU_KW,gridNox,Other!$G$4/454,X39),blank)</f>
        <v/>
      </c>
      <c r="FB39" t="str">
        <f>IF(C39=truckstoptru,VLOOKUP(B39+7,'Tables 2-3 TRU'!$B$14:$D$31,2),blank)</f>
        <v/>
      </c>
      <c r="FC39" s="4" t="str">
        <f>IF(C39=truckstoptru,PRODUCT(G39,(AF39-IF(AF39/FHS&lt;1,1,AF39/FHS)*(truck_idle/60)),tru__hp,tru_Load_Factor,(Other!$G$4/454),FB39,Y39)+PRODUCT(IF(AF39/FHS&lt;1,1,AF39/FHS),G39,truck_idle/60,tru__hp,tru_Load_Factor,(Other!$G$4/454),FB39,Y39),blank)</f>
        <v/>
      </c>
      <c r="FD39" s="4" t="str">
        <f>IF(C39=truckstoptru,PRODUCT(IF(AF39/FHS&lt;1,1,AF39/FHS),G39,truck_idle/60,tru_Load_Factor,tru__hp,(Other!$G$4/454),FB39,Y39)+PRODUCT(G39,(AF39-IF(AF39/FHS&lt;1,1,AF39/FHS)*(truck_idle/60)),TRU_KW,gridNox,Other!$G$4/454,Y39),blank)</f>
        <v/>
      </c>
      <c r="FE39" t="str">
        <f>IF(C39=truckstoptru,VLOOKUP(B39+8,'Tables 2-3 TRU'!$B$14:$D$31,2),blank)</f>
        <v/>
      </c>
      <c r="FF39" s="4" t="str">
        <f>IF(C39=truckstoptru,PRODUCT(G39,(AF39-IF(AF39/FHS&lt;1,1,AF39/FHS)*(truck_idle/60)),tru__hp,tru_Load_Factor,(Other!$G$4/454),FE39,Z39)+PRODUCT(IF(AF39/FHS&lt;1,1,AF39/FHS),G39,truck_idle/60,tru__hp,tru_Load_Factor,(Other!$G$4/454),FE39,Z39),blank)</f>
        <v/>
      </c>
      <c r="FG39" s="4" t="str">
        <f>IF(C39=truckstoptru,PRODUCT(IF(AF39/FHS&lt;1,1,AF39/FHS),G39,truck_idle/60,tru_Load_Factor,tru__hp,(Other!$G$4/454),FE39,Z39)+PRODUCT(G39,(AF39-IF(AF39/FHS&lt;1,1,AF39/FHS)*(truck_idle/60)),TRU_KW,gridNox,Other!$G$4/454,Z39),blank)</f>
        <v/>
      </c>
      <c r="FH39" t="str">
        <f>IF(C39=truckstoptru,VLOOKUP(B39+9,'Tables 2-3 TRU'!$B$14:$D$31,2),blank)</f>
        <v/>
      </c>
      <c r="FI39" s="4" t="str">
        <f>IF(C39=truckstoptru,PRODUCT(G39,(AF39-IF(AF39/FHS&lt;1,1,AF39/FHS)*(truck_idle/60)),tru__hp,tru_Load_Factor,(Other!$G$4/454),FH39,AA39)+PRODUCT(IF(AF39/FHS&lt;1,1,AF39/FHS),G39,truck_idle/60,tru__hp,tru_Load_Factor,(Other!$G$4/454),FH39,AA39),blank)</f>
        <v/>
      </c>
      <c r="FJ39" s="4" t="str">
        <f>IF(C39=truckstoptru,PRODUCT(IF(AF39/FHS&lt;1,1,AF39/FHS),G39,truck_idle/60,tru_Load_Factor,tru__hp,(Other!$G$4/454),FH39,AA39)+PRODUCT(G39,(AF39-IF(AF39/FHS&lt;1,1,AF39/FHS)*(truck_idle/60)),TRU_KW,gridNox,Other!$G$4/454,AA39),blank)</f>
        <v/>
      </c>
      <c r="FL39" t="str">
        <f>IF(C39=truckstoptru,VLOOKUP(B39+0,'Tables 2-3 TRU'!$B$14:$D$31,3),blank)</f>
        <v/>
      </c>
      <c r="FM39" s="4" t="str">
        <f>IF(C39=truckstoptru,PRODUCT(G39,(AF39-IF(AF39/FHS&lt;1,1,AF39/FHS)*(truck_idle/60)),tru__hp,tru_Load_Factor,(Other!$G$4/454),FL39,R39)+PRODUCT(IF(AF39/FHS&lt;1,1,AF39/FHS),G39,truck_idle/60,tru__hp,tru_Load_Factor,(Other!$G$4/454),FL39,R39),blank)</f>
        <v/>
      </c>
      <c r="FN39" s="4" t="str">
        <f>IF(C39=truckstoptru,PRODUCT(IF(AF39/FHS&lt;1,1,AF39/FHS),G39,truck_idle/60,tru_Load_Factor,tru__hp,(Other!$G$4/454),FL39,R39)+PRODUCT(G39,(AF39-IF(AF39/FHS&lt;1,1,AF39/FHS)*(truck_idle/60)),TRU_KW,gridPM,Other!$G$4/454,R39),blank)</f>
        <v/>
      </c>
      <c r="FO39" t="str">
        <f>IF(C39=truckstoptru,VLOOKUP(B39+1,'Tables 2-3 TRU'!$B$14:$D$31,3),blank)</f>
        <v/>
      </c>
      <c r="FP39" s="4" t="str">
        <f>IF(C39=truckstoptru,PRODUCT(G39,(AF39-IF(AF39/FHS&lt;1,1,AF39/FHS)*(truck_idle/60)),tru__hp,tru_Load_Factor,(Other!$G$4/454),FO39,S39)+PRODUCT(IF(AF39/FHS&lt;1,1,AF39/FHS),G39,truck_idle/60,tru__hp,tru_Load_Factor,(Other!$G$4/454),FO39,S39),blank)</f>
        <v/>
      </c>
      <c r="FQ39" s="4" t="str">
        <f>IF(C39=truckstoptru,PRODUCT(IF(AF39/FHS&lt;1,1,AF39/FHS),G39,truck_idle/60,tru_Load_Factor,tru__hp,(Other!$G$4/454),FO39,S39)+PRODUCT(G39,(AF39-IF(AF39/FHS&lt;1,1,AF39/FHS)*(truck_idle/60)),TRU_KW,gridPM,Other!$G$4/454,S39),blank)</f>
        <v/>
      </c>
      <c r="FR39" t="str">
        <f>IF(C39=truckstoptru,VLOOKUP(B39+2,'Tables 2-3 TRU'!$B$14:$D$31,3),blank)</f>
        <v/>
      </c>
      <c r="FS39" s="4" t="str">
        <f>IF(C39=truckstoptru,PRODUCT(G39,(AF39-IF(AF39/FHS&lt;1,1,AF39/FHS)*(truck_idle/60)),tru__hp,tru_Load_Factor,(Other!$G$4/454),FR39,T39)+PRODUCT(IF(AF39/FHS&lt;1,1,AF39/FHS),G39,truck_idle/60,tru__hp,tru_Load_Factor,(Other!$G$4/454),FR39,T39),blank)</f>
        <v/>
      </c>
      <c r="FT39" s="4" t="str">
        <f>IF(C39=truckstoptru,PRODUCT(IF(AF39/FHS&lt;1,1,AF39/FHS),G39,truck_idle/60,tru_Load_Factor,tru__hp,(Other!$G$4/454),FR39,T39)+PRODUCT(G39,(AF39-IF(AF39/FHS&lt;1,1,AF39/FHS)*(truck_idle/60)),TRU_KW,gridPM,Other!$G$4/454,T39),blank)</f>
        <v/>
      </c>
      <c r="FU39" t="str">
        <f>IF(C39=truckstoptru,VLOOKUP(B39+3,'Tables 2-3 TRU'!$B$14:$D$31,3),blank)</f>
        <v/>
      </c>
      <c r="FV39" s="4" t="str">
        <f>IF(C39=truckstoptru,PRODUCT(G39,(AF39-IF(AF39/FHS&lt;1,1,AF39/FHS)*(truck_idle/60)),tru__hp,tru_Load_Factor,(Other!$G$4/454),FU39,U39)+PRODUCT(IF(AF39/FHS&lt;1,1,AF39/FHS),G39,truck_idle/60,tru__hp,tru_Load_Factor,(Other!$G$4/454),FU39,U39),blank)</f>
        <v/>
      </c>
      <c r="FW39" s="4" t="str">
        <f>IF(C39=truckstoptru,PRODUCT(IF(AF39/FHS&lt;1,1,AF39/FHS),G39,truck_idle/60,tru_Load_Factor,tru__hp,(Other!$G$4/454),FU39,U39)+PRODUCT(G39,(AF39-IF(AF39/FHS&lt;1,1,AF39/FHS)*(truck_idle/60)),TRU_KW,gridPM,Other!$G$4/454,U39),blank)</f>
        <v/>
      </c>
      <c r="FX39" t="str">
        <f>IF(C39=truckstoptru,VLOOKUP(B39+4,'Tables 2-3 TRU'!$B$14:$D$31,3),blank)</f>
        <v/>
      </c>
      <c r="FY39" s="4" t="str">
        <f>IF(C39=truckstoptru,PRODUCT(G39,(AF39-IF(AF39/FHS&lt;1,1,AF39/FHS)*(truck_idle/60)),tru__hp,tru_Load_Factor,(Other!$G$4/454),FX39,V39)+PRODUCT(IF(AF39/FHS&lt;1,1,AF39/FHS),G39,truck_idle/60,tru__hp,tru_Load_Factor,(Other!$G$4/454),FX39,V39),blank)</f>
        <v/>
      </c>
      <c r="FZ39" s="4" t="str">
        <f>IF(C39=truckstoptru,PRODUCT(IF(AF39/FHS&lt;1,1,AF39/FHS),G39,truck_idle/60,tru_Load_Factor,tru__hp,(Other!$G$4/454),FX39,V39)+PRODUCT(G39,(AF39-IF(AF39/FHS&lt;1,1,AF39/FHS)*(truck_idle/60)),TRU_KW,gridPM,Other!$G$4/454,V39),blank)</f>
        <v/>
      </c>
      <c r="GA39" t="str">
        <f>IF(C39=truckstoptru,VLOOKUP(B39+5,'Tables 2-3 TRU'!$B$14:$D$31,3),blank)</f>
        <v/>
      </c>
      <c r="GB39" s="4" t="str">
        <f>IF(C39=truckstoptru,PRODUCT(G39,(AF39-IF(AF39/FHS&lt;1,1,AF39/FHS)*(truck_idle/60)),tru__hp,tru_Load_Factor,(Other!$G$4/454),GA39,W39)+PRODUCT(IF(AF39/FHS&lt;1,1,AF39/FHS),G39,truck_idle/60,tru__hp,tru_Load_Factor,(Other!$G$4/454),GA39,W39),blank)</f>
        <v/>
      </c>
      <c r="GC39" s="4" t="str">
        <f>IF(C39=truckstoptru,PRODUCT(IF(AF39/FHS&lt;1,1,AF39/FHS),G39,truck_idle/60,tru_Load_Factor,tru__hp,(Other!$G$4/454),GA39,W39)+PRODUCT(G39,(AF39-IF(AF39/FHS&lt;1,1,AF39/FHS)*(truck_idle/60)),TRU_KW,gridPM,Other!$G$4/454,W39),blank)</f>
        <v/>
      </c>
      <c r="GD39" t="str">
        <f>IF(C39=truckstoptru,VLOOKUP(B39+6,'Tables 2-3 TRU'!$B$14:$D$31,3),blank)</f>
        <v/>
      </c>
      <c r="GE39" s="4" t="str">
        <f>IF(C39=truckstoptru,PRODUCT(G39,(AF39-IF(AF39/FHS&lt;1,1,AF39/FHS)*(truck_idle/60)),tru__hp,tru_Load_Factor,(Other!$G$4/454),GD39,X39)+PRODUCT(IF(AF39/FHS&lt;1,1,AF39/FHS),G39,truck_idle/60,tru__hp,tru_Load_Factor,(Other!$G$4/454),GD39,X39),blank)</f>
        <v/>
      </c>
      <c r="GF39" s="4" t="str">
        <f>IF(C39=truckstoptru,PRODUCT(IF(AF39/FHS&lt;1,1,AF39/FHS),G39,truck_idle/60,tru_Load_Factor,tru__hp,(Other!$G$4/454),GD39,X39)+PRODUCT(G39,(AF39-IF(AF39/FHS&lt;1,1,AF39/FHS)*(truck_idle/60)),TRU_KW,gridPM,Other!$G$4/454,X39),blank)</f>
        <v/>
      </c>
      <c r="GG39" t="str">
        <f>IF(C39=truckstoptru,VLOOKUP(B39+7,'Tables 2-3 TRU'!$B$14:$D$31,3),blank)</f>
        <v/>
      </c>
      <c r="GH39" s="4" t="str">
        <f>IF(C39=truckstoptru,PRODUCT(G39,(AF39-IF(AF39/FHS&lt;1,1,AF39/FHS)*(truck_idle/60)),tru__hp,tru_Load_Factor,(Other!$G$4/454),GG39,Y39)+PRODUCT(IF(AF39/FHS&lt;1,1,AF39/FHS),G39,truck_idle/60,tru__hp,tru_Load_Factor,(Other!$G$4/454),GG39,Y39),blank)</f>
        <v/>
      </c>
      <c r="GI39" s="4" t="str">
        <f>IF(C39=truckstoptru,PRODUCT(IF(AF39/FHS&lt;1,1,AF39/FHS),G39,truck_idle/60,tru_Load_Factor,tru__hp,(Other!$G$4/454),GG39,Y39)+PRODUCT(G39,(AF39-IF(AF39/FHS&lt;1,1,AF39/FHS)*(truck_idle/60)),TRU_KW,gridPM,Other!$G$4/454,Y39),blank)</f>
        <v/>
      </c>
      <c r="GJ39" t="str">
        <f>IF(C39=truckstoptru,VLOOKUP(B39+8,'Tables 2-3 TRU'!$B$14:$D$31,3),blank)</f>
        <v/>
      </c>
      <c r="GK39" s="4" t="str">
        <f>IF(C39=truckstoptru,PRODUCT(G39,(AF39-IF(AF39/FHS&lt;1,1,AF39/FHS)*(truck_idle/60)),tru__hp,tru_Load_Factor,(Other!$G$4/454),GJ39,Z39)+PRODUCT(IF(AF39/FHS&lt;1,1,AF39/FHS),G39,truck_idle/60,tru__hp,tru_Load_Factor,(Other!$G$4/454),GJ39,Z39),blank)</f>
        <v/>
      </c>
      <c r="GL39" s="4" t="str">
        <f>IF(C39=truckstoptru,PRODUCT(IF(AF39/FHS&lt;1,1,AF39/FHS),G39,truck_idle/60,tru_Load_Factor,tru__hp,(Other!$G$4/454),GJ39,Z39)+PRODUCT(G39,(AF39-IF(AF39/FHS&lt;1,1,AF39/FHS)*(truck_idle/60)),TRU_KW,gridPM,Other!$G$4/454,Z39),blank)</f>
        <v/>
      </c>
      <c r="GM39" t="str">
        <f>IF(C39=truckstoptru,VLOOKUP(B39+9,'Tables 2-3 TRU'!$B$14:$D$31,3),blank)</f>
        <v/>
      </c>
      <c r="GN39" s="4" t="str">
        <f>IF(C39=truckstoptru,PRODUCT(G39,(AF39-IF(AF39/FHS&lt;1,1,AF39/FHS)*(truck_idle/60)),tru__hp,tru_Load_Factor,(Other!$G$4/454),GM39,AA39)+PRODUCT(IF(AF39/FHS&lt;1,1,AF39/FHS),G39,truck_idle/60,tru__hp,tru_Load_Factor,(Other!$G$4/454),GM39,AA39),blank)</f>
        <v/>
      </c>
      <c r="GO39" s="4" t="str">
        <f>IF(C39=truckstoptru,PRODUCT(IF(AF39/FHS&lt;1,1,AF39/FHS),G39,truck_idle/60,tru_Load_Factor,tru__hp,(Other!$G$4/454),GM39,AA39)+PRODUCT(G39,(AF39-IF(AF39/FHS&lt;1,1,AF39/FHS)*(truck_idle/60)),TRU_KW,gridPM,Other!$G$4/454,AA39),blank)</f>
        <v/>
      </c>
      <c r="GQ39" s="4">
        <f t="shared" si="2"/>
        <v>0</v>
      </c>
      <c r="GR39" s="4">
        <f t="shared" si="3"/>
        <v>0</v>
      </c>
      <c r="GS39" s="4">
        <f t="shared" si="4"/>
        <v>0</v>
      </c>
      <c r="GT39" s="4">
        <f t="shared" si="5"/>
        <v>0</v>
      </c>
      <c r="GU39" s="4">
        <f t="shared" si="11"/>
        <v>0</v>
      </c>
      <c r="GV39" s="4">
        <f t="shared" si="12"/>
        <v>0</v>
      </c>
      <c r="GW39" s="4"/>
      <c r="GX39" s="4">
        <f t="shared" si="6"/>
        <v>0</v>
      </c>
      <c r="GY39" s="4">
        <f t="shared" si="7"/>
        <v>0</v>
      </c>
      <c r="GZ39" s="4">
        <f t="shared" si="8"/>
        <v>0</v>
      </c>
      <c r="HA39" s="4">
        <f t="shared" si="9"/>
        <v>0</v>
      </c>
      <c r="HB39" s="4">
        <f t="shared" si="13"/>
        <v>0</v>
      </c>
      <c r="HC39" s="4">
        <f t="shared" si="14"/>
        <v>0</v>
      </c>
      <c r="HD39" s="4"/>
      <c r="HE39" s="4">
        <f t="shared" si="15"/>
        <v>0</v>
      </c>
      <c r="HF39" s="4">
        <f t="shared" si="16"/>
        <v>0</v>
      </c>
      <c r="HG39" s="19">
        <f t="shared" si="17"/>
        <v>0</v>
      </c>
      <c r="HH39" s="244">
        <f t="shared" si="10"/>
        <v>0</v>
      </c>
      <c r="HI39" s="55"/>
    </row>
    <row r="40" spans="1:217" x14ac:dyDescent="0.2">
      <c r="A40" t="str">
        <f>IF(OR('User Input Data'!C44=truckstop1,'User Input Data'!C44=truckstoptru),'User Input Data'!A44,blank)</f>
        <v/>
      </c>
      <c r="B40" t="str">
        <f>IF(OR('User Input Data'!C44=truckstop1,'User Input Data'!C44=truckstoptru),'User Input Data'!B44,blank)</f>
        <v/>
      </c>
      <c r="C40" s="49" t="str">
        <f>IF(OR('User Input Data'!C44=truckstop1,'User Input Data'!C44=truckstoptru),'User Input Data'!C44,blank)</f>
        <v/>
      </c>
      <c r="D40" s="49" t="str">
        <f>IF(AND(OR('User Input Data'!C44=truckstop1,'User Input Data'!C44=truckstoptru),'User Input Data'!D44&gt;1),'User Input Data'!D44,blank)</f>
        <v/>
      </c>
      <c r="E40" s="49" t="str">
        <f>IF(AND(OR('User Input Data'!C44=truckstop1,'User Input Data'!C44=truckstoptru),'User Input Data'!E44&gt;1),'User Input Data'!E44,blank)</f>
        <v/>
      </c>
      <c r="F40" s="49" t="str">
        <f>IF(AND(OR('User Input Data'!C44=truckstop1,'User Input Data'!C44=truckstoptru),'User Input Data'!F44&gt;1),'User Input Data'!F44,blank)</f>
        <v/>
      </c>
      <c r="G40" t="str">
        <f>IF(AND(OR('User Input Data'!C44=truckstop1,'User Input Data'!C44=truckstoptru),'User Input Data'!G44&gt;1),'User Input Data'!G44,blank)</f>
        <v/>
      </c>
      <c r="H40" s="79" t="str">
        <f>IF(OR('User Input Data'!C44=truckstop1,'User Input Data'!C44=truckstoptru),'User Input Data'!H44,blank)</f>
        <v/>
      </c>
      <c r="I40" s="79" t="str">
        <f>IF(OR('User Input Data'!C44=truckstop1,'User Input Data'!C44=truckstoptru),'User Input Data'!I44,blank)</f>
        <v/>
      </c>
      <c r="J40" s="79" t="str">
        <f>IF(OR('User Input Data'!C44=truckstop1,'User Input Data'!C44=truckstoptru),'User Input Data'!J44,blank)</f>
        <v/>
      </c>
      <c r="K40" s="79" t="str">
        <f>IF(OR('User Input Data'!C44=truckstop1,'User Input Data'!C44=truckstoptru),'User Input Data'!K44,blank)</f>
        <v/>
      </c>
      <c r="L40" s="79" t="str">
        <f>IF(OR('User Input Data'!C44=truckstop1,'User Input Data'!C44=truckstoptru),'User Input Data'!L44,blank)</f>
        <v/>
      </c>
      <c r="M40" s="79" t="str">
        <f>IF(OR('User Input Data'!C44=truckstop1,'User Input Data'!C44=truckstoptru),'User Input Data'!M44,blank)</f>
        <v/>
      </c>
      <c r="N40" s="79" t="str">
        <f>IF(OR('User Input Data'!C44=truckstop1,'User Input Data'!C44=truckstoptru),'User Input Data'!N44,blank)</f>
        <v/>
      </c>
      <c r="O40" s="79" t="str">
        <f>IF(OR('User Input Data'!C44=truckstop1,'User Input Data'!C44=truckstoptru),'User Input Data'!O44,blank)</f>
        <v/>
      </c>
      <c r="P40" s="79" t="str">
        <f>IF(OR('User Input Data'!C44=truckstop1,'User Input Data'!C44=truckstoptru),'User Input Data'!P44,blank)</f>
        <v/>
      </c>
      <c r="Q40" s="79" t="str">
        <f>IF(OR('User Input Data'!C44=truckstop1,'User Input Data'!C44=truckstoptru),'User Input Data'!Q44,blank)</f>
        <v/>
      </c>
      <c r="R40" s="79" t="str">
        <f>IF('User Input Data'!C44=truckstoptru,'User Input Data'!R44,blank)</f>
        <v/>
      </c>
      <c r="S40" s="79" t="str">
        <f>IF('User Input Data'!C44=truckstoptru,'User Input Data'!S44,blank)</f>
        <v/>
      </c>
      <c r="T40" s="79" t="str">
        <f>IF('User Input Data'!C44=truckstoptru,'User Input Data'!T44,blank)</f>
        <v/>
      </c>
      <c r="U40" s="79" t="str">
        <f>IF('User Input Data'!C44=truckstoptru,'User Input Data'!U44,blank)</f>
        <v/>
      </c>
      <c r="V40" s="79" t="str">
        <f>IF('User Input Data'!C44=truckstoptru,'User Input Data'!V44,blank)</f>
        <v/>
      </c>
      <c r="W40" s="79" t="str">
        <f>IF('User Input Data'!C44=truckstoptru,'User Input Data'!W44,blank)</f>
        <v/>
      </c>
      <c r="X40" s="79" t="str">
        <f>IF('User Input Data'!C44=truckstoptru,'User Input Data'!X44,blank)</f>
        <v/>
      </c>
      <c r="Y40" s="79" t="str">
        <f>IF('User Input Data'!C44=truckstoptru,'User Input Data'!Y44,blank)</f>
        <v/>
      </c>
      <c r="Z40" s="79" t="str">
        <f>IF('User Input Data'!C44=truckstoptru,'User Input Data'!Z44,blank)</f>
        <v/>
      </c>
      <c r="AA40" s="79" t="str">
        <f>IF('User Input Data'!C44=truckstoptru,'User Input Data'!AA44,blank)</f>
        <v/>
      </c>
      <c r="AB40" s="9" t="str">
        <f>IF(AND(OR('User Input Data'!C44=truckstop1,'User Input Data'!C44=truckstoptru),'User Input Data'!AC44&gt;1),'User Input Data'!AC44,blank)</f>
        <v/>
      </c>
      <c r="AC40" s="9" t="str">
        <f>IF(AND(OR('User Input Data'!C44=truckstop1,'User Input Data'!C44=truckstoptru),'User Input Data'!AD44&gt;0),'User Input Data'!AD44,blank)</f>
        <v/>
      </c>
      <c r="AE40" t="str">
        <f>IF(E40&gt;0,E40,Other!$G$5)</f>
        <v/>
      </c>
      <c r="AF40" t="str">
        <f t="shared" si="1"/>
        <v/>
      </c>
      <c r="AG40" s="12" t="str">
        <f>IF(NOT(B40=blank),VLOOKUP(B40+0,'Tables 4-5'!$F$8:$G$25,2),blank)</f>
        <v/>
      </c>
      <c r="AH40" s="461" t="str">
        <f>IF(NOT(B40=blank),VLOOKUP(B40+0,'Table 6'!$B$3:$D$20,2),blank)</f>
        <v/>
      </c>
      <c r="AI40" s="4" t="str">
        <f>IF(NOT(B40=blank),'Tables 4-5'!$A$8,blank)</f>
        <v/>
      </c>
      <c r="AJ40" s="4" t="str">
        <f>IF(NOT(B40=blank),PRODUCT(G40,H40,(AE40-IF(AE40/FHS&lt;1,1,AE40/FHS)*(truck_idle/60)),(AG40*AI40),(Other!$G$4/454))+PRODUCT(IF(AE40/FHS&lt;1,1,AE40/FHS),G40,H40,AH40,truck_idle/60,Other!$G$4/454),blank)</f>
        <v/>
      </c>
      <c r="AK40" s="4" t="str">
        <f>IF(NOT(B40=blank),PRODUCT(IF(AE40/FHS&lt;1,1,AE40/FHS),G40,H40,AH40,truck_idle/60,Other!$G$4/454)+PRODUCT(G40,(AE40-IF(AE40/FHS&lt;1,1,AE40/FHS)*(truck_idle/60)),Truck_KW,gridNox,Other!$G$4/454,H40,AG40),blank)</f>
        <v/>
      </c>
      <c r="AL40" s="12" t="str">
        <f>IF(NOT(B40=blank),VLOOKUP(B40+1,'Tables 4-5'!$F$8:$G$25,2),blank)</f>
        <v/>
      </c>
      <c r="AM40" s="461" t="str">
        <f>IF(NOT(B40=blank),VLOOKUP(B40+1,'Table 6'!$B$3:$D$20,2),blank)</f>
        <v/>
      </c>
      <c r="AN40" s="4" t="str">
        <f>IF(NOT(B40=blank),'Tables 4-5'!$A$8,blank)</f>
        <v/>
      </c>
      <c r="AO40" s="4" t="str">
        <f>IF(NOT(B40=blank),PRODUCT(G40,I40,(AE40-IF(AE40/FHS&lt;1,1,AE40/FHS)*(truck_idle/60)),(AL40*AN40),(Other!$G$4/454))+PRODUCT(IF(AE40/FHS&lt;1,1,AE40/FHS),G40,I40,AM40,truck_idle/60,Other!$G$4/454),blank)</f>
        <v/>
      </c>
      <c r="AP40" s="4" t="str">
        <f>IF(NOT(B40=blank),PRODUCT(IF(AE40/FHS&lt;1,1,AE40/FHS),G40,I40,AM40,truck_idle/60,Other!$G$4/454)+PRODUCT(G40,(AE40-IF(AE40/FHS&lt;1,1,AE40/FHS)*(truck_idle/60)),Truck_KW,gridNox,Other!$G$4/454,I40,AL40),blank)</f>
        <v/>
      </c>
      <c r="AQ40" s="12" t="str">
        <f>IF(NOT(B40=blank),VLOOKUP(B40+2,'Tables 4-5'!$F$8:$G$25,2),blank)</f>
        <v/>
      </c>
      <c r="AR40" s="461" t="str">
        <f>IF(NOT(B40=blank),VLOOKUP(B40+2,'Table 6'!$B$3:$D$20,2),blank)</f>
        <v/>
      </c>
      <c r="AS40" s="4" t="str">
        <f>IF(NOT(B40=blank),'Tables 4-5'!$A$8,blank)</f>
        <v/>
      </c>
      <c r="AT40" s="4" t="str">
        <f>IF(NOT(B40=blank),PRODUCT(G40,J40,(AE40-IF(AE40/FHS&lt;1,1,AE40/FHS)*(truck_idle/60)),(AQ40*AS40),(Other!$G$4/454))+PRODUCT(IF(AE40/FHS&lt;1,1,AE40/FHS),G40,J40,AR40,truck_idle/60,Other!$G$4/454),blank)</f>
        <v/>
      </c>
      <c r="AU40" s="4" t="str">
        <f>IF(NOT(B40=blank),PRODUCT(IF(AE40/FHS&lt;1,1,AE40/FHS),G40,J40,AR40,truck_idle/60,Other!$G$4/454)+PRODUCT(G40,(AE40-IF(AE40/FHS&lt;1,1,AE40/FHS)*(truck_idle/60)),Truck_KW,gridNox,Other!$G$4/454,J40,AQ40),blank)</f>
        <v/>
      </c>
      <c r="AV40" s="12" t="str">
        <f>IF(NOT(B40=blank),VLOOKUP(B40+3,'Tables 4-5'!$F$8:$G$25,2),blank)</f>
        <v/>
      </c>
      <c r="AW40" s="4" t="str">
        <f>IF(NOT(B40=blank),VLOOKUP(B40+3,#REF!,2),blank)</f>
        <v/>
      </c>
      <c r="AX40" s="461" t="str">
        <f>IF(NOT(B40=blank),VLOOKUP(B40+3,'Table 6'!$B$3:$D$20,2),blank)</f>
        <v/>
      </c>
      <c r="AY40" s="4" t="str">
        <f>IF(NOT(B40=blank),'Tables 4-5'!$A$8,blank)</f>
        <v/>
      </c>
      <c r="AZ40" s="4" t="str">
        <f>IF(NOT(B40=blank),PRODUCT(G40,K40,(AE40-IF(AE40/FHS&lt;1,1,AE40/FHS)*(truck_idle/60)),(AV40*AY40),(Other!$G$4/454))+PRODUCT(IF(AE40/FHS&lt;1,1,AE40/FHS),G40,K40,AX40,truck_idle/60,Other!$G$4/454),blank)</f>
        <v/>
      </c>
      <c r="BA40" s="4" t="str">
        <f>IF(NOT(B40=blank),PRODUCT(IF(AE40/FHS&lt;1,1,AE40/FHS),G40,K40,AX40,Other!$G$6/60,Other!$G$4/454)+PRODUCT(G40,(AE40-IF(AE40/FHS&lt;1,1,AE40/FHS)*(truck_idle/60)),Truck_KW,gridNox,Other!$G$4/454,K40,AV40),blank)</f>
        <v/>
      </c>
      <c r="BB40" s="12" t="str">
        <f>IF(NOT(B40=blank),VLOOKUP(B40+4,'Tables 4-5'!$F$8:$G$25,2),blank)</f>
        <v/>
      </c>
      <c r="BC40" s="461" t="str">
        <f>IF(NOT(B40=blank),VLOOKUP(B40+4,'Table 6'!$B$3:$D$20,2),blank)</f>
        <v/>
      </c>
      <c r="BD40" s="4" t="str">
        <f>IF(NOT(B40=blank),'Tables 4-5'!$A$8,blank)</f>
        <v/>
      </c>
      <c r="BE40" s="4" t="str">
        <f>IF(NOT(B40=blank),PRODUCT(G40,L40,(AE40-IF(AE40/FHS&lt;1,1,AE40/FHS)*(truck_idle/60)),(BB40*BD40),(Other!$G$4/454))+PRODUCT(IF(AE40/FHS&lt;1,1,AE40/FHS),G40,L40,BC40,truck_idle/60,Other!$G$4/454),blank)</f>
        <v/>
      </c>
      <c r="BF40" s="4" t="str">
        <f>IF(NOT(B40=blank),PRODUCT(IF(AE40/FHS&lt;1,1,AE40/FHS),G40,L40,BC40,Other!$G$6/60,Other!$G$4/454)+PRODUCT(G40,(AE40-IF(AE40/FHS&lt;1,1,AE40/FHS)*(truck_idle/60)),Truck_KW,gridNox,Other!$G$4/454,L40,BB40),blank)</f>
        <v/>
      </c>
      <c r="BG40" s="12" t="str">
        <f>IF(NOT(B40=blank),VLOOKUP(B40+5,'Tables 4-5'!$F$8:$G$25,2),blank)</f>
        <v/>
      </c>
      <c r="BH40" s="461" t="str">
        <f>IF(NOT(B40=blank),VLOOKUP(B40+5,'Table 6'!$B$3:$D$20,2),blank)</f>
        <v/>
      </c>
      <c r="BI40" s="4" t="str">
        <f>IF(NOT(B40=blank),'Tables 4-5'!$A$8,blank)</f>
        <v/>
      </c>
      <c r="BJ40" s="4" t="str">
        <f>IF(NOT(B40=blank),PRODUCT(G40,M40,(AE40-IF(AE40/FHS&lt;1,1,AE40/FHS)*(truck_idle/60)),(BG40*BI40),(Other!$G$4/454))+PRODUCT(IF(AE40/FHS&lt;1,1,AE40/FHS),G40,M40,BH40,truck_idle/60,Other!$G$4/454),blank)</f>
        <v/>
      </c>
      <c r="BK40" s="4" t="str">
        <f>IF(NOT(B40=blank),PRODUCT(IF(AE40/FHS&lt;1,1,AE40/FHS),G40,M40,BH40,truck_idle/60,Other!$G$4/454)+PRODUCT(G40,(AE40-IF(AE40/FHS&lt;1,1,AE40/FHS)*(truck_idle/60)),Truck_KW,gridNox,Other!$G$4/454,M40,BG40),blank)</f>
        <v/>
      </c>
      <c r="BL40" s="12" t="str">
        <f>IF(NOT(B40=blank),VLOOKUP(B40+6,'Tables 4-5'!$F$8:$G$25,2),blank)</f>
        <v/>
      </c>
      <c r="BM40" s="461" t="str">
        <f>IF(NOT(B40=blank),VLOOKUP(B40+6,'Table 6'!$B$3:$D$20,2),blank)</f>
        <v/>
      </c>
      <c r="BN40" s="4" t="str">
        <f>IF(NOT(B40=blank),'Tables 4-5'!$A$8,blank)</f>
        <v/>
      </c>
      <c r="BO40" s="4" t="str">
        <f>IF(NOT(B40=blank),PRODUCT(G40,N40,(AE40-IF(AE40/FHS&lt;1,1,AE40/FHS)*(truck_idle/60)),(BL40*BN40),(Other!$G$4/454))+PRODUCT(IF(AE40/FHS&lt;1,1,AE40/FHS),G40,N40,BM40,truck_idle/60,Other!$G$4/454),blank)</f>
        <v/>
      </c>
      <c r="BP40" s="4" t="str">
        <f>IF(NOT(B40=blank),PRODUCT(IF(AE40/FHS&lt;1,1,AE40/FHS),G40,N40,BM40,truck_idle/60,Other!$G$4/454)+PRODUCT(G40,(AE40-IF(AE40/FHS&lt;1,1,AE40/FHS)*(truck_idle/60)),Truck_KW,gridNox,Other!$G$4/454,N40,BL40),blank)</f>
        <v/>
      </c>
      <c r="BQ40" s="12" t="str">
        <f>IF(NOT(B40=blank),VLOOKUP(B40+7,'Tables 4-5'!$F$8:$G$25,2),blank)</f>
        <v/>
      </c>
      <c r="BR40" s="461" t="str">
        <f>IF(NOT(B40=blank),VLOOKUP(B40+7,'Table 6'!$B$3:$D$20,2),blank)</f>
        <v/>
      </c>
      <c r="BS40" s="4" t="str">
        <f>IF(NOT(B40=blank),'Tables 4-5'!$A$8,blank)</f>
        <v/>
      </c>
      <c r="BT40" s="4" t="str">
        <f>IF(NOT(B40=blank),PRODUCT(G40,O40,(AE40-IF(AE40/FHS&lt;1,1,AE40/FHS)*(truck_idle/60)),(BQ40*BS40),(Other!$G$4/454))+PRODUCT(IF(AE40/FHS&lt;1,1,AE40/FHS),G40,O40,BR40,truck_idle/60,Other!$G$4/454),blank)</f>
        <v/>
      </c>
      <c r="BU40" s="4" t="str">
        <f>IF(NOT(B40=blank),PRODUCT(IF(AE40/FHS&lt;1,1,AE40/FHS),G40,O40,BR40,truck_idle/60,Other!$G$4/454)+PRODUCT(G40,(AE40-IF(AE40/FHS&lt;1,1,AE40/FHS)*(truck_idle/60)),Truck_KW,gridNox,Other!$G$4/454,O40,BQ40),blank)</f>
        <v/>
      </c>
      <c r="BV40" s="12" t="str">
        <f>IF(NOT(B40=blank),VLOOKUP(B40+8,'Tables 4-5'!$F$8:$G$25,2),blank)</f>
        <v/>
      </c>
      <c r="BW40" s="461" t="str">
        <f>IF(NOT(B40=blank),VLOOKUP(B40+8,'Table 6'!$B$3:$D$20,2),blank)</f>
        <v/>
      </c>
      <c r="BX40" s="4" t="str">
        <f>IF(NOT(B40=blank),'Tables 4-5'!$A$8,blank)</f>
        <v/>
      </c>
      <c r="BY40" s="4" t="str">
        <f>IF(NOT(B40=blank),PRODUCT(G40,P40,(AE40-IF(AE40/FHS&lt;1,1,AE40/FHS)*(truck_idle/60)),(BV40*BX40),(Other!$G$4/454))+PRODUCT(IF(AE40/FHS&lt;1,1,AE40/FHS),G40,P40,BW40,truck_idle/60,Other!$G$4/454),blank)</f>
        <v/>
      </c>
      <c r="BZ40" s="4" t="str">
        <f>IF(NOT(B40=blank),PRODUCT(IF(AE40/FHS&lt;1,1,AE40/FHS),G40,P40,BW40,truck_idle/60,Other!$G$4/454)+PRODUCT(G40,(AE40-IF(AE40/FHS&lt;1,1,AE40/FHS)*(truck_idle/60)),Truck_KW,gridNox,Other!$G$4/454,P40,BV40),blank)</f>
        <v/>
      </c>
      <c r="CA40" s="12" t="str">
        <f>IF(NOT(B40=blank),VLOOKUP(B40+9,'Tables 4-5'!$F$8:$G$25,2),blank)</f>
        <v/>
      </c>
      <c r="CB40" s="461" t="str">
        <f>IF(NOT(B40=blank),VLOOKUP(B40+9,'Table 6'!$B$3:$D$20,2),blank)</f>
        <v/>
      </c>
      <c r="CC40" s="4" t="str">
        <f>IF(NOT(B40=blank),'Tables 4-5'!$A$8,blank)</f>
        <v/>
      </c>
      <c r="CD40" s="4" t="str">
        <f>IF(NOT(B40=blank),PRODUCT(G40,Q40,(AE40-IF(AE40/FHS&lt;1,1,AE40/FHS)*(truck_idle/60)),(CA40*CC40),(Other!$G$4/454))+PRODUCT(IF(AE40/FHS&lt;1,1,AE40/FHS),G40,Q40,CB40,truck_idle/60,Other!$G$4/454),blank)</f>
        <v/>
      </c>
      <c r="CE40" s="4" t="str">
        <f>IF(NOT(B40=blank),PRODUCT(IF(AE40/FHS&lt;1,1,AE40/FHS),G40,Q40,CB40,truck_idle/60,Other!$G$4/454)+PRODUCT(G40,(AE40-IF(AE40/FHS&lt;1,1,AE40/FHS)*(truck_idle/60)),Truck_KW,gridNox,Other!$G$4/454,Q40,CA40),blank)</f>
        <v/>
      </c>
      <c r="CG40" s="12" t="str">
        <f>IF(NOT(B40=blank),VLOOKUP(B40+0,'Tables 4-5'!$F$8:$G$25,2),blank)</f>
        <v/>
      </c>
      <c r="CH40" s="12" t="str">
        <f>IF(NOT(B40=blank),VLOOKUP(B40+0,'Table 6'!$B$3:$D$20,3),blank)</f>
        <v/>
      </c>
      <c r="CI40" s="4" t="str">
        <f>IF(NOT(B40=blank),'Tables 4-5'!$B$8,blank)</f>
        <v/>
      </c>
      <c r="CJ40" s="4" t="str">
        <f>IF(NOT(B40=blank),PRODUCT(G40,H40,(AE40-IF(AE40/FHS&lt;1,1,AE40/FHS)*(truck_idle/60)),(CG40*CI40),(Other!$G$4/454))+PRODUCT(IF(AE40/FHS&lt;1,1,AE40/FHS),G40,H40,CH40,truck_idle/60,Other!$G$4/454),blank)</f>
        <v/>
      </c>
      <c r="CK40" s="12" t="str">
        <f>IF(NOT(B40=blank),PRODUCT(IF(AE40/FHS&lt;1,1,AE40/FHS),G40,H40,CH40,truck_idle/60,Other!$G$4/454)+PRODUCT(G40,(AE40-IF(AE40/FHS&lt;1,1,AE40/FHS)*(truck_idle/60)),Truck_KW,gridPM,Other!$G$4/454,CG40,H40),blank)</f>
        <v/>
      </c>
      <c r="CL40" s="12" t="str">
        <f>IF(NOT(B40=blank),VLOOKUP(B40+1,'Tables 4-5'!$F$8:$G$25,2),blank)</f>
        <v/>
      </c>
      <c r="CM40" s="12" t="str">
        <f>IF(NOT(B40=blank),VLOOKUP(B40+1,'Table 6'!$B$3:$D$20,3),blank)</f>
        <v/>
      </c>
      <c r="CN40" s="4" t="str">
        <f>IF(NOT(B40=blank),'Tables 4-5'!$B$8,blank)</f>
        <v/>
      </c>
      <c r="CO40" s="4" t="str">
        <f>IF(NOT(B40=blank),PRODUCT(G40,I40,(AE40-IF(AE40/FHS&lt;1,1,AE40/FHS)*(truck_idle/60)),(CL40*CN40),(Other!$G$4/454))+PRODUCT(IF(AE40/FHS&lt;1,1,AE40/FHS),G40,I40,CM40,truck_idle/60,Other!$G$4/454),blank)</f>
        <v/>
      </c>
      <c r="CP40" s="12" t="str">
        <f>IF(NOT(B40=blank),PRODUCT(IF(AE40/FHS&lt;1,1,AE40/FHS),G40,I40,CM40,truck_idle/60,Other!$G$4/454)+PRODUCT(G40,(AE40-IF(AE40/FHS&lt;1,1,AE40/FHS)*(truck_idle/60)),Truck_KW,gridPM,Other!$G$4/454,I40,CL40),blank)</f>
        <v/>
      </c>
      <c r="CQ40" s="12" t="str">
        <f>IF(NOT(B40=blank),VLOOKUP(B40+2,'Tables 4-5'!$F$8:$G$25,2),blank)</f>
        <v/>
      </c>
      <c r="CR40" s="12" t="str">
        <f>IF(NOT(B40=blank),VLOOKUP(B40+2,'Table 6'!$B$3:$D$20,3),blank)</f>
        <v/>
      </c>
      <c r="CS40" s="4" t="str">
        <f>IF(NOT(B40=blank),'Tables 4-5'!$B$8,blank)</f>
        <v/>
      </c>
      <c r="CT40" s="4" t="str">
        <f>IF(NOT(B40=blank),PRODUCT(G40,J40,(AE40-IF(AE40/FHS&lt;1,1,AE40/FHS)*(truck_idle/60)),(CQ40*CS40),(Other!$G$4/454))+PRODUCT(IF(AE40/FHS&lt;1,1,AE40/FHS),G40,J40,CR40,truck_idle/60,Other!$G$4/454),blank)</f>
        <v/>
      </c>
      <c r="CU40" s="12" t="str">
        <f>IF(NOT(B40=blank),PRODUCT(IF(AE40/FHS&lt;1,1,AE40/FHS),G40,J40,CR40,truck_idle/60,Other!$G$4/454)+PRODUCT(G40,(AE40-IF(AE40/FHS&lt;1,1,AE40/FHS)*(truck_idle/60)),Truck_KW,gridPM,Other!$G$4/454,J40,CQ40),blank)</f>
        <v/>
      </c>
      <c r="CV40" s="12" t="str">
        <f>IF(NOT(B40=blank),VLOOKUP(B40+3,'Tables 4-5'!$F$8:$G$25,2),blank)</f>
        <v/>
      </c>
      <c r="CW40" s="12" t="str">
        <f>IF(NOT(B40=blank),VLOOKUP(B40+3,'Table 6'!$B$3:$D$20,3),blank)</f>
        <v/>
      </c>
      <c r="CX40" s="4" t="str">
        <f>IF(NOT(B40=blank),'Tables 4-5'!$B$8,blank)</f>
        <v/>
      </c>
      <c r="CY40" s="4" t="str">
        <f>IF(NOT(B40=blank),PRODUCT(G40,K40,(AE40-IF(AE40/FHS&lt;1,1,AE40/FHS)*(truck_idle/60)),(CV40*CX40),(Other!$G$4/454))+PRODUCT(IF(AE40/FHS&lt;1,1,AE40/FHS),G40,K40,CW40,truck_idle/60,Other!$G$4/454),blank)</f>
        <v/>
      </c>
      <c r="CZ40" s="12" t="str">
        <f>IF(NOT(B40=blank),PRODUCT(IF(AE40/FHS&lt;1,1,AE40/FHS),G40,K40,CW40,truck_idle/60,Other!$G$4/454)+PRODUCT(G40,(AE40-IF(AE40/FHS&lt;1,1,AE40/FHS)*(truck_idle/60)),Truck_KW,gridPM,Other!$G$4/454,K40,CV40),blank)</f>
        <v/>
      </c>
      <c r="DA40" s="12" t="str">
        <f>IF(NOT(B40=blank),VLOOKUP(B40+4,'Tables 4-5'!$F$8:$G$25,2),blank)</f>
        <v/>
      </c>
      <c r="DB40" s="12" t="str">
        <f>IF(NOT(B40=blank),VLOOKUP(B40+4,'Table 6'!$B$3:$D$20,3),blank)</f>
        <v/>
      </c>
      <c r="DC40" s="4" t="str">
        <f>IF(NOT(B40=blank),'Tables 4-5'!$B$8,blank)</f>
        <v/>
      </c>
      <c r="DD40" s="4" t="str">
        <f>IF(NOT(B40=blank),PRODUCT(G40,L40,(AE40-IF(AE40/FHS&lt;1,1,AE40/FHS)*(truck_idle/60)),(DA40*DC40),(Other!$G$4/454))+PRODUCT(IF(AE40/FHS&lt;1,1,AE40/FHS),G40,L40,DB40,truck_idle/60,Other!$G$4/454),blank)</f>
        <v/>
      </c>
      <c r="DE40" s="12" t="str">
        <f>IF(NOT(B40=blank),PRODUCT(IF(AE40/FHS&lt;1,1,AE40/FHS),G40,L40,DB40,truck_idle/60,Other!$G$4/454)+PRODUCT(G40,(AE40-IF(AE40/FHS&lt;1,1,AE40/FHS)*(truck_idle/60)),Truck_KW,gridPM,Other!$G$4/454,L40,DA40),blank)</f>
        <v/>
      </c>
      <c r="DF40" s="12" t="str">
        <f>IF(NOT(B40=blank),VLOOKUP(B40+5,'Tables 4-5'!$F$8:$G$25,2),blank)</f>
        <v/>
      </c>
      <c r="DG40" s="12" t="str">
        <f>IF(NOT(B40=blank),VLOOKUP(B40+5,'Table 6'!$B$3:$D$20,3),blank)</f>
        <v/>
      </c>
      <c r="DH40" s="4" t="str">
        <f>IF(NOT(B40=blank),'Tables 4-5'!$B$8,blank)</f>
        <v/>
      </c>
      <c r="DI40" s="4" t="str">
        <f>IF(NOT(B40=blank),PRODUCT(G40,M40,(AE40-IF(AE40/FHS&lt;1,1,AE40/FHS)*(truck_idle/60)),(DF40*DH40),(Other!$G$4/454))+PRODUCT(IF(AE40/FHS&lt;1,1,AE40/FHS),G40,M40,DG40,truck_idle/60,Other!$G$4/454),blank)</f>
        <v/>
      </c>
      <c r="DJ40" s="12" t="str">
        <f>IF(NOT(B40=blank),PRODUCT(IF(AE40/FHS&lt;1,1,AE40/FHS),G40,M40,DG40,truck_idle/60,Other!$G$4/454)+PRODUCT(G40,(AE40-IF(AE40/FHS&lt;1,1,AE40/FHS)*(truck_idle/60)),Truck_KW,gridPM,Other!$G$4/454,M40,DF40),blank)</f>
        <v/>
      </c>
      <c r="DK40" s="12" t="str">
        <f>IF(NOT(B40=blank),VLOOKUP(B40+6,'Tables 4-5'!$F$8:$G$25,2),blank)</f>
        <v/>
      </c>
      <c r="DL40" s="12" t="str">
        <f>IF(NOT(B40=blank),VLOOKUP(B40+6,'Table 6'!$B$3:$D$20,3),blank)</f>
        <v/>
      </c>
      <c r="DM40" s="4" t="str">
        <f>IF(NOT(B40=blank),'Tables 4-5'!$B$8,blank)</f>
        <v/>
      </c>
      <c r="DN40" s="4" t="str">
        <f>IF(NOT(B40=blank),PRODUCT(G40,N40,(AE40-IF(AE40/FHS&lt;1,1,AE40/FHS)*(truck_idle/60)),(DK40*DM40),(Other!$G$4/454))+PRODUCT(IF(AE40/FHS&lt;1,1,AE40/FHS),G40,N40,DL40,truck_idle/60,Other!$G$4/454),blank)</f>
        <v/>
      </c>
      <c r="DO40" s="12" t="str">
        <f>IF(NOT(B40=blank),PRODUCT(IF(AE40/FHS&lt;1,1,AE40/FHS),G40,N40,DL40,truck_idle/60,Other!$G$4/454)+PRODUCT(G40,(AE40-IF(AE40/FHS&lt;1,1,AE40/FHS)*(truck_idle/60)),Truck_KW,gridPM,Other!$G$4/454,N40,DK40),blank)</f>
        <v/>
      </c>
      <c r="DP40" s="12" t="str">
        <f>IF(NOT(B40=blank),VLOOKUP(B40+7,'Tables 4-5'!$F$8:$G$25,2),blank)</f>
        <v/>
      </c>
      <c r="DQ40" s="12" t="str">
        <f>IF(NOT(B40=blank),VLOOKUP(B40+7,'Table 6'!$B$3:$D$20,3),blank)</f>
        <v/>
      </c>
      <c r="DR40" s="4" t="str">
        <f>IF(NOT(B40=blank),'Tables 4-5'!$B$8,blank)</f>
        <v/>
      </c>
      <c r="DS40" s="4" t="str">
        <f>IF(NOT(B40=blank),PRODUCT(G40,O40,(AE40-IF(AE40/FHS&lt;1,1,AE40/FHS)*(truck_idle/60)),(DP40*DR40),(Other!$G$4/454))+PRODUCT(IF(AE40/FHS&lt;1,1,AE40/FHS),G40,O40,DQ40,truck_idle/60,Other!$G$4/454),blank)</f>
        <v/>
      </c>
      <c r="DT40" s="12" t="str">
        <f>IF(NOT(B40=blank),PRODUCT(IF(AE40/FHS&lt;1,1,AE40/FHS),G40,O40,DQ40,truck_idle/60,Other!$G$4/454)+PRODUCT(G40,(AE40-IF(AE40/FHS&lt;1,1,AE40/FHS)*(truck_idle/60)),Truck_KW,gridPM,Other!$G$4/454,O40,DP40),blank)</f>
        <v/>
      </c>
      <c r="DU40" s="12" t="str">
        <f>IF(NOT(B40=blank),VLOOKUP(B40+8,'Tables 4-5'!$F$8:$G$25,2),blank)</f>
        <v/>
      </c>
      <c r="DV40" s="12" t="str">
        <f>IF(NOT(B40=blank),VLOOKUP(B40+8,'Table 6'!$B$3:$D$20,3),blank)</f>
        <v/>
      </c>
      <c r="DW40" s="4" t="str">
        <f>IF(NOT(B40=blank),'Tables 4-5'!$B$8,blank)</f>
        <v/>
      </c>
      <c r="DX40" s="4" t="str">
        <f>IF(NOT(B40=blank),PRODUCT(G40,P40,(AE40-IF(AE40/FHS&lt;1,1,AE40/FHS)*(truck_idle/60)),(DU40*DW40),(Other!$G$4/454))+PRODUCT(IF(AE40/FHS&lt;1,1,AE40/FHS),G40,P40,DV40,truck_idle/60,Other!$G$4/454),blank)</f>
        <v/>
      </c>
      <c r="DY40" s="12" t="str">
        <f>IF(NOT(B40=blank),PRODUCT(IF(AE40/FHS&lt;1,1,AE40/FHS),G40,P40,DV40,truck_idle/60,Other!$G$4/454)+PRODUCT(G40,(AE40-IF(AE40/FHS&lt;1,1,AE40/FHS)*(truck_idle/60)),Truck_KW,gridPM,Other!$G$4/454,P40,DU40),blank)</f>
        <v/>
      </c>
      <c r="DZ40" s="12" t="str">
        <f>IF(NOT(B40=blank),VLOOKUP(B40+9,'Tables 4-5'!$F$8:$G$25,2),blank)</f>
        <v/>
      </c>
      <c r="EA40" s="12" t="str">
        <f>IF(NOT(B40=blank),VLOOKUP(B40+9,#REF!,3),blank)</f>
        <v/>
      </c>
      <c r="EB40" s="12" t="str">
        <f>IF(NOT(B40=blank),VLOOKUP(B40+9,'Table 6'!$B$3:$D$20,3),blank)</f>
        <v/>
      </c>
      <c r="EC40" s="4" t="str">
        <f>IF(NOT(B40=blank),'Tables 4-5'!$B$8,blank)</f>
        <v/>
      </c>
      <c r="ED40" s="4" t="str">
        <f>IF(NOT(B40=blank),PRODUCT(G40,Q40,(AE40-IF(AE40/FHS&lt;1,1,AE40/FHS)*(truck_idle/60)),(DZ40*EC40),(Other!$G$4/454))+PRODUCT(IF(AE40/FHS&lt;1,1,AE40/FHS),G40,Q40,EB40,truck_idle/60,Other!$G$4/454),blank)</f>
        <v/>
      </c>
      <c r="EE40" s="12" t="str">
        <f>IF(NOT(B40=blank),PRODUCT(IF(AE40/FHS&lt;1,1,AE40/FHS),G40,Q40,EB40,truck_idle/60,Other!$G$4/454)+PRODUCT(G40,(AE40-IF(AE40/FHS&lt;1,1,AE40/FHS)*(truck_idle/60)),Truck_KW,gridPM,Other!$G$4/454,Q40,DZ40),blank)</f>
        <v/>
      </c>
      <c r="EG40" t="str">
        <f>IF(C40=truckstoptru,VLOOKUP(B40+0,'Tables 2-3 TRU'!$B$14:$D$31,2),blank)</f>
        <v/>
      </c>
      <c r="EH40" s="4" t="str">
        <f>IF(C40=truckstoptru,PRODUCT(G40,(AF40-IF(AF40/FHS&lt;1,1,AF40/FHS)*(truck_idle/60)),tru__hp,tru_Load_Factor,(Other!$G$4/454),EG40,R40)+PRODUCT(IF(AF40/FHS&lt;1,1,AF40/FHS),G40,truck_idle/60,tru__hp,tru_Load_Factor,(Other!$G$4/454),EG40,R40),blank)</f>
        <v/>
      </c>
      <c r="EI40" s="4" t="str">
        <f>IF(C40=truckstoptru,PRODUCT(IF(AF40/FHS&lt;1,1,AF40/FHS),G40,truck_idle/60,tru_Load_Factor,tru__hp,(Other!$G$4/454),EG40,R40)+PRODUCT(G40,(AF40-IF(AF40/FHS&lt;1,1,AF40/FHS)*(truck_idle/60)),TRU_KW,gridNox,Other!$G$4/454,R40),blank)</f>
        <v/>
      </c>
      <c r="EJ40" t="str">
        <f>IF(C40=truckstoptru,VLOOKUP(B40+1,'Tables 2-3 TRU'!$B$14:$D$31,2),blank)</f>
        <v/>
      </c>
      <c r="EK40" s="4" t="str">
        <f>IF(C40=truckstoptru,PRODUCT(G40,(AF40-IF(AF40/FHS&lt;1,1,AF40/FHS)*(truck_idle/60)),tru__hp,tru_Load_Factor,(Other!$G$4/454),EJ40,S40)+PRODUCT(IF(AF40/FHS&lt;1,1,AF40/FHS),G40,truck_idle/60,tru__hp,tru_Load_Factor,(Other!$G$4/454),EJ40,S40),blank)</f>
        <v/>
      </c>
      <c r="EL40" s="4" t="str">
        <f>IF(C40=truckstoptru,PRODUCT(IF(AF40/FHS&lt;1,1,AF40/FHS),G40,truck_idle/60,tru_Load_Factor,tru__hp,(Other!$G$4/454),EJ40,S40)+PRODUCT(G40,(AF40-IF(AF40/FHS&lt;1,1,AF40/FHS)*(truck_idle/60)),TRU_KW,gridNox,Other!$G$4/454,S40),blank)</f>
        <v/>
      </c>
      <c r="EM40" t="str">
        <f>IF(C40=truckstoptru,VLOOKUP(B40+2,'Tables 2-3 TRU'!$B$14:$D$31,2),blank)</f>
        <v/>
      </c>
      <c r="EN40" s="4" t="str">
        <f>IF(C40=truckstoptru,PRODUCT(G40,(AF40-IF(AF40/FHS&lt;1,1,AF40/FHS)*(truck_idle/60)),tru__hp,tru_Load_Factor,(Other!$G$4/454),EM40,T40)+PRODUCT(IF(AF40/FHS&lt;1,1,AF40/FHS),G40,truck_idle/60,tru__hp,tru_Load_Factor,(Other!$G$4/454),EM40,T40),blank)</f>
        <v/>
      </c>
      <c r="EO40" s="4" t="str">
        <f>IF(C40=truckstoptru,PRODUCT(IF(AF40/FHS&lt;1,1,AF40/FHS),G40,truck_idle/60,tru_Load_Factor,tru__hp,(Other!$G$4/454),EM40,T40)+PRODUCT(G40,(AF40-IF(AF40/FHS&lt;1,1,AF40/FHS)*(truck_idle/60)),TRU_KW,gridNox,Other!$G$4/454,T40),blank)</f>
        <v/>
      </c>
      <c r="EP40" t="str">
        <f>IF(C40=truckstoptru,VLOOKUP(B40+3,'Tables 2-3 TRU'!$B$14:$D$31,2),blank)</f>
        <v/>
      </c>
      <c r="EQ40" s="4" t="str">
        <f>IF(C40=truckstoptru,PRODUCT(G40,(AF40-IF(AF40/FHS&lt;1,1,AF40/FHS)*(truck_idle/60)),tru__hp,tru_Load_Factor,(Other!$G$4/454),EP40,U40)+PRODUCT(IF(AF40/FHS&lt;1,1,AF40/FHS),G40,truck_idle/60,tru__hp,tru_Load_Factor,(Other!$G$4/454),EP40,U40),blank)</f>
        <v/>
      </c>
      <c r="ER40" s="4" t="str">
        <f>IF(C40=truckstoptru,PRODUCT(IF(AF40/FHS&lt;1,1,AF40/FHS),G40,truck_idle/60,tru_Load_Factor,tru__hp,(Other!$G$4/454),EP40,U40)+PRODUCT(G40,(AF40-IF(AF40/FHS&lt;1,1,AF40/FHS)*(truck_idle/60)),TRU_KW,gridNox,Other!$G$4/454,U40),blank)</f>
        <v/>
      </c>
      <c r="ES40" t="str">
        <f>IF(C40=truckstoptru,VLOOKUP(B40+4,'Tables 2-3 TRU'!$B$14:$D$31,2),blank)</f>
        <v/>
      </c>
      <c r="ET40" s="4" t="str">
        <f>IF(C40=truckstoptru,PRODUCT(G40,(AF40-IF(AF40/FHS&lt;1,1,AF40/FHS)*(truck_idle/60)),tru__hp,tru_Load_Factor,(Other!$G$4/454),ES40,V40)+PRODUCT(IF(AF40/FHS&lt;1,1,AF40/FHS),G40,truck_idle/60,tru__hp,tru_Load_Factor,(Other!$G$4/454),ES40,V40),blank)</f>
        <v/>
      </c>
      <c r="EU40" s="4" t="str">
        <f>IF(C40=truckstoptru,PRODUCT(IF(AF40/FHS&lt;1,1,AE40/FHS),G40,truck_idle/60,tru_Load_Factor,tru__hp,(Other!$G$4/454),ES40,V40)+PRODUCT(G40,(AF40-IF(AF40/FHS&lt;1,1,AE40/FHS)*(truck_idle/60)),TRU_KW,gridNox,Other!$G$4/454,V40),blank)</f>
        <v/>
      </c>
      <c r="EV40" t="str">
        <f>IF(C40=truckstoptru,VLOOKUP(B40+5,'Tables 2-3 TRU'!$B$14:$D$31,2),blank)</f>
        <v/>
      </c>
      <c r="EW40" s="4" t="str">
        <f>IF(C40=truckstoptru,PRODUCT(G40,(AF40-IF(AF40/FHS&lt;1,1,AF40/FHS)*(truck_idle/60)),tru__hp,tru_Load_Factor,(Other!$G$4/454),EV40,W40)+PRODUCT(IF(AF40/FHS&lt;1,1,AF40/FHS),G40,truck_idle/60,tru__hp,tru_Load_Factor,(Other!$G$4/454),EV40,W40),blank)</f>
        <v/>
      </c>
      <c r="EX40" s="4" t="str">
        <f>IF(C40=truckstoptru,PRODUCT(IF(AF40/FHS&lt;1,1,AF40/FHS),G40,truck_idle/60,tru_Load_Factor,tru__hp,(Other!$G$4/454),EV40,W40)+PRODUCT(G40,(AF40-IF(AF40/FHS&lt;1,1,AF40/FHS)*(truck_idle/60)),TRU_KW,gridNox,Other!$G$4/454,W40),blank)</f>
        <v/>
      </c>
      <c r="EY40" t="str">
        <f>IF(C40=truckstoptru,VLOOKUP(B40+6,'Tables 2-3 TRU'!$B$14:$D$31,2),blank)</f>
        <v/>
      </c>
      <c r="EZ40" s="4" t="str">
        <f>IF(C40=truckstoptru,PRODUCT(G40,(AF40-IF(AF40/FHS&lt;1,1,AF40/FHS)*(truck_idle/60)),tru__hp,tru_Load_Factor,(Other!$G$4/454),EY40,X40)+PRODUCT(IF(AF40/FHS&lt;1,1,AF40/FHS),G40,truck_idle/60,tru__hp,tru_Load_Factor,(Other!$G$4/454),EY40,X40),blank)</f>
        <v/>
      </c>
      <c r="FA40" s="4" t="str">
        <f>IF(C40=truckstoptru,PRODUCT(IF(AF40/FHS&lt;1,1,AF40/FHS),G40,truck_idle/60,tru_Load_Factor,tru__hp,(Other!$G$4/454),EY40,X40)+PRODUCT(G40,(AF40-IF(AF40/FHS&lt;1,1,AF40/FHS)*(truck_idle/60)),TRU_KW,gridNox,Other!$G$4/454,X40),blank)</f>
        <v/>
      </c>
      <c r="FB40" t="str">
        <f>IF(C40=truckstoptru,VLOOKUP(B40+7,'Tables 2-3 TRU'!$B$14:$D$31,2),blank)</f>
        <v/>
      </c>
      <c r="FC40" s="4" t="str">
        <f>IF(C40=truckstoptru,PRODUCT(G40,(AF40-IF(AF40/FHS&lt;1,1,AF40/FHS)*(truck_idle/60)),tru__hp,tru_Load_Factor,(Other!$G$4/454),FB40,Y40)+PRODUCT(IF(AF40/FHS&lt;1,1,AF40/FHS),G40,truck_idle/60,tru__hp,tru_Load_Factor,(Other!$G$4/454),FB40,Y40),blank)</f>
        <v/>
      </c>
      <c r="FD40" s="4" t="str">
        <f>IF(C40=truckstoptru,PRODUCT(IF(AF40/FHS&lt;1,1,AF40/FHS),G40,truck_idle/60,tru_Load_Factor,tru__hp,(Other!$G$4/454),FB40,Y40)+PRODUCT(G40,(AF40-IF(AF40/FHS&lt;1,1,AF40/FHS)*(truck_idle/60)),TRU_KW,gridNox,Other!$G$4/454,Y40),blank)</f>
        <v/>
      </c>
      <c r="FE40" t="str">
        <f>IF(C40=truckstoptru,VLOOKUP(B40+8,'Tables 2-3 TRU'!$B$14:$D$31,2),blank)</f>
        <v/>
      </c>
      <c r="FF40" s="4" t="str">
        <f>IF(C40=truckstoptru,PRODUCT(G40,(AF40-IF(AF40/FHS&lt;1,1,AF40/FHS)*(truck_idle/60)),tru__hp,tru_Load_Factor,(Other!$G$4/454),FE40,Z40)+PRODUCT(IF(AF40/FHS&lt;1,1,AF40/FHS),G40,truck_idle/60,tru__hp,tru_Load_Factor,(Other!$G$4/454),FE40,Z40),blank)</f>
        <v/>
      </c>
      <c r="FG40" s="4" t="str">
        <f>IF(C40=truckstoptru,PRODUCT(IF(AF40/FHS&lt;1,1,AF40/FHS),G40,truck_idle/60,tru_Load_Factor,tru__hp,(Other!$G$4/454),FE40,Z40)+PRODUCT(G40,(AF40-IF(AF40/FHS&lt;1,1,AF40/FHS)*(truck_idle/60)),TRU_KW,gridNox,Other!$G$4/454,Z40),blank)</f>
        <v/>
      </c>
      <c r="FH40" t="str">
        <f>IF(C40=truckstoptru,VLOOKUP(B40+9,'Tables 2-3 TRU'!$B$14:$D$31,2),blank)</f>
        <v/>
      </c>
      <c r="FI40" s="4" t="str">
        <f>IF(C40=truckstoptru,PRODUCT(G40,(AF40-IF(AF40/FHS&lt;1,1,AF40/FHS)*(truck_idle/60)),tru__hp,tru_Load_Factor,(Other!$G$4/454),FH40,AA40)+PRODUCT(IF(AF40/FHS&lt;1,1,AF40/FHS),G40,truck_idle/60,tru__hp,tru_Load_Factor,(Other!$G$4/454),FH40,AA40),blank)</f>
        <v/>
      </c>
      <c r="FJ40" s="4" t="str">
        <f>IF(C40=truckstoptru,PRODUCT(IF(AF40/FHS&lt;1,1,AF40/FHS),G40,truck_idle/60,tru_Load_Factor,tru__hp,(Other!$G$4/454),FH40,AA40)+PRODUCT(G40,(AF40-IF(AF40/FHS&lt;1,1,AF40/FHS)*(truck_idle/60)),TRU_KW,gridNox,Other!$G$4/454,AA40),blank)</f>
        <v/>
      </c>
      <c r="FL40" t="str">
        <f>IF(C40=truckstoptru,VLOOKUP(B40+0,'Tables 2-3 TRU'!$B$14:$D$31,3),blank)</f>
        <v/>
      </c>
      <c r="FM40" s="4" t="str">
        <f>IF(C40=truckstoptru,PRODUCT(G40,(AF40-IF(AF40/FHS&lt;1,1,AF40/FHS)*(truck_idle/60)),tru__hp,tru_Load_Factor,(Other!$G$4/454),FL40,R40)+PRODUCT(IF(AF40/FHS&lt;1,1,AF40/FHS),G40,truck_idle/60,tru__hp,tru_Load_Factor,(Other!$G$4/454),FL40,R40),blank)</f>
        <v/>
      </c>
      <c r="FN40" s="4" t="str">
        <f>IF(C40=truckstoptru,PRODUCT(IF(AF40/FHS&lt;1,1,AF40/FHS),G40,truck_idle/60,tru_Load_Factor,tru__hp,(Other!$G$4/454),FL40,R40)+PRODUCT(G40,(AF40-IF(AF40/FHS&lt;1,1,AF40/FHS)*(truck_idle/60)),TRU_KW,gridPM,Other!$G$4/454,R40),blank)</f>
        <v/>
      </c>
      <c r="FO40" t="str">
        <f>IF(C40=truckstoptru,VLOOKUP(B40+1,'Tables 2-3 TRU'!$B$14:$D$31,3),blank)</f>
        <v/>
      </c>
      <c r="FP40" s="4" t="str">
        <f>IF(C40=truckstoptru,PRODUCT(G40,(AF40-IF(AF40/FHS&lt;1,1,AF40/FHS)*(truck_idle/60)),tru__hp,tru_Load_Factor,(Other!$G$4/454),FO40,S40)+PRODUCT(IF(AF40/FHS&lt;1,1,AF40/FHS),G40,truck_idle/60,tru__hp,tru_Load_Factor,(Other!$G$4/454),FO40,S40),blank)</f>
        <v/>
      </c>
      <c r="FQ40" s="4" t="str">
        <f>IF(C40=truckstoptru,PRODUCT(IF(AF40/FHS&lt;1,1,AF40/FHS),G40,truck_idle/60,tru_Load_Factor,tru__hp,(Other!$G$4/454),FO40,S40)+PRODUCT(G40,(AF40-IF(AF40/FHS&lt;1,1,AF40/FHS)*(truck_idle/60)),TRU_KW,gridPM,Other!$G$4/454,S40),blank)</f>
        <v/>
      </c>
      <c r="FR40" t="str">
        <f>IF(C40=truckstoptru,VLOOKUP(B40+2,'Tables 2-3 TRU'!$B$14:$D$31,3),blank)</f>
        <v/>
      </c>
      <c r="FS40" s="4" t="str">
        <f>IF(C40=truckstoptru,PRODUCT(G40,(AF40-IF(AF40/FHS&lt;1,1,AF40/FHS)*(truck_idle/60)),tru__hp,tru_Load_Factor,(Other!$G$4/454),FR40,T40)+PRODUCT(IF(AF40/FHS&lt;1,1,AF40/FHS),G40,truck_idle/60,tru__hp,tru_Load_Factor,(Other!$G$4/454),FR40,T40),blank)</f>
        <v/>
      </c>
      <c r="FT40" s="4" t="str">
        <f>IF(C40=truckstoptru,PRODUCT(IF(AF40/FHS&lt;1,1,AF40/FHS),G40,truck_idle/60,tru_Load_Factor,tru__hp,(Other!$G$4/454),FR40,T40)+PRODUCT(G40,(AF40-IF(AF40/FHS&lt;1,1,AF40/FHS)*(truck_idle/60)),TRU_KW,gridPM,Other!$G$4/454,T40),blank)</f>
        <v/>
      </c>
      <c r="FU40" t="str">
        <f>IF(C40=truckstoptru,VLOOKUP(B40+3,'Tables 2-3 TRU'!$B$14:$D$31,3),blank)</f>
        <v/>
      </c>
      <c r="FV40" s="4" t="str">
        <f>IF(C40=truckstoptru,PRODUCT(G40,(AF40-IF(AF40/FHS&lt;1,1,AF40/FHS)*(truck_idle/60)),tru__hp,tru_Load_Factor,(Other!$G$4/454),FU40,U40)+PRODUCT(IF(AF40/FHS&lt;1,1,AF40/FHS),G40,truck_idle/60,tru__hp,tru_Load_Factor,(Other!$G$4/454),FU40,U40),blank)</f>
        <v/>
      </c>
      <c r="FW40" s="4" t="str">
        <f>IF(C40=truckstoptru,PRODUCT(IF(AF40/FHS&lt;1,1,AF40/FHS),G40,truck_idle/60,tru_Load_Factor,tru__hp,(Other!$G$4/454),FU40,U40)+PRODUCT(G40,(AF40-IF(AF40/FHS&lt;1,1,AF40/FHS)*(truck_idle/60)),TRU_KW,gridPM,Other!$G$4/454,U40),blank)</f>
        <v/>
      </c>
      <c r="FX40" t="str">
        <f>IF(C40=truckstoptru,VLOOKUP(B40+4,'Tables 2-3 TRU'!$B$14:$D$31,3),blank)</f>
        <v/>
      </c>
      <c r="FY40" s="4" t="str">
        <f>IF(C40=truckstoptru,PRODUCT(G40,(AF40-IF(AF40/FHS&lt;1,1,AF40/FHS)*(truck_idle/60)),tru__hp,tru_Load_Factor,(Other!$G$4/454),FX40,V40)+PRODUCT(IF(AF40/FHS&lt;1,1,AF40/FHS),G40,truck_idle/60,tru__hp,tru_Load_Factor,(Other!$G$4/454),FX40,V40),blank)</f>
        <v/>
      </c>
      <c r="FZ40" s="4" t="str">
        <f>IF(C40=truckstoptru,PRODUCT(IF(AF40/FHS&lt;1,1,AF40/FHS),G40,truck_idle/60,tru_Load_Factor,tru__hp,(Other!$G$4/454),FX40,V40)+PRODUCT(G40,(AF40-IF(AF40/FHS&lt;1,1,AF40/FHS)*(truck_idle/60)),TRU_KW,gridPM,Other!$G$4/454,V40),blank)</f>
        <v/>
      </c>
      <c r="GA40" t="str">
        <f>IF(C40=truckstoptru,VLOOKUP(B40+5,'Tables 2-3 TRU'!$B$14:$D$31,3),blank)</f>
        <v/>
      </c>
      <c r="GB40" s="4" t="str">
        <f>IF(C40=truckstoptru,PRODUCT(G40,(AF40-IF(AF40/FHS&lt;1,1,AF40/FHS)*(truck_idle/60)),tru__hp,tru_Load_Factor,(Other!$G$4/454),GA40,W40)+PRODUCT(IF(AF40/FHS&lt;1,1,AF40/FHS),G40,truck_idle/60,tru__hp,tru_Load_Factor,(Other!$G$4/454),GA40,W40),blank)</f>
        <v/>
      </c>
      <c r="GC40" s="4" t="str">
        <f>IF(C40=truckstoptru,PRODUCT(IF(AF40/FHS&lt;1,1,AF40/FHS),G40,truck_idle/60,tru_Load_Factor,tru__hp,(Other!$G$4/454),GA40,W40)+PRODUCT(G40,(AF40-IF(AF40/FHS&lt;1,1,AF40/FHS)*(truck_idle/60)),TRU_KW,gridPM,Other!$G$4/454,W40),blank)</f>
        <v/>
      </c>
      <c r="GD40" t="str">
        <f>IF(C40=truckstoptru,VLOOKUP(B40+6,'Tables 2-3 TRU'!$B$14:$D$31,3),blank)</f>
        <v/>
      </c>
      <c r="GE40" s="4" t="str">
        <f>IF(C40=truckstoptru,PRODUCT(G40,(AF40-IF(AF40/FHS&lt;1,1,AF40/FHS)*(truck_idle/60)),tru__hp,tru_Load_Factor,(Other!$G$4/454),GD40,X40)+PRODUCT(IF(AF40/FHS&lt;1,1,AF40/FHS),G40,truck_idle/60,tru__hp,tru_Load_Factor,(Other!$G$4/454),GD40,X40),blank)</f>
        <v/>
      </c>
      <c r="GF40" s="4" t="str">
        <f>IF(C40=truckstoptru,PRODUCT(IF(AF40/FHS&lt;1,1,AF40/FHS),G40,truck_idle/60,tru_Load_Factor,tru__hp,(Other!$G$4/454),GD40,X40)+PRODUCT(G40,(AF40-IF(AF40/FHS&lt;1,1,AF40/FHS)*(truck_idle/60)),TRU_KW,gridPM,Other!$G$4/454,X40),blank)</f>
        <v/>
      </c>
      <c r="GG40" t="str">
        <f>IF(C40=truckstoptru,VLOOKUP(B40+7,'Tables 2-3 TRU'!$B$14:$D$31,3),blank)</f>
        <v/>
      </c>
      <c r="GH40" s="4" t="str">
        <f>IF(C40=truckstoptru,PRODUCT(G40,(AF40-IF(AF40/FHS&lt;1,1,AF40/FHS)*(truck_idle/60)),tru__hp,tru_Load_Factor,(Other!$G$4/454),GG40,Y40)+PRODUCT(IF(AF40/FHS&lt;1,1,AF40/FHS),G40,truck_idle/60,tru__hp,tru_Load_Factor,(Other!$G$4/454),GG40,Y40),blank)</f>
        <v/>
      </c>
      <c r="GI40" s="4" t="str">
        <f>IF(C40=truckstoptru,PRODUCT(IF(AF40/FHS&lt;1,1,AF40/FHS),G40,truck_idle/60,tru_Load_Factor,tru__hp,(Other!$G$4/454),GG40,Y40)+PRODUCT(G40,(AF40-IF(AF40/FHS&lt;1,1,AF40/FHS)*(truck_idle/60)),TRU_KW,gridPM,Other!$G$4/454,Y40),blank)</f>
        <v/>
      </c>
      <c r="GJ40" t="str">
        <f>IF(C40=truckstoptru,VLOOKUP(B40+8,'Tables 2-3 TRU'!$B$14:$D$31,3),blank)</f>
        <v/>
      </c>
      <c r="GK40" s="4" t="str">
        <f>IF(C40=truckstoptru,PRODUCT(G40,(AF40-IF(AF40/FHS&lt;1,1,AF40/FHS)*(truck_idle/60)),tru__hp,tru_Load_Factor,(Other!$G$4/454),GJ40,Z40)+PRODUCT(IF(AF40/FHS&lt;1,1,AF40/FHS),G40,truck_idle/60,tru__hp,tru_Load_Factor,(Other!$G$4/454),GJ40,Z40),blank)</f>
        <v/>
      </c>
      <c r="GL40" s="4" t="str">
        <f>IF(C40=truckstoptru,PRODUCT(IF(AF40/FHS&lt;1,1,AF40/FHS),G40,truck_idle/60,tru_Load_Factor,tru__hp,(Other!$G$4/454),GJ40,Z40)+PRODUCT(G40,(AF40-IF(AF40/FHS&lt;1,1,AF40/FHS)*(truck_idle/60)),TRU_KW,gridPM,Other!$G$4/454,Z40),blank)</f>
        <v/>
      </c>
      <c r="GM40" t="str">
        <f>IF(C40=truckstoptru,VLOOKUP(B40+9,'Tables 2-3 TRU'!$B$14:$D$31,3),blank)</f>
        <v/>
      </c>
      <c r="GN40" s="4" t="str">
        <f>IF(C40=truckstoptru,PRODUCT(G40,(AF40-IF(AF40/FHS&lt;1,1,AF40/FHS)*(truck_idle/60)),tru__hp,tru_Load_Factor,(Other!$G$4/454),GM40,AA40)+PRODUCT(IF(AF40/FHS&lt;1,1,AF40/FHS),G40,truck_idle/60,tru__hp,tru_Load_Factor,(Other!$G$4/454),GM40,AA40),blank)</f>
        <v/>
      </c>
      <c r="GO40" s="4" t="str">
        <f>IF(C40=truckstoptru,PRODUCT(IF(AF40/FHS&lt;1,1,AF40/FHS),G40,truck_idle/60,tru_Load_Factor,tru__hp,(Other!$G$4/454),GM40,AA40)+PRODUCT(G40,(AF40-IF(AF40/FHS&lt;1,1,AF40/FHS)*(truck_idle/60)),TRU_KW,gridPM,Other!$G$4/454,AA40),blank)</f>
        <v/>
      </c>
      <c r="GQ40" s="4">
        <f t="shared" si="2"/>
        <v>0</v>
      </c>
      <c r="GR40" s="4">
        <f t="shared" si="3"/>
        <v>0</v>
      </c>
      <c r="GS40" s="4">
        <f t="shared" si="4"/>
        <v>0</v>
      </c>
      <c r="GT40" s="4">
        <f t="shared" si="5"/>
        <v>0</v>
      </c>
      <c r="GU40" s="4">
        <f t="shared" si="11"/>
        <v>0</v>
      </c>
      <c r="GV40" s="4">
        <f t="shared" si="12"/>
        <v>0</v>
      </c>
      <c r="GW40" s="4"/>
      <c r="GX40" s="4">
        <f t="shared" si="6"/>
        <v>0</v>
      </c>
      <c r="GY40" s="4">
        <f t="shared" si="7"/>
        <v>0</v>
      </c>
      <c r="GZ40" s="4">
        <f t="shared" si="8"/>
        <v>0</v>
      </c>
      <c r="HA40" s="4">
        <f t="shared" si="9"/>
        <v>0</v>
      </c>
      <c r="HB40" s="4">
        <f t="shared" si="13"/>
        <v>0</v>
      </c>
      <c r="HC40" s="4">
        <f t="shared" si="14"/>
        <v>0</v>
      </c>
      <c r="HD40" s="4"/>
      <c r="HE40" s="4">
        <f t="shared" si="15"/>
        <v>0</v>
      </c>
      <c r="HF40" s="4">
        <f t="shared" si="16"/>
        <v>0</v>
      </c>
      <c r="HG40" s="19">
        <f t="shared" si="17"/>
        <v>0</v>
      </c>
      <c r="HH40" s="244">
        <f t="shared" si="10"/>
        <v>0</v>
      </c>
      <c r="HI40" s="55"/>
    </row>
    <row r="41" spans="1:217" x14ac:dyDescent="0.2">
      <c r="A41" t="str">
        <f>IF(OR('User Input Data'!C45=truckstop1,'User Input Data'!C45=truckstoptru),'User Input Data'!A45,blank)</f>
        <v/>
      </c>
      <c r="B41" t="str">
        <f>IF(OR('User Input Data'!C45=truckstop1,'User Input Data'!C45=truckstoptru),'User Input Data'!B45,blank)</f>
        <v/>
      </c>
      <c r="C41" s="49" t="str">
        <f>IF(OR('User Input Data'!C45=truckstop1,'User Input Data'!C45=truckstoptru),'User Input Data'!C45,blank)</f>
        <v/>
      </c>
      <c r="D41" s="49" t="str">
        <f>IF(AND(OR('User Input Data'!C45=truckstop1,'User Input Data'!C45=truckstoptru),'User Input Data'!D45&gt;1),'User Input Data'!D45,blank)</f>
        <v/>
      </c>
      <c r="E41" s="49" t="str">
        <f>IF(AND(OR('User Input Data'!C45=truckstop1,'User Input Data'!C45=truckstoptru),'User Input Data'!E45&gt;1),'User Input Data'!E45,blank)</f>
        <v/>
      </c>
      <c r="F41" s="49" t="str">
        <f>IF(AND(OR('User Input Data'!C45=truckstop1,'User Input Data'!C45=truckstoptru),'User Input Data'!F45&gt;1),'User Input Data'!F45,blank)</f>
        <v/>
      </c>
      <c r="G41" t="str">
        <f>IF(AND(OR('User Input Data'!C45=truckstop1,'User Input Data'!C45=truckstoptru),'User Input Data'!G45&gt;1),'User Input Data'!G45,blank)</f>
        <v/>
      </c>
      <c r="H41" s="79" t="str">
        <f>IF(OR('User Input Data'!C45=truckstop1,'User Input Data'!C45=truckstoptru),'User Input Data'!H45,blank)</f>
        <v/>
      </c>
      <c r="I41" s="79" t="str">
        <f>IF(OR('User Input Data'!C45=truckstop1,'User Input Data'!C45=truckstoptru),'User Input Data'!I45,blank)</f>
        <v/>
      </c>
      <c r="J41" s="79" t="str">
        <f>IF(OR('User Input Data'!C45=truckstop1,'User Input Data'!C45=truckstoptru),'User Input Data'!J45,blank)</f>
        <v/>
      </c>
      <c r="K41" s="79" t="str">
        <f>IF(OR('User Input Data'!C45=truckstop1,'User Input Data'!C45=truckstoptru),'User Input Data'!K45,blank)</f>
        <v/>
      </c>
      <c r="L41" s="79" t="str">
        <f>IF(OR('User Input Data'!C45=truckstop1,'User Input Data'!C45=truckstoptru),'User Input Data'!L45,blank)</f>
        <v/>
      </c>
      <c r="M41" s="79" t="str">
        <f>IF(OR('User Input Data'!C45=truckstop1,'User Input Data'!C45=truckstoptru),'User Input Data'!M45,blank)</f>
        <v/>
      </c>
      <c r="N41" s="79" t="str">
        <f>IF(OR('User Input Data'!C45=truckstop1,'User Input Data'!C45=truckstoptru),'User Input Data'!N45,blank)</f>
        <v/>
      </c>
      <c r="O41" s="79" t="str">
        <f>IF(OR('User Input Data'!C45=truckstop1,'User Input Data'!C45=truckstoptru),'User Input Data'!O45,blank)</f>
        <v/>
      </c>
      <c r="P41" s="79" t="str">
        <f>IF(OR('User Input Data'!C45=truckstop1,'User Input Data'!C45=truckstoptru),'User Input Data'!P45,blank)</f>
        <v/>
      </c>
      <c r="Q41" s="79" t="str">
        <f>IF(OR('User Input Data'!C45=truckstop1,'User Input Data'!C45=truckstoptru),'User Input Data'!Q45,blank)</f>
        <v/>
      </c>
      <c r="R41" s="79" t="str">
        <f>IF('User Input Data'!C45=truckstoptru,'User Input Data'!R45,blank)</f>
        <v/>
      </c>
      <c r="S41" s="79" t="str">
        <f>IF('User Input Data'!C45=truckstoptru,'User Input Data'!S45,blank)</f>
        <v/>
      </c>
      <c r="T41" s="79" t="str">
        <f>IF('User Input Data'!C45=truckstoptru,'User Input Data'!T45,blank)</f>
        <v/>
      </c>
      <c r="U41" s="79" t="str">
        <f>IF('User Input Data'!C45=truckstoptru,'User Input Data'!U45,blank)</f>
        <v/>
      </c>
      <c r="V41" s="79" t="str">
        <f>IF('User Input Data'!C45=truckstoptru,'User Input Data'!V45,blank)</f>
        <v/>
      </c>
      <c r="W41" s="79" t="str">
        <f>IF('User Input Data'!C45=truckstoptru,'User Input Data'!W45,blank)</f>
        <v/>
      </c>
      <c r="X41" s="79" t="str">
        <f>IF('User Input Data'!C45=truckstoptru,'User Input Data'!X45,blank)</f>
        <v/>
      </c>
      <c r="Y41" s="79" t="str">
        <f>IF('User Input Data'!C45=truckstoptru,'User Input Data'!Y45,blank)</f>
        <v/>
      </c>
      <c r="Z41" s="79" t="str">
        <f>IF('User Input Data'!C45=truckstoptru,'User Input Data'!Z45,blank)</f>
        <v/>
      </c>
      <c r="AA41" s="79" t="str">
        <f>IF('User Input Data'!C45=truckstoptru,'User Input Data'!AA45,blank)</f>
        <v/>
      </c>
      <c r="AB41" s="9" t="str">
        <f>IF(AND(OR('User Input Data'!C45=truckstop1,'User Input Data'!C45=truckstoptru),'User Input Data'!AC45&gt;1),'User Input Data'!AC45,blank)</f>
        <v/>
      </c>
      <c r="AC41" s="9" t="str">
        <f>IF(AND(OR('User Input Data'!C45=truckstop1,'User Input Data'!C45=truckstoptru),'User Input Data'!AD45&gt;0),'User Input Data'!AD45,blank)</f>
        <v/>
      </c>
      <c r="AE41" t="str">
        <f>IF(E41&gt;0,E41,Other!$G$5)</f>
        <v/>
      </c>
      <c r="AF41" t="str">
        <f t="shared" ref="AF41:AF58" si="18">IF(E41&gt;0,F41,AE41)</f>
        <v/>
      </c>
      <c r="AG41" s="12" t="str">
        <f>IF(NOT(B41=blank),VLOOKUP(B41+0,'Tables 4-5'!$F$8:$G$25,2),blank)</f>
        <v/>
      </c>
      <c r="AH41" s="461" t="str">
        <f>IF(NOT(B41=blank),VLOOKUP(B41+0,'Table 6'!$B$3:$D$20,2),blank)</f>
        <v/>
      </c>
      <c r="AI41" s="4" t="str">
        <f>IF(NOT(B41=blank),'Tables 4-5'!$A$8,blank)</f>
        <v/>
      </c>
      <c r="AJ41" s="4" t="str">
        <f>IF(NOT(B41=blank),PRODUCT(G41,H41,(AE41-IF(AE41/FHS&lt;1,1,AE41/FHS)*(truck_idle/60)),(AG41*AI41),(Other!$G$4/454))+PRODUCT(IF(AE41/FHS&lt;1,1,AE41/FHS),G41,H41,AH41,truck_idle/60,Other!$G$4/454),blank)</f>
        <v/>
      </c>
      <c r="AK41" s="4" t="str">
        <f>IF(NOT(B41=blank),PRODUCT(IF(AE41/FHS&lt;1,1,AE41/FHS),G41,H41,AH41,truck_idle/60,Other!$G$4/454)+PRODUCT(G41,(AE41-IF(AE41/FHS&lt;1,1,AE41/FHS)*(truck_idle/60)),Truck_KW,gridNox,Other!$G$4/454,H41,AG41),blank)</f>
        <v/>
      </c>
      <c r="AL41" s="12" t="str">
        <f>IF(NOT(B41=blank),VLOOKUP(B41+1,'Tables 4-5'!$F$8:$G$25,2),blank)</f>
        <v/>
      </c>
      <c r="AM41" s="461" t="str">
        <f>IF(NOT(B41=blank),VLOOKUP(B41+1,'Table 6'!$B$3:$D$20,2),blank)</f>
        <v/>
      </c>
      <c r="AN41" s="4" t="str">
        <f>IF(NOT(B41=blank),'Tables 4-5'!$A$8,blank)</f>
        <v/>
      </c>
      <c r="AO41" s="4" t="str">
        <f>IF(NOT(B41=blank),PRODUCT(G41,I41,(AE41-IF(AE41/FHS&lt;1,1,AE41/FHS)*(truck_idle/60)),(AL41*AN41),(Other!$G$4/454))+PRODUCT(IF(AE41/FHS&lt;1,1,AE41/FHS),G41,I41,AM41,truck_idle/60,Other!$G$4/454),blank)</f>
        <v/>
      </c>
      <c r="AP41" s="4" t="str">
        <f>IF(NOT(B41=blank),PRODUCT(IF(AE41/FHS&lt;1,1,AE41/FHS),G41,I41,AM41,truck_idle/60,Other!$G$4/454)+PRODUCT(G41,(AE41-IF(AE41/FHS&lt;1,1,AE41/FHS)*(truck_idle/60)),Truck_KW,gridNox,Other!$G$4/454,I41,AL41),blank)</f>
        <v/>
      </c>
      <c r="AQ41" s="12" t="str">
        <f>IF(NOT(B41=blank),VLOOKUP(B41+2,'Tables 4-5'!$F$8:$G$25,2),blank)</f>
        <v/>
      </c>
      <c r="AR41" s="461" t="str">
        <f>IF(NOT(B41=blank),VLOOKUP(B41+2,'Table 6'!$B$3:$D$20,2),blank)</f>
        <v/>
      </c>
      <c r="AS41" s="4" t="str">
        <f>IF(NOT(B41=blank),'Tables 4-5'!$A$8,blank)</f>
        <v/>
      </c>
      <c r="AT41" s="4" t="str">
        <f>IF(NOT(B41=blank),PRODUCT(G41,J41,(AE41-IF(AE41/FHS&lt;1,1,AE41/FHS)*(truck_idle/60)),(AQ41*AS41),(Other!$G$4/454))+PRODUCT(IF(AE41/FHS&lt;1,1,AE41/FHS),G41,J41,AR41,truck_idle/60,Other!$G$4/454),blank)</f>
        <v/>
      </c>
      <c r="AU41" s="4" t="str">
        <f>IF(NOT(B41=blank),PRODUCT(IF(AE41/FHS&lt;1,1,AE41/FHS),G41,J41,AR41,truck_idle/60,Other!$G$4/454)+PRODUCT(G41,(AE41-IF(AE41/FHS&lt;1,1,AE41/FHS)*(truck_idle/60)),Truck_KW,gridNox,Other!$G$4/454,J41,AQ41),blank)</f>
        <v/>
      </c>
      <c r="AV41" s="12" t="str">
        <f>IF(NOT(B41=blank),VLOOKUP(B41+3,'Tables 4-5'!$F$8:$G$25,2),blank)</f>
        <v/>
      </c>
      <c r="AW41" s="4" t="str">
        <f>IF(NOT(B41=blank),VLOOKUP(B41+3,#REF!,2),blank)</f>
        <v/>
      </c>
      <c r="AX41" s="461" t="str">
        <f>IF(NOT(B41=blank),VLOOKUP(B41+3,'Table 6'!$B$3:$D$20,2),blank)</f>
        <v/>
      </c>
      <c r="AY41" s="4" t="str">
        <f>IF(NOT(B41=blank),'Tables 4-5'!$A$8,blank)</f>
        <v/>
      </c>
      <c r="AZ41" s="4" t="str">
        <f>IF(NOT(B41=blank),PRODUCT(G41,K41,(AE41-IF(AE41/FHS&lt;1,1,AE41/FHS)*(truck_idle/60)),(AV41*AY41),(Other!$G$4/454))+PRODUCT(IF(AE41/FHS&lt;1,1,AE41/FHS),G41,K41,AX41,truck_idle/60,Other!$G$4/454),blank)</f>
        <v/>
      </c>
      <c r="BA41" s="4" t="str">
        <f>IF(NOT(B41=blank),PRODUCT(IF(AE41/FHS&lt;1,1,AE41/FHS),G41,K41,AX41,Other!$G$6/60,Other!$G$4/454)+PRODUCT(G41,(AE41-IF(AE41/FHS&lt;1,1,AE41/FHS)*(truck_idle/60)),Truck_KW,gridNox,Other!$G$4/454,K41,AV41),blank)</f>
        <v/>
      </c>
      <c r="BB41" s="12" t="str">
        <f>IF(NOT(B41=blank),VLOOKUP(B41+4,'Tables 4-5'!$F$8:$G$25,2),blank)</f>
        <v/>
      </c>
      <c r="BC41" s="461" t="str">
        <f>IF(NOT(B41=blank),VLOOKUP(B41+4,'Table 6'!$B$3:$D$20,2),blank)</f>
        <v/>
      </c>
      <c r="BD41" s="4" t="str">
        <f>IF(NOT(B41=blank),'Tables 4-5'!$A$8,blank)</f>
        <v/>
      </c>
      <c r="BE41" s="4" t="str">
        <f>IF(NOT(B41=blank),PRODUCT(G41,L41,(AE41-IF(AE41/FHS&lt;1,1,AE41/FHS)*(truck_idle/60)),(BB41*BD41),(Other!$G$4/454))+PRODUCT(IF(AE41/FHS&lt;1,1,AE41/FHS),G41,L41,BC41,truck_idle/60,Other!$G$4/454),blank)</f>
        <v/>
      </c>
      <c r="BF41" s="4" t="str">
        <f>IF(NOT(B41=blank),PRODUCT(IF(AE41/FHS&lt;1,1,AE41/FHS),G41,L41,BC41,Other!$G$6/60,Other!$G$4/454)+PRODUCT(G41,(AE41-IF(AE41/FHS&lt;1,1,AE41/FHS)*(truck_idle/60)),Truck_KW,gridNox,Other!$G$4/454,L41,BB41),blank)</f>
        <v/>
      </c>
      <c r="BG41" s="12" t="str">
        <f>IF(NOT(B41=blank),VLOOKUP(B41+5,'Tables 4-5'!$F$8:$G$25,2),blank)</f>
        <v/>
      </c>
      <c r="BH41" s="461" t="str">
        <f>IF(NOT(B41=blank),VLOOKUP(B41+5,'Table 6'!$B$3:$D$20,2),blank)</f>
        <v/>
      </c>
      <c r="BI41" s="4" t="str">
        <f>IF(NOT(B41=blank),'Tables 4-5'!$A$8,blank)</f>
        <v/>
      </c>
      <c r="BJ41" s="4" t="str">
        <f>IF(NOT(B41=blank),PRODUCT(G41,M41,(AE41-IF(AE41/FHS&lt;1,1,AE41/FHS)*(truck_idle/60)),(BG41*BI41),(Other!$G$4/454))+PRODUCT(IF(AE41/FHS&lt;1,1,AE41/FHS),G41,M41,BH41,truck_idle/60,Other!$G$4/454),blank)</f>
        <v/>
      </c>
      <c r="BK41" s="4" t="str">
        <f>IF(NOT(B41=blank),PRODUCT(IF(AE41/FHS&lt;1,1,AE41/FHS),G41,M41,BH41,truck_idle/60,Other!$G$4/454)+PRODUCT(G41,(AE41-IF(AE41/FHS&lt;1,1,AE41/FHS)*(truck_idle/60)),Truck_KW,gridNox,Other!$G$4/454,M41,BG41),blank)</f>
        <v/>
      </c>
      <c r="BL41" s="12" t="str">
        <f>IF(NOT(B41=blank),VLOOKUP(B41+6,'Tables 4-5'!$F$8:$G$25,2),blank)</f>
        <v/>
      </c>
      <c r="BM41" s="461" t="str">
        <f>IF(NOT(B41=blank),VLOOKUP(B41+6,'Table 6'!$B$3:$D$20,2),blank)</f>
        <v/>
      </c>
      <c r="BN41" s="4" t="str">
        <f>IF(NOT(B41=blank),'Tables 4-5'!$A$8,blank)</f>
        <v/>
      </c>
      <c r="BO41" s="4" t="str">
        <f>IF(NOT(B41=blank),PRODUCT(G41,N41,(AE41-IF(AE41/FHS&lt;1,1,AE41/FHS)*(truck_idle/60)),(BL41*BN41),(Other!$G$4/454))+PRODUCT(IF(AE41/FHS&lt;1,1,AE41/FHS),G41,N41,BM41,truck_idle/60,Other!$G$4/454),blank)</f>
        <v/>
      </c>
      <c r="BP41" s="4" t="str">
        <f>IF(NOT(B41=blank),PRODUCT(IF(AE41/FHS&lt;1,1,AE41/FHS),G41,N41,BM41,truck_idle/60,Other!$G$4/454)+PRODUCT(G41,(AE41-IF(AE41/FHS&lt;1,1,AE41/FHS)*(truck_idle/60)),Truck_KW,gridNox,Other!$G$4/454,N41,BL41),blank)</f>
        <v/>
      </c>
      <c r="BQ41" s="12" t="str">
        <f>IF(NOT(B41=blank),VLOOKUP(B41+7,'Tables 4-5'!$F$8:$G$25,2),blank)</f>
        <v/>
      </c>
      <c r="BR41" s="461" t="str">
        <f>IF(NOT(B41=blank),VLOOKUP(B41+7,'Table 6'!$B$3:$D$20,2),blank)</f>
        <v/>
      </c>
      <c r="BS41" s="4" t="str">
        <f>IF(NOT(B41=blank),'Tables 4-5'!$A$8,blank)</f>
        <v/>
      </c>
      <c r="BT41" s="4" t="str">
        <f>IF(NOT(B41=blank),PRODUCT(G41,O41,(AE41-IF(AE41/FHS&lt;1,1,AE41/FHS)*(truck_idle/60)),(BQ41*BS41),(Other!$G$4/454))+PRODUCT(IF(AE41/FHS&lt;1,1,AE41/FHS),G41,O41,BR41,truck_idle/60,Other!$G$4/454),blank)</f>
        <v/>
      </c>
      <c r="BU41" s="4" t="str">
        <f>IF(NOT(B41=blank),PRODUCT(IF(AE41/FHS&lt;1,1,AE41/FHS),G41,O41,BR41,truck_idle/60,Other!$G$4/454)+PRODUCT(G41,(AE41-IF(AE41/FHS&lt;1,1,AE41/FHS)*(truck_idle/60)),Truck_KW,gridNox,Other!$G$4/454,O41,BQ41),blank)</f>
        <v/>
      </c>
      <c r="BV41" s="12" t="str">
        <f>IF(NOT(B41=blank),VLOOKUP(B41+8,'Tables 4-5'!$F$8:$G$25,2),blank)</f>
        <v/>
      </c>
      <c r="BW41" s="461" t="str">
        <f>IF(NOT(B41=blank),VLOOKUP(B41+8,'Table 6'!$B$3:$D$20,2),blank)</f>
        <v/>
      </c>
      <c r="BX41" s="4" t="str">
        <f>IF(NOT(B41=blank),'Tables 4-5'!$A$8,blank)</f>
        <v/>
      </c>
      <c r="BY41" s="4" t="str">
        <f>IF(NOT(B41=blank),PRODUCT(G41,P41,(AE41-IF(AE41/FHS&lt;1,1,AE41/FHS)*(truck_idle/60)),(BV41*BX41),(Other!$G$4/454))+PRODUCT(IF(AE41/FHS&lt;1,1,AE41/FHS),G41,P41,BW41,truck_idle/60,Other!$G$4/454),blank)</f>
        <v/>
      </c>
      <c r="BZ41" s="4" t="str">
        <f>IF(NOT(B41=blank),PRODUCT(IF(AE41/FHS&lt;1,1,AE41/FHS),G41,P41,BW41,truck_idle/60,Other!$G$4/454)+PRODUCT(G41,(AE41-IF(AE41/FHS&lt;1,1,AE41/FHS)*(truck_idle/60)),Truck_KW,gridNox,Other!$G$4/454,P41,BV41),blank)</f>
        <v/>
      </c>
      <c r="CA41" s="12" t="str">
        <f>IF(NOT(B41=blank),VLOOKUP(B41+9,'Tables 4-5'!$F$8:$G$25,2),blank)</f>
        <v/>
      </c>
      <c r="CB41" s="461" t="str">
        <f>IF(NOT(B41=blank),VLOOKUP(B41+9,'Table 6'!$B$3:$D$20,2),blank)</f>
        <v/>
      </c>
      <c r="CC41" s="4" t="str">
        <f>IF(NOT(B41=blank),'Tables 4-5'!$A$8,blank)</f>
        <v/>
      </c>
      <c r="CD41" s="4" t="str">
        <f>IF(NOT(B41=blank),PRODUCT(G41,Q41,(AE41-IF(AE41/FHS&lt;1,1,AE41/FHS)*(truck_idle/60)),(CA41*CC41),(Other!$G$4/454))+PRODUCT(IF(AE41/FHS&lt;1,1,AE41/FHS),G41,Q41,CB41,truck_idle/60,Other!$G$4/454),blank)</f>
        <v/>
      </c>
      <c r="CE41" s="4" t="str">
        <f>IF(NOT(B41=blank),PRODUCT(IF(AE41/FHS&lt;1,1,AE41/FHS),G41,Q41,CB41,truck_idle/60,Other!$G$4/454)+PRODUCT(G41,(AE41-IF(AE41/FHS&lt;1,1,AE41/FHS)*(truck_idle/60)),Truck_KW,gridNox,Other!$G$4/454,Q41,CA41),blank)</f>
        <v/>
      </c>
      <c r="CG41" s="12" t="str">
        <f>IF(NOT(B41=blank),VLOOKUP(B41+0,'Tables 4-5'!$F$8:$G$25,2),blank)</f>
        <v/>
      </c>
      <c r="CH41" s="12" t="str">
        <f>IF(NOT(B41=blank),VLOOKUP(B41+0,'Table 6'!$B$3:$D$20,3),blank)</f>
        <v/>
      </c>
      <c r="CI41" s="4" t="str">
        <f>IF(NOT(B41=blank),'Tables 4-5'!$B$8,blank)</f>
        <v/>
      </c>
      <c r="CJ41" s="4" t="str">
        <f>IF(NOT(B41=blank),PRODUCT(G41,H41,(AE41-IF(AE41/FHS&lt;1,1,AE41/FHS)*(truck_idle/60)),(CG41*CI41),(Other!$G$4/454))+PRODUCT(IF(AE41/FHS&lt;1,1,AE41/FHS),G41,H41,CH41,truck_idle/60,Other!$G$4/454),blank)</f>
        <v/>
      </c>
      <c r="CK41" s="12" t="str">
        <f>IF(NOT(B41=blank),PRODUCT(IF(AE41/FHS&lt;1,1,AE41/FHS),G41,H41,CH41,truck_idle/60,Other!$G$4/454)+PRODUCT(G41,(AE41-IF(AE41/FHS&lt;1,1,AE41/FHS)*(truck_idle/60)),Truck_KW,gridPM,Other!$G$4/454,CG41,H41),blank)</f>
        <v/>
      </c>
      <c r="CL41" s="12" t="str">
        <f>IF(NOT(B41=blank),VLOOKUP(B41+1,'Tables 4-5'!$F$8:$G$25,2),blank)</f>
        <v/>
      </c>
      <c r="CM41" s="12" t="str">
        <f>IF(NOT(B41=blank),VLOOKUP(B41+1,'Table 6'!$B$3:$D$20,3),blank)</f>
        <v/>
      </c>
      <c r="CN41" s="4" t="str">
        <f>IF(NOT(B41=blank),'Tables 4-5'!$B$8,blank)</f>
        <v/>
      </c>
      <c r="CO41" s="4" t="str">
        <f>IF(NOT(B41=blank),PRODUCT(G41,I41,(AE41-IF(AE41/FHS&lt;1,1,AE41/FHS)*(truck_idle/60)),(CL41*CN41),(Other!$G$4/454))+PRODUCT(IF(AE41/FHS&lt;1,1,AE41/FHS),G41,I41,CM41,truck_idle/60,Other!$G$4/454),blank)</f>
        <v/>
      </c>
      <c r="CP41" s="12" t="str">
        <f>IF(NOT(B41=blank),PRODUCT(IF(AE41/FHS&lt;1,1,AE41/FHS),G41,I41,CM41,truck_idle/60,Other!$G$4/454)+PRODUCT(G41,(AE41-IF(AE41/FHS&lt;1,1,AE41/FHS)*(truck_idle/60)),Truck_KW,gridPM,Other!$G$4/454,I41,CL41),blank)</f>
        <v/>
      </c>
      <c r="CQ41" s="12" t="str">
        <f>IF(NOT(B41=blank),VLOOKUP(B41+2,'Tables 4-5'!$F$8:$G$25,2),blank)</f>
        <v/>
      </c>
      <c r="CR41" s="12" t="str">
        <f>IF(NOT(B41=blank),VLOOKUP(B41+2,'Table 6'!$B$3:$D$20,3),blank)</f>
        <v/>
      </c>
      <c r="CS41" s="4" t="str">
        <f>IF(NOT(B41=blank),'Tables 4-5'!$B$8,blank)</f>
        <v/>
      </c>
      <c r="CT41" s="4" t="str">
        <f>IF(NOT(B41=blank),PRODUCT(G41,J41,(AE41-IF(AE41/FHS&lt;1,1,AE41/FHS)*(truck_idle/60)),(CQ41*CS41),(Other!$G$4/454))+PRODUCT(IF(AE41/FHS&lt;1,1,AE41/FHS),G41,J41,CR41,truck_idle/60,Other!$G$4/454),blank)</f>
        <v/>
      </c>
      <c r="CU41" s="12" t="str">
        <f>IF(NOT(B41=blank),PRODUCT(IF(AE41/FHS&lt;1,1,AE41/FHS),G41,J41,CR41,truck_idle/60,Other!$G$4/454)+PRODUCT(G41,(AE41-IF(AE41/FHS&lt;1,1,AE41/FHS)*(truck_idle/60)),Truck_KW,gridPM,Other!$G$4/454,J41,CQ41),blank)</f>
        <v/>
      </c>
      <c r="CV41" s="12" t="str">
        <f>IF(NOT(B41=blank),VLOOKUP(B41+3,'Tables 4-5'!$F$8:$G$25,2),blank)</f>
        <v/>
      </c>
      <c r="CW41" s="12" t="str">
        <f>IF(NOT(B41=blank),VLOOKUP(B41+3,'Table 6'!$B$3:$D$20,3),blank)</f>
        <v/>
      </c>
      <c r="CX41" s="4" t="str">
        <f>IF(NOT(B41=blank),'Tables 4-5'!$B$8,blank)</f>
        <v/>
      </c>
      <c r="CY41" s="4" t="str">
        <f>IF(NOT(B41=blank),PRODUCT(G41,K41,(AE41-IF(AE41/FHS&lt;1,1,AE41/FHS)*(truck_idle/60)),(CV41*CX41),(Other!$G$4/454))+PRODUCT(IF(AE41/FHS&lt;1,1,AE41/FHS),G41,K41,CW41,truck_idle/60,Other!$G$4/454),blank)</f>
        <v/>
      </c>
      <c r="CZ41" s="12" t="str">
        <f>IF(NOT(B41=blank),PRODUCT(IF(AE41/FHS&lt;1,1,AE41/FHS),G41,K41,CW41,truck_idle/60,Other!$G$4/454)+PRODUCT(G41,(AE41-IF(AE41/FHS&lt;1,1,AE41/FHS)*(truck_idle/60)),Truck_KW,gridPM,Other!$G$4/454,K41,CV41),blank)</f>
        <v/>
      </c>
      <c r="DA41" s="12" t="str">
        <f>IF(NOT(B41=blank),VLOOKUP(B41+4,'Tables 4-5'!$F$8:$G$25,2),blank)</f>
        <v/>
      </c>
      <c r="DB41" s="12" t="str">
        <f>IF(NOT(B41=blank),VLOOKUP(B41+4,'Table 6'!$B$3:$D$20,3),blank)</f>
        <v/>
      </c>
      <c r="DC41" s="4" t="str">
        <f>IF(NOT(B41=blank),'Tables 4-5'!$B$8,blank)</f>
        <v/>
      </c>
      <c r="DD41" s="4" t="str">
        <f>IF(NOT(B41=blank),PRODUCT(G41,L41,(AE41-IF(AE41/FHS&lt;1,1,AE41/FHS)*(truck_idle/60)),(DA41*DC41),(Other!$G$4/454))+PRODUCT(IF(AE41/FHS&lt;1,1,AE41/FHS),G41,L41,DB41,truck_idle/60,Other!$G$4/454),blank)</f>
        <v/>
      </c>
      <c r="DE41" s="12" t="str">
        <f>IF(NOT(B41=blank),PRODUCT(IF(AE41/FHS&lt;1,1,AE41/FHS),G41,L41,DB41,truck_idle/60,Other!$G$4/454)+PRODUCT(G41,(AE41-IF(AE41/FHS&lt;1,1,AE41/FHS)*(truck_idle/60)),Truck_KW,gridPM,Other!$G$4/454,L41,DA41),blank)</f>
        <v/>
      </c>
      <c r="DF41" s="12" t="str">
        <f>IF(NOT(B41=blank),VLOOKUP(B41+5,'Tables 4-5'!$F$8:$G$25,2),blank)</f>
        <v/>
      </c>
      <c r="DG41" s="12" t="str">
        <f>IF(NOT(B41=blank),VLOOKUP(B41+5,'Table 6'!$B$3:$D$20,3),blank)</f>
        <v/>
      </c>
      <c r="DH41" s="4" t="str">
        <f>IF(NOT(B41=blank),'Tables 4-5'!$B$8,blank)</f>
        <v/>
      </c>
      <c r="DI41" s="4" t="str">
        <f>IF(NOT(B41=blank),PRODUCT(G41,M41,(AE41-IF(AE41/FHS&lt;1,1,AE41/FHS)*(truck_idle/60)),(DF41*DH41),(Other!$G$4/454))+PRODUCT(IF(AE41/FHS&lt;1,1,AE41/FHS),G41,M41,DG41,truck_idle/60,Other!$G$4/454),blank)</f>
        <v/>
      </c>
      <c r="DJ41" s="12" t="str">
        <f>IF(NOT(B41=blank),PRODUCT(IF(AE41/FHS&lt;1,1,AE41/FHS),G41,M41,DG41,truck_idle/60,Other!$G$4/454)+PRODUCT(G41,(AE41-IF(AE41/FHS&lt;1,1,AE41/FHS)*(truck_idle/60)),Truck_KW,gridPM,Other!$G$4/454,M41,DF41),blank)</f>
        <v/>
      </c>
      <c r="DK41" s="12" t="str">
        <f>IF(NOT(B41=blank),VLOOKUP(B41+6,'Tables 4-5'!$F$8:$G$25,2),blank)</f>
        <v/>
      </c>
      <c r="DL41" s="12" t="str">
        <f>IF(NOT(B41=blank),VLOOKUP(B41+6,'Table 6'!$B$3:$D$20,3),blank)</f>
        <v/>
      </c>
      <c r="DM41" s="4" t="str">
        <f>IF(NOT(B41=blank),'Tables 4-5'!$B$8,blank)</f>
        <v/>
      </c>
      <c r="DN41" s="4" t="str">
        <f>IF(NOT(B41=blank),PRODUCT(G41,N41,(AE41-IF(AE41/FHS&lt;1,1,AE41/FHS)*(truck_idle/60)),(DK41*DM41),(Other!$G$4/454))+PRODUCT(IF(AE41/FHS&lt;1,1,AE41/FHS),G41,N41,DL41,truck_idle/60,Other!$G$4/454),blank)</f>
        <v/>
      </c>
      <c r="DO41" s="12" t="str">
        <f>IF(NOT(B41=blank),PRODUCT(IF(AE41/FHS&lt;1,1,AE41/FHS),G41,N41,DL41,truck_idle/60,Other!$G$4/454)+PRODUCT(G41,(AE41-IF(AE41/FHS&lt;1,1,AE41/FHS)*(truck_idle/60)),Truck_KW,gridPM,Other!$G$4/454,N41,DK41),blank)</f>
        <v/>
      </c>
      <c r="DP41" s="12" t="str">
        <f>IF(NOT(B41=blank),VLOOKUP(B41+7,'Tables 4-5'!$F$8:$G$25,2),blank)</f>
        <v/>
      </c>
      <c r="DQ41" s="12" t="str">
        <f>IF(NOT(B41=blank),VLOOKUP(B41+7,'Table 6'!$B$3:$D$20,3),blank)</f>
        <v/>
      </c>
      <c r="DR41" s="4" t="str">
        <f>IF(NOT(B41=blank),'Tables 4-5'!$B$8,blank)</f>
        <v/>
      </c>
      <c r="DS41" s="4" t="str">
        <f>IF(NOT(B41=blank),PRODUCT(G41,O41,(AE41-IF(AE41/FHS&lt;1,1,AE41/FHS)*(truck_idle/60)),(DP41*DR41),(Other!$G$4/454))+PRODUCT(IF(AE41/FHS&lt;1,1,AE41/FHS),G41,O41,DQ41,truck_idle/60,Other!$G$4/454),blank)</f>
        <v/>
      </c>
      <c r="DT41" s="12" t="str">
        <f>IF(NOT(B41=blank),PRODUCT(IF(AE41/FHS&lt;1,1,AE41/FHS),G41,O41,DQ41,truck_idle/60,Other!$G$4/454)+PRODUCT(G41,(AE41-IF(AE41/FHS&lt;1,1,AE41/FHS)*(truck_idle/60)),Truck_KW,gridPM,Other!$G$4/454,O41,DP41),blank)</f>
        <v/>
      </c>
      <c r="DU41" s="12" t="str">
        <f>IF(NOT(B41=blank),VLOOKUP(B41+8,'Tables 4-5'!$F$8:$G$25,2),blank)</f>
        <v/>
      </c>
      <c r="DV41" s="12" t="str">
        <f>IF(NOT(B41=blank),VLOOKUP(B41+8,'Table 6'!$B$3:$D$20,3),blank)</f>
        <v/>
      </c>
      <c r="DW41" s="4" t="str">
        <f>IF(NOT(B41=blank),'Tables 4-5'!$B$8,blank)</f>
        <v/>
      </c>
      <c r="DX41" s="4" t="str">
        <f>IF(NOT(B41=blank),PRODUCT(G41,P41,(AE41-IF(AE41/FHS&lt;1,1,AE41/FHS)*(truck_idle/60)),(DU41*DW41),(Other!$G$4/454))+PRODUCT(IF(AE41/FHS&lt;1,1,AE41/FHS),G41,P41,DV41,truck_idle/60,Other!$G$4/454),blank)</f>
        <v/>
      </c>
      <c r="DY41" s="12" t="str">
        <f>IF(NOT(B41=blank),PRODUCT(IF(AE41/FHS&lt;1,1,AE41/FHS),G41,P41,DV41,truck_idle/60,Other!$G$4/454)+PRODUCT(G41,(AE41-IF(AE41/FHS&lt;1,1,AE41/FHS)*(truck_idle/60)),Truck_KW,gridPM,Other!$G$4/454,P41,DU41),blank)</f>
        <v/>
      </c>
      <c r="DZ41" s="12" t="str">
        <f>IF(NOT(B41=blank),VLOOKUP(B41+9,'Tables 4-5'!$F$8:$G$25,2),blank)</f>
        <v/>
      </c>
      <c r="EA41" s="12" t="str">
        <f>IF(NOT(B41=blank),VLOOKUP(B41+9,#REF!,3),blank)</f>
        <v/>
      </c>
      <c r="EB41" s="12" t="str">
        <f>IF(NOT(B41=blank),VLOOKUP(B41+9,'Table 6'!$B$3:$D$20,3),blank)</f>
        <v/>
      </c>
      <c r="EC41" s="4" t="str">
        <f>IF(NOT(B41=blank),'Tables 4-5'!$B$8,blank)</f>
        <v/>
      </c>
      <c r="ED41" s="4" t="str">
        <f>IF(NOT(B41=blank),PRODUCT(G41,Q41,(AE41-IF(AE41/FHS&lt;1,1,AE41/FHS)*(truck_idle/60)),(DZ41*EC41),(Other!$G$4/454))+PRODUCT(IF(AE41/FHS&lt;1,1,AE41/FHS),G41,Q41,EB41,truck_idle/60,Other!$G$4/454),blank)</f>
        <v/>
      </c>
      <c r="EE41" s="12" t="str">
        <f>IF(NOT(B41=blank),PRODUCT(IF(AE41/FHS&lt;1,1,AE41/FHS),G41,Q41,EB41,truck_idle/60,Other!$G$4/454)+PRODUCT(G41,(AE41-IF(AE41/FHS&lt;1,1,AE41/FHS)*(truck_idle/60)),Truck_KW,gridPM,Other!$G$4/454,Q41,DZ41),blank)</f>
        <v/>
      </c>
      <c r="EG41" t="str">
        <f>IF(C41=truckstoptru,VLOOKUP(B41+0,'Tables 2-3 TRU'!$B$14:$D$31,2),blank)</f>
        <v/>
      </c>
      <c r="EH41" s="4" t="str">
        <f>IF(C41=truckstoptru,PRODUCT(G41,(AF41-IF(AF41/FHS&lt;1,1,AF41/FHS)*(truck_idle/60)),tru__hp,tru_Load_Factor,(Other!$G$4/454),EG41,R41)+PRODUCT(IF(AF41/FHS&lt;1,1,AF41/FHS),G41,truck_idle/60,tru__hp,tru_Load_Factor,(Other!$G$4/454),EG41,R41),blank)</f>
        <v/>
      </c>
      <c r="EI41" s="4" t="str">
        <f>IF(C41=truckstoptru,PRODUCT(IF(AF41/FHS&lt;1,1,AF41/FHS),G41,truck_idle/60,tru_Load_Factor,tru__hp,(Other!$G$4/454),EG41,R41)+PRODUCT(G41,(AF41-IF(AF41/FHS&lt;1,1,AF41/FHS)*(truck_idle/60)),TRU_KW,gridNox,Other!$G$4/454,R41),blank)</f>
        <v/>
      </c>
      <c r="EJ41" t="str">
        <f>IF(C41=truckstoptru,VLOOKUP(B41+1,'Tables 2-3 TRU'!$B$14:$D$31,2),blank)</f>
        <v/>
      </c>
      <c r="EK41" s="4" t="str">
        <f>IF(C41=truckstoptru,PRODUCT(G41,(AF41-IF(AF41/FHS&lt;1,1,AF41/FHS)*(truck_idle/60)),tru__hp,tru_Load_Factor,(Other!$G$4/454),EJ41,S41)+PRODUCT(IF(AF41/FHS&lt;1,1,AF41/FHS),G41,truck_idle/60,tru__hp,tru_Load_Factor,(Other!$G$4/454),EJ41,S41),blank)</f>
        <v/>
      </c>
      <c r="EL41" s="4" t="str">
        <f>IF(C41=truckstoptru,PRODUCT(IF(AF41/FHS&lt;1,1,AF41/FHS),G41,truck_idle/60,tru_Load_Factor,tru__hp,(Other!$G$4/454),EJ41,S41)+PRODUCT(G41,(AF41-IF(AF41/FHS&lt;1,1,AF41/FHS)*(truck_idle/60)),TRU_KW,gridNox,Other!$G$4/454,S41),blank)</f>
        <v/>
      </c>
      <c r="EM41" t="str">
        <f>IF(C41=truckstoptru,VLOOKUP(B41+2,'Tables 2-3 TRU'!$B$14:$D$31,2),blank)</f>
        <v/>
      </c>
      <c r="EN41" s="4" t="str">
        <f>IF(C41=truckstoptru,PRODUCT(G41,(AF41-IF(AF41/FHS&lt;1,1,AF41/FHS)*(truck_idle/60)),tru__hp,tru_Load_Factor,(Other!$G$4/454),EM41,T41)+PRODUCT(IF(AF41/FHS&lt;1,1,AF41/FHS),G41,truck_idle/60,tru__hp,tru_Load_Factor,(Other!$G$4/454),EM41,T41),blank)</f>
        <v/>
      </c>
      <c r="EO41" s="4" t="str">
        <f>IF(C41=truckstoptru,PRODUCT(IF(AF41/FHS&lt;1,1,AF41/FHS),G41,truck_idle/60,tru_Load_Factor,tru__hp,(Other!$G$4/454),EM41,T41)+PRODUCT(G41,(AF41-IF(AF41/FHS&lt;1,1,AF41/FHS)*(truck_idle/60)),TRU_KW,gridNox,Other!$G$4/454,T41),blank)</f>
        <v/>
      </c>
      <c r="EP41" t="str">
        <f>IF(C41=truckstoptru,VLOOKUP(B41+3,'Tables 2-3 TRU'!$B$14:$D$31,2),blank)</f>
        <v/>
      </c>
      <c r="EQ41" s="4" t="str">
        <f>IF(C41=truckstoptru,PRODUCT(G41,(AF41-IF(AF41/FHS&lt;1,1,AF41/FHS)*(truck_idle/60)),tru__hp,tru_Load_Factor,(Other!$G$4/454),EP41,U41)+PRODUCT(IF(AF41/FHS&lt;1,1,AF41/FHS),G41,truck_idle/60,tru__hp,tru_Load_Factor,(Other!$G$4/454),EP41,U41),blank)</f>
        <v/>
      </c>
      <c r="ER41" s="4" t="str">
        <f>IF(C41=truckstoptru,PRODUCT(IF(AF41/FHS&lt;1,1,AF41/FHS),G41,truck_idle/60,tru_Load_Factor,tru__hp,(Other!$G$4/454),EP41,U41)+PRODUCT(G41,(AF41-IF(AF41/FHS&lt;1,1,AF41/FHS)*(truck_idle/60)),TRU_KW,gridNox,Other!$G$4/454,U41),blank)</f>
        <v/>
      </c>
      <c r="ES41" t="str">
        <f>IF(C41=truckstoptru,VLOOKUP(B41+4,'Tables 2-3 TRU'!$B$14:$D$31,2),blank)</f>
        <v/>
      </c>
      <c r="ET41" s="4" t="str">
        <f>IF(C41=truckstoptru,PRODUCT(G41,(AF41-IF(AF41/FHS&lt;1,1,AF41/FHS)*(truck_idle/60)),tru__hp,tru_Load_Factor,(Other!$G$4/454),ES41,V41)+PRODUCT(IF(AF41/FHS&lt;1,1,AF41/FHS),G41,truck_idle/60,tru__hp,tru_Load_Factor,(Other!$G$4/454),ES41,V41),blank)</f>
        <v/>
      </c>
      <c r="EU41" s="4" t="str">
        <f>IF(C41=truckstoptru,PRODUCT(IF(AF41/FHS&lt;1,1,AE41/FHS),G41,truck_idle/60,tru_Load_Factor,tru__hp,(Other!$G$4/454),ES41,V41)+PRODUCT(G41,(AF41-IF(AF41/FHS&lt;1,1,AE41/FHS)*(truck_idle/60)),TRU_KW,gridNox,Other!$G$4/454,V41),blank)</f>
        <v/>
      </c>
      <c r="EV41" t="str">
        <f>IF(C41=truckstoptru,VLOOKUP(B41+5,'Tables 2-3 TRU'!$B$14:$D$31,2),blank)</f>
        <v/>
      </c>
      <c r="EW41" s="4" t="str">
        <f>IF(C41=truckstoptru,PRODUCT(G41,(AF41-IF(AF41/FHS&lt;1,1,AF41/FHS)*(truck_idle/60)),tru__hp,tru_Load_Factor,(Other!$G$4/454),EV41,W41)+PRODUCT(IF(AF41/FHS&lt;1,1,AF41/FHS),G41,truck_idle/60,tru__hp,tru_Load_Factor,(Other!$G$4/454),EV41,W41),blank)</f>
        <v/>
      </c>
      <c r="EX41" s="4" t="str">
        <f>IF(C41=truckstoptru,PRODUCT(IF(AF41/FHS&lt;1,1,AF41/FHS),G41,truck_idle/60,tru_Load_Factor,tru__hp,(Other!$G$4/454),EV41,W41)+PRODUCT(G41,(AF41-IF(AF41/FHS&lt;1,1,AF41/FHS)*(truck_idle/60)),TRU_KW,gridNox,Other!$G$4/454,W41),blank)</f>
        <v/>
      </c>
      <c r="EY41" t="str">
        <f>IF(C41=truckstoptru,VLOOKUP(B41+6,'Tables 2-3 TRU'!$B$14:$D$31,2),blank)</f>
        <v/>
      </c>
      <c r="EZ41" s="4" t="str">
        <f>IF(C41=truckstoptru,PRODUCT(G41,(AF41-IF(AF41/FHS&lt;1,1,AF41/FHS)*(truck_idle/60)),tru__hp,tru_Load_Factor,(Other!$G$4/454),EY41,X41)+PRODUCT(IF(AF41/FHS&lt;1,1,AF41/FHS),G41,truck_idle/60,tru__hp,tru_Load_Factor,(Other!$G$4/454),EY41,X41),blank)</f>
        <v/>
      </c>
      <c r="FA41" s="4" t="str">
        <f>IF(C41=truckstoptru,PRODUCT(IF(AF41/FHS&lt;1,1,AF41/FHS),G41,truck_idle/60,tru_Load_Factor,tru__hp,(Other!$G$4/454),EY41,X41)+PRODUCT(G41,(AF41-IF(AF41/FHS&lt;1,1,AF41/FHS)*(truck_idle/60)),TRU_KW,gridNox,Other!$G$4/454,X41),blank)</f>
        <v/>
      </c>
      <c r="FB41" t="str">
        <f>IF(C41=truckstoptru,VLOOKUP(B41+7,'Tables 2-3 TRU'!$B$14:$D$31,2),blank)</f>
        <v/>
      </c>
      <c r="FC41" s="4" t="str">
        <f>IF(C41=truckstoptru,PRODUCT(G41,(AF41-IF(AF41/FHS&lt;1,1,AF41/FHS)*(truck_idle/60)),tru__hp,tru_Load_Factor,(Other!$G$4/454),FB41,Y41)+PRODUCT(IF(AF41/FHS&lt;1,1,AF41/FHS),G41,truck_idle/60,tru__hp,tru_Load_Factor,(Other!$G$4/454),FB41,Y41),blank)</f>
        <v/>
      </c>
      <c r="FD41" s="4" t="str">
        <f>IF(C41=truckstoptru,PRODUCT(IF(AF41/FHS&lt;1,1,AF41/FHS),G41,truck_idle/60,tru_Load_Factor,tru__hp,(Other!$G$4/454),FB41,Y41)+PRODUCT(G41,(AF41-IF(AF41/FHS&lt;1,1,AF41/FHS)*(truck_idle/60)),TRU_KW,gridNox,Other!$G$4/454,Y41),blank)</f>
        <v/>
      </c>
      <c r="FE41" t="str">
        <f>IF(C41=truckstoptru,VLOOKUP(B41+8,'Tables 2-3 TRU'!$B$14:$D$31,2),blank)</f>
        <v/>
      </c>
      <c r="FF41" s="4" t="str">
        <f>IF(C41=truckstoptru,PRODUCT(G41,(AF41-IF(AF41/FHS&lt;1,1,AF41/FHS)*(truck_idle/60)),tru__hp,tru_Load_Factor,(Other!$G$4/454),FE41,Z41)+PRODUCT(IF(AF41/FHS&lt;1,1,AF41/FHS),G41,truck_idle/60,tru__hp,tru_Load_Factor,(Other!$G$4/454),FE41,Z41),blank)</f>
        <v/>
      </c>
      <c r="FG41" s="4" t="str">
        <f>IF(C41=truckstoptru,PRODUCT(IF(AF41/FHS&lt;1,1,AF41/FHS),G41,truck_idle/60,tru_Load_Factor,tru__hp,(Other!$G$4/454),FE41,Z41)+PRODUCT(G41,(AF41-IF(AF41/FHS&lt;1,1,AF41/FHS)*(truck_idle/60)),TRU_KW,gridNox,Other!$G$4/454,Z41),blank)</f>
        <v/>
      </c>
      <c r="FH41" t="str">
        <f>IF(C41=truckstoptru,VLOOKUP(B41+9,'Tables 2-3 TRU'!$B$14:$D$31,2),blank)</f>
        <v/>
      </c>
      <c r="FI41" s="4" t="str">
        <f>IF(C41=truckstoptru,PRODUCT(G41,(AF41-IF(AF41/FHS&lt;1,1,AF41/FHS)*(truck_idle/60)),tru__hp,tru_Load_Factor,(Other!$G$4/454),FH41,AA41)+PRODUCT(IF(AF41/FHS&lt;1,1,AF41/FHS),G41,truck_idle/60,tru__hp,tru_Load_Factor,(Other!$G$4/454),FH41,AA41),blank)</f>
        <v/>
      </c>
      <c r="FJ41" s="4" t="str">
        <f>IF(C41=truckstoptru,PRODUCT(IF(AF41/FHS&lt;1,1,AF41/FHS),G41,truck_idle/60,tru_Load_Factor,tru__hp,(Other!$G$4/454),FH41,AA41)+PRODUCT(G41,(AF41-IF(AF41/FHS&lt;1,1,AF41/FHS)*(truck_idle/60)),TRU_KW,gridNox,Other!$G$4/454,AA41),blank)</f>
        <v/>
      </c>
      <c r="FL41" t="str">
        <f>IF(C41=truckstoptru,VLOOKUP(B41+0,'Tables 2-3 TRU'!$B$14:$D$31,3),blank)</f>
        <v/>
      </c>
      <c r="FM41" s="4" t="str">
        <f>IF(C41=truckstoptru,PRODUCT(G41,(AF41-IF(AF41/FHS&lt;1,1,AF41/FHS)*(truck_idle/60)),tru__hp,tru_Load_Factor,(Other!$G$4/454),FL41,R41)+PRODUCT(IF(AF41/FHS&lt;1,1,AF41/FHS),G41,truck_idle/60,tru__hp,tru_Load_Factor,(Other!$G$4/454),FL41,R41),blank)</f>
        <v/>
      </c>
      <c r="FN41" s="4" t="str">
        <f>IF(C41=truckstoptru,PRODUCT(IF(AF41/FHS&lt;1,1,AF41/FHS),G41,truck_idle/60,tru_Load_Factor,tru__hp,(Other!$G$4/454),FL41,R41)+PRODUCT(G41,(AF41-IF(AF41/FHS&lt;1,1,AF41/FHS)*(truck_idle/60)),TRU_KW,gridPM,Other!$G$4/454,R41),blank)</f>
        <v/>
      </c>
      <c r="FO41" t="str">
        <f>IF(C41=truckstoptru,VLOOKUP(B41+1,'Tables 2-3 TRU'!$B$14:$D$31,3),blank)</f>
        <v/>
      </c>
      <c r="FP41" s="4" t="str">
        <f>IF(C41=truckstoptru,PRODUCT(G41,(AF41-IF(AF41/FHS&lt;1,1,AF41/FHS)*(truck_idle/60)),tru__hp,tru_Load_Factor,(Other!$G$4/454),FO41,S41)+PRODUCT(IF(AF41/FHS&lt;1,1,AF41/FHS),G41,truck_idle/60,tru__hp,tru_Load_Factor,(Other!$G$4/454),FO41,S41),blank)</f>
        <v/>
      </c>
      <c r="FQ41" s="4" t="str">
        <f>IF(C41=truckstoptru,PRODUCT(IF(AF41/FHS&lt;1,1,AF41/FHS),G41,truck_idle/60,tru_Load_Factor,tru__hp,(Other!$G$4/454),FO41,S41)+PRODUCT(G41,(AF41-IF(AF41/FHS&lt;1,1,AF41/FHS)*(truck_idle/60)),TRU_KW,gridPM,Other!$G$4/454,S41),blank)</f>
        <v/>
      </c>
      <c r="FR41" t="str">
        <f>IF(C41=truckstoptru,VLOOKUP(B41+2,'Tables 2-3 TRU'!$B$14:$D$31,3),blank)</f>
        <v/>
      </c>
      <c r="FS41" s="4" t="str">
        <f>IF(C41=truckstoptru,PRODUCT(G41,(AF41-IF(AF41/FHS&lt;1,1,AF41/FHS)*(truck_idle/60)),tru__hp,tru_Load_Factor,(Other!$G$4/454),FR41,T41)+PRODUCT(IF(AF41/FHS&lt;1,1,AF41/FHS),G41,truck_idle/60,tru__hp,tru_Load_Factor,(Other!$G$4/454),FR41,T41),blank)</f>
        <v/>
      </c>
      <c r="FT41" s="4" t="str">
        <f>IF(C41=truckstoptru,PRODUCT(IF(AF41/FHS&lt;1,1,AF41/FHS),G41,truck_idle/60,tru_Load_Factor,tru__hp,(Other!$G$4/454),FR41,T41)+PRODUCT(G41,(AF41-IF(AF41/FHS&lt;1,1,AF41/FHS)*(truck_idle/60)),TRU_KW,gridPM,Other!$G$4/454,T41),blank)</f>
        <v/>
      </c>
      <c r="FU41" t="str">
        <f>IF(C41=truckstoptru,VLOOKUP(B41+3,'Tables 2-3 TRU'!$B$14:$D$31,3),blank)</f>
        <v/>
      </c>
      <c r="FV41" s="4" t="str">
        <f>IF(C41=truckstoptru,PRODUCT(G41,(AF41-IF(AF41/FHS&lt;1,1,AF41/FHS)*(truck_idle/60)),tru__hp,tru_Load_Factor,(Other!$G$4/454),FU41,U41)+PRODUCT(IF(AF41/FHS&lt;1,1,AF41/FHS),G41,truck_idle/60,tru__hp,tru_Load_Factor,(Other!$G$4/454),FU41,U41),blank)</f>
        <v/>
      </c>
      <c r="FW41" s="4" t="str">
        <f>IF(C41=truckstoptru,PRODUCT(IF(AF41/FHS&lt;1,1,AF41/FHS),G41,truck_idle/60,tru_Load_Factor,tru__hp,(Other!$G$4/454),FU41,U41)+PRODUCT(G41,(AF41-IF(AF41/FHS&lt;1,1,AF41/FHS)*(truck_idle/60)),TRU_KW,gridPM,Other!$G$4/454,U41),blank)</f>
        <v/>
      </c>
      <c r="FX41" t="str">
        <f>IF(C41=truckstoptru,VLOOKUP(B41+4,'Tables 2-3 TRU'!$B$14:$D$31,3),blank)</f>
        <v/>
      </c>
      <c r="FY41" s="4" t="str">
        <f>IF(C41=truckstoptru,PRODUCT(G41,(AF41-IF(AF41/FHS&lt;1,1,AF41/FHS)*(truck_idle/60)),tru__hp,tru_Load_Factor,(Other!$G$4/454),FX41,V41)+PRODUCT(IF(AF41/FHS&lt;1,1,AF41/FHS),G41,truck_idle/60,tru__hp,tru_Load_Factor,(Other!$G$4/454),FX41,V41),blank)</f>
        <v/>
      </c>
      <c r="FZ41" s="4" t="str">
        <f>IF(C41=truckstoptru,PRODUCT(IF(AF41/FHS&lt;1,1,AF41/FHS),G41,truck_idle/60,tru_Load_Factor,tru__hp,(Other!$G$4/454),FX41,V41)+PRODUCT(G41,(AF41-IF(AF41/FHS&lt;1,1,AF41/FHS)*(truck_idle/60)),TRU_KW,gridPM,Other!$G$4/454,V41),blank)</f>
        <v/>
      </c>
      <c r="GA41" t="str">
        <f>IF(C41=truckstoptru,VLOOKUP(B41+5,'Tables 2-3 TRU'!$B$14:$D$31,3),blank)</f>
        <v/>
      </c>
      <c r="GB41" s="4" t="str">
        <f>IF(C41=truckstoptru,PRODUCT(G41,(AF41-IF(AF41/FHS&lt;1,1,AF41/FHS)*(truck_idle/60)),tru__hp,tru_Load_Factor,(Other!$G$4/454),GA41,W41)+PRODUCT(IF(AF41/FHS&lt;1,1,AF41/FHS),G41,truck_idle/60,tru__hp,tru_Load_Factor,(Other!$G$4/454),GA41,W41),blank)</f>
        <v/>
      </c>
      <c r="GC41" s="4" t="str">
        <f>IF(C41=truckstoptru,PRODUCT(IF(AF41/FHS&lt;1,1,AF41/FHS),G41,truck_idle/60,tru_Load_Factor,tru__hp,(Other!$G$4/454),GA41,W41)+PRODUCT(G41,(AF41-IF(AF41/FHS&lt;1,1,AF41/FHS)*(truck_idle/60)),TRU_KW,gridPM,Other!$G$4/454,W41),blank)</f>
        <v/>
      </c>
      <c r="GD41" t="str">
        <f>IF(C41=truckstoptru,VLOOKUP(B41+6,'Tables 2-3 TRU'!$B$14:$D$31,3),blank)</f>
        <v/>
      </c>
      <c r="GE41" s="4" t="str">
        <f>IF(C41=truckstoptru,PRODUCT(G41,(AF41-IF(AF41/FHS&lt;1,1,AF41/FHS)*(truck_idle/60)),tru__hp,tru_Load_Factor,(Other!$G$4/454),GD41,X41)+PRODUCT(IF(AF41/FHS&lt;1,1,AF41/FHS),G41,truck_idle/60,tru__hp,tru_Load_Factor,(Other!$G$4/454),GD41,X41),blank)</f>
        <v/>
      </c>
      <c r="GF41" s="4" t="str">
        <f>IF(C41=truckstoptru,PRODUCT(IF(AF41/FHS&lt;1,1,AF41/FHS),G41,truck_idle/60,tru_Load_Factor,tru__hp,(Other!$G$4/454),GD41,X41)+PRODUCT(G41,(AF41-IF(AF41/FHS&lt;1,1,AF41/FHS)*(truck_idle/60)),TRU_KW,gridPM,Other!$G$4/454,X41),blank)</f>
        <v/>
      </c>
      <c r="GG41" t="str">
        <f>IF(C41=truckstoptru,VLOOKUP(B41+7,'Tables 2-3 TRU'!$B$14:$D$31,3),blank)</f>
        <v/>
      </c>
      <c r="GH41" s="4" t="str">
        <f>IF(C41=truckstoptru,PRODUCT(G41,(AF41-IF(AF41/FHS&lt;1,1,AF41/FHS)*(truck_idle/60)),tru__hp,tru_Load_Factor,(Other!$G$4/454),GG41,Y41)+PRODUCT(IF(AF41/FHS&lt;1,1,AF41/FHS),G41,truck_idle/60,tru__hp,tru_Load_Factor,(Other!$G$4/454),GG41,Y41),blank)</f>
        <v/>
      </c>
      <c r="GI41" s="4" t="str">
        <f>IF(C41=truckstoptru,PRODUCT(IF(AF41/FHS&lt;1,1,AF41/FHS),G41,truck_idle/60,tru_Load_Factor,tru__hp,(Other!$G$4/454),GG41,Y41)+PRODUCT(G41,(AF41-IF(AF41/FHS&lt;1,1,AF41/FHS)*(truck_idle/60)),TRU_KW,gridPM,Other!$G$4/454,Y41),blank)</f>
        <v/>
      </c>
      <c r="GJ41" t="str">
        <f>IF(C41=truckstoptru,VLOOKUP(B41+8,'Tables 2-3 TRU'!$B$14:$D$31,3),blank)</f>
        <v/>
      </c>
      <c r="GK41" s="4" t="str">
        <f>IF(C41=truckstoptru,PRODUCT(G41,(AF41-IF(AF41/FHS&lt;1,1,AF41/FHS)*(truck_idle/60)),tru__hp,tru_Load_Factor,(Other!$G$4/454),GJ41,Z41)+PRODUCT(IF(AF41/FHS&lt;1,1,AF41/FHS),G41,truck_idle/60,tru__hp,tru_Load_Factor,(Other!$G$4/454),GJ41,Z41),blank)</f>
        <v/>
      </c>
      <c r="GL41" s="4" t="str">
        <f>IF(C41=truckstoptru,PRODUCT(IF(AF41/FHS&lt;1,1,AF41/FHS),G41,truck_idle/60,tru_Load_Factor,tru__hp,(Other!$G$4/454),GJ41,Z41)+PRODUCT(G41,(AF41-IF(AF41/FHS&lt;1,1,AF41/FHS)*(truck_idle/60)),TRU_KW,gridPM,Other!$G$4/454,Z41),blank)</f>
        <v/>
      </c>
      <c r="GM41" t="str">
        <f>IF(C41=truckstoptru,VLOOKUP(B41+9,'Tables 2-3 TRU'!$B$14:$D$31,3),blank)</f>
        <v/>
      </c>
      <c r="GN41" s="4" t="str">
        <f>IF(C41=truckstoptru,PRODUCT(G41,(AF41-IF(AF41/FHS&lt;1,1,AF41/FHS)*(truck_idle/60)),tru__hp,tru_Load_Factor,(Other!$G$4/454),GM41,AA41)+PRODUCT(IF(AF41/FHS&lt;1,1,AF41/FHS),G41,truck_idle/60,tru__hp,tru_Load_Factor,(Other!$G$4/454),GM41,AA41),blank)</f>
        <v/>
      </c>
      <c r="GO41" s="4" t="str">
        <f>IF(C41=truckstoptru,PRODUCT(IF(AF41/FHS&lt;1,1,AF41/FHS),G41,truck_idle/60,tru_Load_Factor,tru__hp,(Other!$G$4/454),GM41,AA41)+PRODUCT(G41,(AF41-IF(AF41/FHS&lt;1,1,AF41/FHS)*(truck_idle/60)),TRU_KW,gridPM,Other!$G$4/454,AA41),blank)</f>
        <v/>
      </c>
      <c r="GQ41" s="4">
        <f t="shared" ref="GQ41:GQ58" si="19">IF(OR(C41=truckstop1,C41=truckstoptru),AJ41+AO41+AT41+AZ41+BE41+BJ41+BO41+BT41+BY41+CD41,0)</f>
        <v>0</v>
      </c>
      <c r="GR41" s="4">
        <f t="shared" ref="GR41:GR58" si="20">IF(OR(C41=truckstop1,C41=truckstoptru),CJ41+CO41+CT41+CY41+DD41+DI41+DN41+DS41+DX41+ED41,0)</f>
        <v>0</v>
      </c>
      <c r="GS41" s="4">
        <f t="shared" ref="GS41:GS58" si="21">IF(C41=truckstoptru,EH41+EK41+EN41+EQ41+ET41+EW41+EZ41+FC41+FF41+FI41,0)</f>
        <v>0</v>
      </c>
      <c r="GT41" s="4">
        <f t="shared" ref="GT41:GT58" si="22">IF(C41=truckstoptru,FM41+FP41+FS41+FV41+FY41+GB41+GE41+GH41+GK41+GN41,0)</f>
        <v>0</v>
      </c>
      <c r="GU41" s="4">
        <f t="shared" si="11"/>
        <v>0</v>
      </c>
      <c r="GV41" s="4">
        <f t="shared" si="12"/>
        <v>0</v>
      </c>
      <c r="GW41" s="4"/>
      <c r="GX41" s="4">
        <f t="shared" ref="GX41:GX58" si="23">IF(OR(C41=truckstop1,C41=truckstoptru),AK41+AP41+AU41+BA41+BF41+BK41+BP41+BU41+BZ41+CE41,0)</f>
        <v>0</v>
      </c>
      <c r="GY41" s="4">
        <f t="shared" ref="GY41:GY58" si="24">IF(OR(C41=truckstop1,C41=truckstoptru),CK41+CP41+CU41+CZ41+DE41+DJ41+DO41+DT41+DY41+EE41,0)</f>
        <v>0</v>
      </c>
      <c r="GZ41" s="4">
        <f t="shared" ref="GZ41:GZ58" si="25">IF(C41=truckstoptru,EI41+EL41+EO41+ER41+EU41+EX41+FA41+FD41+FG41+FJ41,0)</f>
        <v>0</v>
      </c>
      <c r="HA41" s="4">
        <f t="shared" ref="HA41:HA58" si="26">IF(C41=truckstoptru,FN41+FQ41+FT41+FW41+FZ41+GC41+GF41+GI41+GL41+GO41,0)</f>
        <v>0</v>
      </c>
      <c r="HB41" s="4">
        <f t="shared" si="13"/>
        <v>0</v>
      </c>
      <c r="HC41" s="4">
        <f t="shared" si="14"/>
        <v>0</v>
      </c>
      <c r="HD41" s="4"/>
      <c r="HE41" s="4">
        <f t="shared" si="15"/>
        <v>0</v>
      </c>
      <c r="HF41" s="4">
        <f t="shared" si="16"/>
        <v>0</v>
      </c>
      <c r="HG41" s="19">
        <f t="shared" si="17"/>
        <v>0</v>
      </c>
      <c r="HH41" s="244">
        <f t="shared" ref="HH41:HH58" si="27">IF(OR(C41=truckstop1,C41=truckstoptru),IF(NOT(AC41=""),HG41/(AB41+AC41),HG41/AB41),0)</f>
        <v>0</v>
      </c>
      <c r="HI41" s="55"/>
    </row>
    <row r="42" spans="1:217" x14ac:dyDescent="0.2">
      <c r="A42" t="str">
        <f>IF(OR('User Input Data'!C46=truckstop1,'User Input Data'!C46=truckstoptru),'User Input Data'!A46,blank)</f>
        <v/>
      </c>
      <c r="B42" t="str">
        <f>IF(OR('User Input Data'!C46=truckstop1,'User Input Data'!C46=truckstoptru),'User Input Data'!B46,blank)</f>
        <v/>
      </c>
      <c r="C42" s="49" t="str">
        <f>IF(OR('User Input Data'!C46=truckstop1,'User Input Data'!C46=truckstoptru),'User Input Data'!C46,blank)</f>
        <v/>
      </c>
      <c r="D42" s="49" t="str">
        <f>IF(AND(OR('User Input Data'!C46=truckstop1,'User Input Data'!C46=truckstoptru),'User Input Data'!D46&gt;1),'User Input Data'!D46,blank)</f>
        <v/>
      </c>
      <c r="E42" s="49" t="str">
        <f>IF(AND(OR('User Input Data'!C46=truckstop1,'User Input Data'!C46=truckstoptru),'User Input Data'!E46&gt;1),'User Input Data'!E46,blank)</f>
        <v/>
      </c>
      <c r="F42" s="49" t="str">
        <f>IF(AND(OR('User Input Data'!C46=truckstop1,'User Input Data'!C46=truckstoptru),'User Input Data'!F46&gt;1),'User Input Data'!F46,blank)</f>
        <v/>
      </c>
      <c r="G42" t="str">
        <f>IF(AND(OR('User Input Data'!C46=truckstop1,'User Input Data'!C46=truckstoptru),'User Input Data'!G46&gt;1),'User Input Data'!G46,blank)</f>
        <v/>
      </c>
      <c r="H42" s="79" t="str">
        <f>IF(OR('User Input Data'!C46=truckstop1,'User Input Data'!C46=truckstoptru),'User Input Data'!H46,blank)</f>
        <v/>
      </c>
      <c r="I42" s="79" t="str">
        <f>IF(OR('User Input Data'!C46=truckstop1,'User Input Data'!C46=truckstoptru),'User Input Data'!I46,blank)</f>
        <v/>
      </c>
      <c r="J42" s="79" t="str">
        <f>IF(OR('User Input Data'!C46=truckstop1,'User Input Data'!C46=truckstoptru),'User Input Data'!J46,blank)</f>
        <v/>
      </c>
      <c r="K42" s="79" t="str">
        <f>IF(OR('User Input Data'!C46=truckstop1,'User Input Data'!C46=truckstoptru),'User Input Data'!K46,blank)</f>
        <v/>
      </c>
      <c r="L42" s="79" t="str">
        <f>IF(OR('User Input Data'!C46=truckstop1,'User Input Data'!C46=truckstoptru),'User Input Data'!L46,blank)</f>
        <v/>
      </c>
      <c r="M42" s="79" t="str">
        <f>IF(OR('User Input Data'!C46=truckstop1,'User Input Data'!C46=truckstoptru),'User Input Data'!M46,blank)</f>
        <v/>
      </c>
      <c r="N42" s="79" t="str">
        <f>IF(OR('User Input Data'!C46=truckstop1,'User Input Data'!C46=truckstoptru),'User Input Data'!N46,blank)</f>
        <v/>
      </c>
      <c r="O42" s="79" t="str">
        <f>IF(OR('User Input Data'!C46=truckstop1,'User Input Data'!C46=truckstoptru),'User Input Data'!O46,blank)</f>
        <v/>
      </c>
      <c r="P42" s="79" t="str">
        <f>IF(OR('User Input Data'!C46=truckstop1,'User Input Data'!C46=truckstoptru),'User Input Data'!P46,blank)</f>
        <v/>
      </c>
      <c r="Q42" s="79" t="str">
        <f>IF(OR('User Input Data'!C46=truckstop1,'User Input Data'!C46=truckstoptru),'User Input Data'!Q46,blank)</f>
        <v/>
      </c>
      <c r="R42" s="79" t="str">
        <f>IF('User Input Data'!C46=truckstoptru,'User Input Data'!R46,blank)</f>
        <v/>
      </c>
      <c r="S42" s="79" t="str">
        <f>IF('User Input Data'!C46=truckstoptru,'User Input Data'!S46,blank)</f>
        <v/>
      </c>
      <c r="T42" s="79" t="str">
        <f>IF('User Input Data'!C46=truckstoptru,'User Input Data'!T46,blank)</f>
        <v/>
      </c>
      <c r="U42" s="79" t="str">
        <f>IF('User Input Data'!C46=truckstoptru,'User Input Data'!U46,blank)</f>
        <v/>
      </c>
      <c r="V42" s="79" t="str">
        <f>IF('User Input Data'!C46=truckstoptru,'User Input Data'!V46,blank)</f>
        <v/>
      </c>
      <c r="W42" s="79" t="str">
        <f>IF('User Input Data'!C46=truckstoptru,'User Input Data'!W46,blank)</f>
        <v/>
      </c>
      <c r="X42" s="79" t="str">
        <f>IF('User Input Data'!C46=truckstoptru,'User Input Data'!X46,blank)</f>
        <v/>
      </c>
      <c r="Y42" s="79" t="str">
        <f>IF('User Input Data'!C46=truckstoptru,'User Input Data'!Y46,blank)</f>
        <v/>
      </c>
      <c r="Z42" s="79" t="str">
        <f>IF('User Input Data'!C46=truckstoptru,'User Input Data'!Z46,blank)</f>
        <v/>
      </c>
      <c r="AA42" s="79" t="str">
        <f>IF('User Input Data'!C46=truckstoptru,'User Input Data'!AA46,blank)</f>
        <v/>
      </c>
      <c r="AB42" s="9" t="str">
        <f>IF(AND(OR('User Input Data'!C46=truckstop1,'User Input Data'!C46=truckstoptru),'User Input Data'!AC46&gt;1),'User Input Data'!AC46,blank)</f>
        <v/>
      </c>
      <c r="AC42" s="9" t="str">
        <f>IF(AND(OR('User Input Data'!C46=truckstop1,'User Input Data'!C46=truckstoptru),'User Input Data'!AD46&gt;0),'User Input Data'!AD46,blank)</f>
        <v/>
      </c>
      <c r="AE42" t="str">
        <f>IF(E42&gt;0,E42,Other!$G$5)</f>
        <v/>
      </c>
      <c r="AF42" t="str">
        <f t="shared" si="18"/>
        <v/>
      </c>
      <c r="AG42" s="12" t="str">
        <f>IF(NOT(B42=blank),VLOOKUP(B42+0,'Tables 4-5'!$F$8:$G$25,2),blank)</f>
        <v/>
      </c>
      <c r="AH42" s="461" t="str">
        <f>IF(NOT(B42=blank),VLOOKUP(B42+0,'Table 6'!$B$3:$D$20,2),blank)</f>
        <v/>
      </c>
      <c r="AI42" s="4" t="str">
        <f>IF(NOT(B42=blank),'Tables 4-5'!$A$8,blank)</f>
        <v/>
      </c>
      <c r="AJ42" s="4" t="str">
        <f>IF(NOT(B42=blank),PRODUCT(G42,H42,(AE42-IF(AE42/FHS&lt;1,1,AE42/FHS)*(truck_idle/60)),(AG42*AI42),(Other!$G$4/454))+PRODUCT(IF(AE42/FHS&lt;1,1,AE42/FHS),G42,H42,AH42,truck_idle/60,Other!$G$4/454),blank)</f>
        <v/>
      </c>
      <c r="AK42" s="4" t="str">
        <f>IF(NOT(B42=blank),PRODUCT(IF(AE42/FHS&lt;1,1,AE42/FHS),G42,H42,AH42,truck_idle/60,Other!$G$4/454)+PRODUCT(G42,(AE42-IF(AE42/FHS&lt;1,1,AE42/FHS)*(truck_idle/60)),Truck_KW,gridNox,Other!$G$4/454,H42,AG42),blank)</f>
        <v/>
      </c>
      <c r="AL42" s="12" t="str">
        <f>IF(NOT(B42=blank),VLOOKUP(B42+1,'Tables 4-5'!$F$8:$G$25,2),blank)</f>
        <v/>
      </c>
      <c r="AM42" s="461" t="str">
        <f>IF(NOT(B42=blank),VLOOKUP(B42+1,'Table 6'!$B$3:$D$20,2),blank)</f>
        <v/>
      </c>
      <c r="AN42" s="4" t="str">
        <f>IF(NOT(B42=blank),'Tables 4-5'!$A$8,blank)</f>
        <v/>
      </c>
      <c r="AO42" s="4" t="str">
        <f>IF(NOT(B42=blank),PRODUCT(G42,I42,(AE42-IF(AE42/FHS&lt;1,1,AE42/FHS)*(truck_idle/60)),(AL42*AN42),(Other!$G$4/454))+PRODUCT(IF(AE42/FHS&lt;1,1,AE42/FHS),G42,I42,AM42,truck_idle/60,Other!$G$4/454),blank)</f>
        <v/>
      </c>
      <c r="AP42" s="4" t="str">
        <f>IF(NOT(B42=blank),PRODUCT(IF(AE42/FHS&lt;1,1,AE42/FHS),G42,I42,AM42,truck_idle/60,Other!$G$4/454)+PRODUCT(G42,(AE42-IF(AE42/FHS&lt;1,1,AE42/FHS)*(truck_idle/60)),Truck_KW,gridNox,Other!$G$4/454,I42,AL42),blank)</f>
        <v/>
      </c>
      <c r="AQ42" s="12" t="str">
        <f>IF(NOT(B42=blank),VLOOKUP(B42+2,'Tables 4-5'!$F$8:$G$25,2),blank)</f>
        <v/>
      </c>
      <c r="AR42" s="461" t="str">
        <f>IF(NOT(B42=blank),VLOOKUP(B42+2,'Table 6'!$B$3:$D$20,2),blank)</f>
        <v/>
      </c>
      <c r="AS42" s="4" t="str">
        <f>IF(NOT(B42=blank),'Tables 4-5'!$A$8,blank)</f>
        <v/>
      </c>
      <c r="AT42" s="4" t="str">
        <f>IF(NOT(B42=blank),PRODUCT(G42,J42,(AE42-IF(AE42/FHS&lt;1,1,AE42/FHS)*(truck_idle/60)),(AQ42*AS42),(Other!$G$4/454))+PRODUCT(IF(AE42/FHS&lt;1,1,AE42/FHS),G42,J42,AR42,truck_idle/60,Other!$G$4/454),blank)</f>
        <v/>
      </c>
      <c r="AU42" s="4" t="str">
        <f>IF(NOT(B42=blank),PRODUCT(IF(AE42/FHS&lt;1,1,AE42/FHS),G42,J42,AR42,truck_idle/60,Other!$G$4/454)+PRODUCT(G42,(AE42-IF(AE42/FHS&lt;1,1,AE42/FHS)*(truck_idle/60)),Truck_KW,gridNox,Other!$G$4/454,J42,AQ42),blank)</f>
        <v/>
      </c>
      <c r="AV42" s="12" t="str">
        <f>IF(NOT(B42=blank),VLOOKUP(B42+3,'Tables 4-5'!$F$8:$G$25,2),blank)</f>
        <v/>
      </c>
      <c r="AW42" s="4" t="str">
        <f>IF(NOT(B42=blank),VLOOKUP(B42+3,#REF!,2),blank)</f>
        <v/>
      </c>
      <c r="AX42" s="461" t="str">
        <f>IF(NOT(B42=blank),VLOOKUP(B42+3,'Table 6'!$B$3:$D$20,2),blank)</f>
        <v/>
      </c>
      <c r="AY42" s="4" t="str">
        <f>IF(NOT(B42=blank),'Tables 4-5'!$A$8,blank)</f>
        <v/>
      </c>
      <c r="AZ42" s="4" t="str">
        <f>IF(NOT(B42=blank),PRODUCT(G42,K42,(AE42-IF(AE42/FHS&lt;1,1,AE42/FHS)*(truck_idle/60)),(AV42*AY42),(Other!$G$4/454))+PRODUCT(IF(AE42/FHS&lt;1,1,AE42/FHS),G42,K42,AX42,truck_idle/60,Other!$G$4/454),blank)</f>
        <v/>
      </c>
      <c r="BA42" s="4" t="str">
        <f>IF(NOT(B42=blank),PRODUCT(IF(AE42/FHS&lt;1,1,AE42/FHS),G42,K42,AX42,Other!$G$6/60,Other!$G$4/454)+PRODUCT(G42,(AE42-IF(AE42/FHS&lt;1,1,AE42/FHS)*(truck_idle/60)),Truck_KW,gridNox,Other!$G$4/454,K42,AV42),blank)</f>
        <v/>
      </c>
      <c r="BB42" s="12" t="str">
        <f>IF(NOT(B42=blank),VLOOKUP(B42+4,'Tables 4-5'!$F$8:$G$25,2),blank)</f>
        <v/>
      </c>
      <c r="BC42" s="461" t="str">
        <f>IF(NOT(B42=blank),VLOOKUP(B42+4,'Table 6'!$B$3:$D$20,2),blank)</f>
        <v/>
      </c>
      <c r="BD42" s="4" t="str">
        <f>IF(NOT(B42=blank),'Tables 4-5'!$A$8,blank)</f>
        <v/>
      </c>
      <c r="BE42" s="4" t="str">
        <f>IF(NOT(B42=blank),PRODUCT(G42,L42,(AE42-IF(AE42/FHS&lt;1,1,AE42/FHS)*(truck_idle/60)),(BB42*BD42),(Other!$G$4/454))+PRODUCT(IF(AE42/FHS&lt;1,1,AE42/FHS),G42,L42,BC42,truck_idle/60,Other!$G$4/454),blank)</f>
        <v/>
      </c>
      <c r="BF42" s="4" t="str">
        <f>IF(NOT(B42=blank),PRODUCT(IF(AE42/FHS&lt;1,1,AE42/FHS),G42,L42,BC42,Other!$G$6/60,Other!$G$4/454)+PRODUCT(G42,(AE42-IF(AE42/FHS&lt;1,1,AE42/FHS)*(truck_idle/60)),Truck_KW,gridNox,Other!$G$4/454,L42,BB42),blank)</f>
        <v/>
      </c>
      <c r="BG42" s="12" t="str">
        <f>IF(NOT(B42=blank),VLOOKUP(B42+5,'Tables 4-5'!$F$8:$G$25,2),blank)</f>
        <v/>
      </c>
      <c r="BH42" s="461" t="str">
        <f>IF(NOT(B42=blank),VLOOKUP(B42+5,'Table 6'!$B$3:$D$20,2),blank)</f>
        <v/>
      </c>
      <c r="BI42" s="4" t="str">
        <f>IF(NOT(B42=blank),'Tables 4-5'!$A$8,blank)</f>
        <v/>
      </c>
      <c r="BJ42" s="4" t="str">
        <f>IF(NOT(B42=blank),PRODUCT(G42,M42,(AE42-IF(AE42/FHS&lt;1,1,AE42/FHS)*(truck_idle/60)),(BG42*BI42),(Other!$G$4/454))+PRODUCT(IF(AE42/FHS&lt;1,1,AE42/FHS),G42,M42,BH42,truck_idle/60,Other!$G$4/454),blank)</f>
        <v/>
      </c>
      <c r="BK42" s="4" t="str">
        <f>IF(NOT(B42=blank),PRODUCT(IF(AE42/FHS&lt;1,1,AE42/FHS),G42,M42,BH42,truck_idle/60,Other!$G$4/454)+PRODUCT(G42,(AE42-IF(AE42/FHS&lt;1,1,AE42/FHS)*(truck_idle/60)),Truck_KW,gridNox,Other!$G$4/454,M42,BG42),blank)</f>
        <v/>
      </c>
      <c r="BL42" s="12" t="str">
        <f>IF(NOT(B42=blank),VLOOKUP(B42+6,'Tables 4-5'!$F$8:$G$25,2),blank)</f>
        <v/>
      </c>
      <c r="BM42" s="461" t="str">
        <f>IF(NOT(B42=blank),VLOOKUP(B42+6,'Table 6'!$B$3:$D$20,2),blank)</f>
        <v/>
      </c>
      <c r="BN42" s="4" t="str">
        <f>IF(NOT(B42=blank),'Tables 4-5'!$A$8,blank)</f>
        <v/>
      </c>
      <c r="BO42" s="4" t="str">
        <f>IF(NOT(B42=blank),PRODUCT(G42,N42,(AE42-IF(AE42/FHS&lt;1,1,AE42/FHS)*(truck_idle/60)),(BL42*BN42),(Other!$G$4/454))+PRODUCT(IF(AE42/FHS&lt;1,1,AE42/FHS),G42,N42,BM42,truck_idle/60,Other!$G$4/454),blank)</f>
        <v/>
      </c>
      <c r="BP42" s="4" t="str">
        <f>IF(NOT(B42=blank),PRODUCT(IF(AE42/FHS&lt;1,1,AE42/FHS),G42,N42,BM42,truck_idle/60,Other!$G$4/454)+PRODUCT(G42,(AE42-IF(AE42/FHS&lt;1,1,AE42/FHS)*(truck_idle/60)),Truck_KW,gridNox,Other!$G$4/454,N42,BL42),blank)</f>
        <v/>
      </c>
      <c r="BQ42" s="12" t="str">
        <f>IF(NOT(B42=blank),VLOOKUP(B42+7,'Tables 4-5'!$F$8:$G$25,2),blank)</f>
        <v/>
      </c>
      <c r="BR42" s="461" t="str">
        <f>IF(NOT(B42=blank),VLOOKUP(B42+7,'Table 6'!$B$3:$D$20,2),blank)</f>
        <v/>
      </c>
      <c r="BS42" s="4" t="str">
        <f>IF(NOT(B42=blank),'Tables 4-5'!$A$8,blank)</f>
        <v/>
      </c>
      <c r="BT42" s="4" t="str">
        <f>IF(NOT(B42=blank),PRODUCT(G42,O42,(AE42-IF(AE42/FHS&lt;1,1,AE42/FHS)*(truck_idle/60)),(BQ42*BS42),(Other!$G$4/454))+PRODUCT(IF(AE42/FHS&lt;1,1,AE42/FHS),G42,O42,BR42,truck_idle/60,Other!$G$4/454),blank)</f>
        <v/>
      </c>
      <c r="BU42" s="4" t="str">
        <f>IF(NOT(B42=blank),PRODUCT(IF(AE42/FHS&lt;1,1,AE42/FHS),G42,O42,BR42,truck_idle/60,Other!$G$4/454)+PRODUCT(G42,(AE42-IF(AE42/FHS&lt;1,1,AE42/FHS)*(truck_idle/60)),Truck_KW,gridNox,Other!$G$4/454,O42,BQ42),blank)</f>
        <v/>
      </c>
      <c r="BV42" s="12" t="str">
        <f>IF(NOT(B42=blank),VLOOKUP(B42+8,'Tables 4-5'!$F$8:$G$25,2),blank)</f>
        <v/>
      </c>
      <c r="BW42" s="461" t="str">
        <f>IF(NOT(B42=blank),VLOOKUP(B42+8,'Table 6'!$B$3:$D$20,2),blank)</f>
        <v/>
      </c>
      <c r="BX42" s="4" t="str">
        <f>IF(NOT(B42=blank),'Tables 4-5'!$A$8,blank)</f>
        <v/>
      </c>
      <c r="BY42" s="4" t="str">
        <f>IF(NOT(B42=blank),PRODUCT(G42,P42,(AE42-IF(AE42/FHS&lt;1,1,AE42/FHS)*(truck_idle/60)),(BV42*BX42),(Other!$G$4/454))+PRODUCT(IF(AE42/FHS&lt;1,1,AE42/FHS),G42,P42,BW42,truck_idle/60,Other!$G$4/454),blank)</f>
        <v/>
      </c>
      <c r="BZ42" s="4" t="str">
        <f>IF(NOT(B42=blank),PRODUCT(IF(AE42/FHS&lt;1,1,AE42/FHS),G42,P42,BW42,truck_idle/60,Other!$G$4/454)+PRODUCT(G42,(AE42-IF(AE42/FHS&lt;1,1,AE42/FHS)*(truck_idle/60)),Truck_KW,gridNox,Other!$G$4/454,P42,BV42),blank)</f>
        <v/>
      </c>
      <c r="CA42" s="12" t="str">
        <f>IF(NOT(B42=blank),VLOOKUP(B42+9,'Tables 4-5'!$F$8:$G$25,2),blank)</f>
        <v/>
      </c>
      <c r="CB42" s="461" t="str">
        <f>IF(NOT(B42=blank),VLOOKUP(B42+9,'Table 6'!$B$3:$D$20,2),blank)</f>
        <v/>
      </c>
      <c r="CC42" s="4" t="str">
        <f>IF(NOT(B42=blank),'Tables 4-5'!$A$8,blank)</f>
        <v/>
      </c>
      <c r="CD42" s="4" t="str">
        <f>IF(NOT(B42=blank),PRODUCT(G42,Q42,(AE42-IF(AE42/FHS&lt;1,1,AE42/FHS)*(truck_idle/60)),(CA42*CC42),(Other!$G$4/454))+PRODUCT(IF(AE42/FHS&lt;1,1,AE42/FHS),G42,Q42,CB42,truck_idle/60,Other!$G$4/454),blank)</f>
        <v/>
      </c>
      <c r="CE42" s="4" t="str">
        <f>IF(NOT(B42=blank),PRODUCT(IF(AE42/FHS&lt;1,1,AE42/FHS),G42,Q42,CB42,truck_idle/60,Other!$G$4/454)+PRODUCT(G42,(AE42-IF(AE42/FHS&lt;1,1,AE42/FHS)*(truck_idle/60)),Truck_KW,gridNox,Other!$G$4/454,Q42,CA42),blank)</f>
        <v/>
      </c>
      <c r="CG42" s="12" t="str">
        <f>IF(NOT(B42=blank),VLOOKUP(B42+0,'Tables 4-5'!$F$8:$G$25,2),blank)</f>
        <v/>
      </c>
      <c r="CH42" s="12" t="str">
        <f>IF(NOT(B42=blank),VLOOKUP(B42+0,'Table 6'!$B$3:$D$20,3),blank)</f>
        <v/>
      </c>
      <c r="CI42" s="4" t="str">
        <f>IF(NOT(B42=blank),'Tables 4-5'!$B$8,blank)</f>
        <v/>
      </c>
      <c r="CJ42" s="4" t="str">
        <f>IF(NOT(B42=blank),PRODUCT(G42,H42,(AE42-IF(AE42/FHS&lt;1,1,AE42/FHS)*(truck_idle/60)),(CG42*CI42),(Other!$G$4/454))+PRODUCT(IF(AE42/FHS&lt;1,1,AE42/FHS),G42,H42,CH42,truck_idle/60,Other!$G$4/454),blank)</f>
        <v/>
      </c>
      <c r="CK42" s="12" t="str">
        <f>IF(NOT(B42=blank),PRODUCT(IF(AE42/FHS&lt;1,1,AE42/FHS),G42,H42,CH42,truck_idle/60,Other!$G$4/454)+PRODUCT(G42,(AE42-IF(AE42/FHS&lt;1,1,AE42/FHS)*(truck_idle/60)),Truck_KW,gridPM,Other!$G$4/454,CG42,H42),blank)</f>
        <v/>
      </c>
      <c r="CL42" s="12" t="str">
        <f>IF(NOT(B42=blank),VLOOKUP(B42+1,'Tables 4-5'!$F$8:$G$25,2),blank)</f>
        <v/>
      </c>
      <c r="CM42" s="12" t="str">
        <f>IF(NOT(B42=blank),VLOOKUP(B42+1,'Table 6'!$B$3:$D$20,3),blank)</f>
        <v/>
      </c>
      <c r="CN42" s="4" t="str">
        <f>IF(NOT(B42=blank),'Tables 4-5'!$B$8,blank)</f>
        <v/>
      </c>
      <c r="CO42" s="4" t="str">
        <f>IF(NOT(B42=blank),PRODUCT(G42,I42,(AE42-IF(AE42/FHS&lt;1,1,AE42/FHS)*(truck_idle/60)),(CL42*CN42),(Other!$G$4/454))+PRODUCT(IF(AE42/FHS&lt;1,1,AE42/FHS),G42,I42,CM42,truck_idle/60,Other!$G$4/454),blank)</f>
        <v/>
      </c>
      <c r="CP42" s="12" t="str">
        <f>IF(NOT(B42=blank),PRODUCT(IF(AE42/FHS&lt;1,1,AE42/FHS),G42,I42,CM42,truck_idle/60,Other!$G$4/454)+PRODUCT(G42,(AE42-IF(AE42/FHS&lt;1,1,AE42/FHS)*(truck_idle/60)),Truck_KW,gridPM,Other!$G$4/454,I42,CL42),blank)</f>
        <v/>
      </c>
      <c r="CQ42" s="12" t="str">
        <f>IF(NOT(B42=blank),VLOOKUP(B42+2,'Tables 4-5'!$F$8:$G$25,2),blank)</f>
        <v/>
      </c>
      <c r="CR42" s="12" t="str">
        <f>IF(NOT(B42=blank),VLOOKUP(B42+2,'Table 6'!$B$3:$D$20,3),blank)</f>
        <v/>
      </c>
      <c r="CS42" s="4" t="str">
        <f>IF(NOT(B42=blank),'Tables 4-5'!$B$8,blank)</f>
        <v/>
      </c>
      <c r="CT42" s="4" t="str">
        <f>IF(NOT(B42=blank),PRODUCT(G42,J42,(AE42-IF(AE42/FHS&lt;1,1,AE42/FHS)*(truck_idle/60)),(CQ42*CS42),(Other!$G$4/454))+PRODUCT(IF(AE42/FHS&lt;1,1,AE42/FHS),G42,J42,CR42,truck_idle/60,Other!$G$4/454),blank)</f>
        <v/>
      </c>
      <c r="CU42" s="12" t="str">
        <f>IF(NOT(B42=blank),PRODUCT(IF(AE42/FHS&lt;1,1,AE42/FHS),G42,J42,CR42,truck_idle/60,Other!$G$4/454)+PRODUCT(G42,(AE42-IF(AE42/FHS&lt;1,1,AE42/FHS)*(truck_idle/60)),Truck_KW,gridPM,Other!$G$4/454,J42,CQ42),blank)</f>
        <v/>
      </c>
      <c r="CV42" s="12" t="str">
        <f>IF(NOT(B42=blank),VLOOKUP(B42+3,'Tables 4-5'!$F$8:$G$25,2),blank)</f>
        <v/>
      </c>
      <c r="CW42" s="12" t="str">
        <f>IF(NOT(B42=blank),VLOOKUP(B42+3,'Table 6'!$B$3:$D$20,3),blank)</f>
        <v/>
      </c>
      <c r="CX42" s="4" t="str">
        <f>IF(NOT(B42=blank),'Tables 4-5'!$B$8,blank)</f>
        <v/>
      </c>
      <c r="CY42" s="4" t="str">
        <f>IF(NOT(B42=blank),PRODUCT(G42,K42,(AE42-IF(AE42/FHS&lt;1,1,AE42/FHS)*(truck_idle/60)),(CV42*CX42),(Other!$G$4/454))+PRODUCT(IF(AE42/FHS&lt;1,1,AE42/FHS),G42,K42,CW42,truck_idle/60,Other!$G$4/454),blank)</f>
        <v/>
      </c>
      <c r="CZ42" s="12" t="str">
        <f>IF(NOT(B42=blank),PRODUCT(IF(AE42/FHS&lt;1,1,AE42/FHS),G42,K42,CW42,truck_idle/60,Other!$G$4/454)+PRODUCT(G42,(AE42-IF(AE42/FHS&lt;1,1,AE42/FHS)*(truck_idle/60)),Truck_KW,gridPM,Other!$G$4/454,K42,CV42),blank)</f>
        <v/>
      </c>
      <c r="DA42" s="12" t="str">
        <f>IF(NOT(B42=blank),VLOOKUP(B42+4,'Tables 4-5'!$F$8:$G$25,2),blank)</f>
        <v/>
      </c>
      <c r="DB42" s="12" t="str">
        <f>IF(NOT(B42=blank),VLOOKUP(B42+4,'Table 6'!$B$3:$D$20,3),blank)</f>
        <v/>
      </c>
      <c r="DC42" s="4" t="str">
        <f>IF(NOT(B42=blank),'Tables 4-5'!$B$8,blank)</f>
        <v/>
      </c>
      <c r="DD42" s="4" t="str">
        <f>IF(NOT(B42=blank),PRODUCT(G42,L42,(AE42-IF(AE42/FHS&lt;1,1,AE42/FHS)*(truck_idle/60)),(DA42*DC42),(Other!$G$4/454))+PRODUCT(IF(AE42/FHS&lt;1,1,AE42/FHS),G42,L42,DB42,truck_idle/60,Other!$G$4/454),blank)</f>
        <v/>
      </c>
      <c r="DE42" s="12" t="str">
        <f>IF(NOT(B42=blank),PRODUCT(IF(AE42/FHS&lt;1,1,AE42/FHS),G42,L42,DB42,truck_idle/60,Other!$G$4/454)+PRODUCT(G42,(AE42-IF(AE42/FHS&lt;1,1,AE42/FHS)*(truck_idle/60)),Truck_KW,gridPM,Other!$G$4/454,L42,DA42),blank)</f>
        <v/>
      </c>
      <c r="DF42" s="12" t="str">
        <f>IF(NOT(B42=blank),VLOOKUP(B42+5,'Tables 4-5'!$F$8:$G$25,2),blank)</f>
        <v/>
      </c>
      <c r="DG42" s="12" t="str">
        <f>IF(NOT(B42=blank),VLOOKUP(B42+5,'Table 6'!$B$3:$D$20,3),blank)</f>
        <v/>
      </c>
      <c r="DH42" s="4" t="str">
        <f>IF(NOT(B42=blank),'Tables 4-5'!$B$8,blank)</f>
        <v/>
      </c>
      <c r="DI42" s="4" t="str">
        <f>IF(NOT(B42=blank),PRODUCT(G42,M42,(AE42-IF(AE42/FHS&lt;1,1,AE42/FHS)*(truck_idle/60)),(DF42*DH42),(Other!$G$4/454))+PRODUCT(IF(AE42/FHS&lt;1,1,AE42/FHS),G42,M42,DG42,truck_idle/60,Other!$G$4/454),blank)</f>
        <v/>
      </c>
      <c r="DJ42" s="12" t="str">
        <f>IF(NOT(B42=blank),PRODUCT(IF(AE42/FHS&lt;1,1,AE42/FHS),G42,M42,DG42,truck_idle/60,Other!$G$4/454)+PRODUCT(G42,(AE42-IF(AE42/FHS&lt;1,1,AE42/FHS)*(truck_idle/60)),Truck_KW,gridPM,Other!$G$4/454,M42,DF42),blank)</f>
        <v/>
      </c>
      <c r="DK42" s="12" t="str">
        <f>IF(NOT(B42=blank),VLOOKUP(B42+6,'Tables 4-5'!$F$8:$G$25,2),blank)</f>
        <v/>
      </c>
      <c r="DL42" s="12" t="str">
        <f>IF(NOT(B42=blank),VLOOKUP(B42+6,'Table 6'!$B$3:$D$20,3),blank)</f>
        <v/>
      </c>
      <c r="DM42" s="4" t="str">
        <f>IF(NOT(B42=blank),'Tables 4-5'!$B$8,blank)</f>
        <v/>
      </c>
      <c r="DN42" s="4" t="str">
        <f>IF(NOT(B42=blank),PRODUCT(G42,N42,(AE42-IF(AE42/FHS&lt;1,1,AE42/FHS)*(truck_idle/60)),(DK42*DM42),(Other!$G$4/454))+PRODUCT(IF(AE42/FHS&lt;1,1,AE42/FHS),G42,N42,DL42,truck_idle/60,Other!$G$4/454),blank)</f>
        <v/>
      </c>
      <c r="DO42" s="12" t="str">
        <f>IF(NOT(B42=blank),PRODUCT(IF(AE42/FHS&lt;1,1,AE42/FHS),G42,N42,DL42,truck_idle/60,Other!$G$4/454)+PRODUCT(G42,(AE42-IF(AE42/FHS&lt;1,1,AE42/FHS)*(truck_idle/60)),Truck_KW,gridPM,Other!$G$4/454,N42,DK42),blank)</f>
        <v/>
      </c>
      <c r="DP42" s="12" t="str">
        <f>IF(NOT(B42=blank),VLOOKUP(B42+7,'Tables 4-5'!$F$8:$G$25,2),blank)</f>
        <v/>
      </c>
      <c r="DQ42" s="12" t="str">
        <f>IF(NOT(B42=blank),VLOOKUP(B42+7,'Table 6'!$B$3:$D$20,3),blank)</f>
        <v/>
      </c>
      <c r="DR42" s="4" t="str">
        <f>IF(NOT(B42=blank),'Tables 4-5'!$B$8,blank)</f>
        <v/>
      </c>
      <c r="DS42" s="4" t="str">
        <f>IF(NOT(B42=blank),PRODUCT(G42,O42,(AE42-IF(AE42/FHS&lt;1,1,AE42/FHS)*(truck_idle/60)),(DP42*DR42),(Other!$G$4/454))+PRODUCT(IF(AE42/FHS&lt;1,1,AE42/FHS),G42,O42,DQ42,truck_idle/60,Other!$G$4/454),blank)</f>
        <v/>
      </c>
      <c r="DT42" s="12" t="str">
        <f>IF(NOT(B42=blank),PRODUCT(IF(AE42/FHS&lt;1,1,AE42/FHS),G42,O42,DQ42,truck_idle/60,Other!$G$4/454)+PRODUCT(G42,(AE42-IF(AE42/FHS&lt;1,1,AE42/FHS)*(truck_idle/60)),Truck_KW,gridPM,Other!$G$4/454,O42,DP42),blank)</f>
        <v/>
      </c>
      <c r="DU42" s="12" t="str">
        <f>IF(NOT(B42=blank),VLOOKUP(B42+8,'Tables 4-5'!$F$8:$G$25,2),blank)</f>
        <v/>
      </c>
      <c r="DV42" s="12" t="str">
        <f>IF(NOT(B42=blank),VLOOKUP(B42+8,'Table 6'!$B$3:$D$20,3),blank)</f>
        <v/>
      </c>
      <c r="DW42" s="4" t="str">
        <f>IF(NOT(B42=blank),'Tables 4-5'!$B$8,blank)</f>
        <v/>
      </c>
      <c r="DX42" s="4" t="str">
        <f>IF(NOT(B42=blank),PRODUCT(G42,P42,(AE42-IF(AE42/FHS&lt;1,1,AE42/FHS)*(truck_idle/60)),(DU42*DW42),(Other!$G$4/454))+PRODUCT(IF(AE42/FHS&lt;1,1,AE42/FHS),G42,P42,DV42,truck_idle/60,Other!$G$4/454),blank)</f>
        <v/>
      </c>
      <c r="DY42" s="12" t="str">
        <f>IF(NOT(B42=blank),PRODUCT(IF(AE42/FHS&lt;1,1,AE42/FHS),G42,P42,DV42,truck_idle/60,Other!$G$4/454)+PRODUCT(G42,(AE42-IF(AE42/FHS&lt;1,1,AE42/FHS)*(truck_idle/60)),Truck_KW,gridPM,Other!$G$4/454,P42,DU42),blank)</f>
        <v/>
      </c>
      <c r="DZ42" s="12" t="str">
        <f>IF(NOT(B42=blank),VLOOKUP(B42+9,'Tables 4-5'!$F$8:$G$25,2),blank)</f>
        <v/>
      </c>
      <c r="EA42" s="12" t="str">
        <f>IF(NOT(B42=blank),VLOOKUP(B42+9,#REF!,3),blank)</f>
        <v/>
      </c>
      <c r="EB42" s="12" t="str">
        <f>IF(NOT(B42=blank),VLOOKUP(B42+9,'Table 6'!$B$3:$D$20,3),blank)</f>
        <v/>
      </c>
      <c r="EC42" s="4" t="str">
        <f>IF(NOT(B42=blank),'Tables 4-5'!$B$8,blank)</f>
        <v/>
      </c>
      <c r="ED42" s="4" t="str">
        <f>IF(NOT(B42=blank),PRODUCT(G42,Q42,(AE42-IF(AE42/FHS&lt;1,1,AE42/FHS)*(truck_idle/60)),(DZ42*EC42),(Other!$G$4/454))+PRODUCT(IF(AE42/FHS&lt;1,1,AE42/FHS),G42,Q42,EB42,truck_idle/60,Other!$G$4/454),blank)</f>
        <v/>
      </c>
      <c r="EE42" s="12" t="str">
        <f>IF(NOT(B42=blank),PRODUCT(IF(AE42/FHS&lt;1,1,AE42/FHS),G42,Q42,EB42,truck_idle/60,Other!$G$4/454)+PRODUCT(G42,(AE42-IF(AE42/FHS&lt;1,1,AE42/FHS)*(truck_idle/60)),Truck_KW,gridPM,Other!$G$4/454,Q42,DZ42),blank)</f>
        <v/>
      </c>
      <c r="EG42" t="str">
        <f>IF(C42=truckstoptru,VLOOKUP(B42+0,'Tables 2-3 TRU'!$B$14:$D$31,2),blank)</f>
        <v/>
      </c>
      <c r="EH42" s="4" t="str">
        <f>IF(C42=truckstoptru,PRODUCT(G42,(AF42-IF(AF42/FHS&lt;1,1,AF42/FHS)*(truck_idle/60)),tru__hp,tru_Load_Factor,(Other!$G$4/454),EG42,R42)+PRODUCT(IF(AF42/FHS&lt;1,1,AF42/FHS),G42,truck_idle/60,tru__hp,tru_Load_Factor,(Other!$G$4/454),EG42,R42),blank)</f>
        <v/>
      </c>
      <c r="EI42" s="4" t="str">
        <f>IF(C42=truckstoptru,PRODUCT(IF(AF42/FHS&lt;1,1,AF42/FHS),G42,truck_idle/60,tru_Load_Factor,tru__hp,(Other!$G$4/454),EG42,R42)+PRODUCT(G42,(AF42-IF(AF42/FHS&lt;1,1,AF42/FHS)*(truck_idle/60)),TRU_KW,gridNox,Other!$G$4/454,R42),blank)</f>
        <v/>
      </c>
      <c r="EJ42" t="str">
        <f>IF(C42=truckstoptru,VLOOKUP(B42+1,'Tables 2-3 TRU'!$B$14:$D$31,2),blank)</f>
        <v/>
      </c>
      <c r="EK42" s="4" t="str">
        <f>IF(C42=truckstoptru,PRODUCT(G42,(AF42-IF(AF42/FHS&lt;1,1,AF42/FHS)*(truck_idle/60)),tru__hp,tru_Load_Factor,(Other!$G$4/454),EJ42,S42)+PRODUCT(IF(AF42/FHS&lt;1,1,AF42/FHS),G42,truck_idle/60,tru__hp,tru_Load_Factor,(Other!$G$4/454),EJ42,S42),blank)</f>
        <v/>
      </c>
      <c r="EL42" s="4" t="str">
        <f>IF(C42=truckstoptru,PRODUCT(IF(AF42/FHS&lt;1,1,AF42/FHS),G42,truck_idle/60,tru_Load_Factor,tru__hp,(Other!$G$4/454),EJ42,S42)+PRODUCT(G42,(AF42-IF(AF42/FHS&lt;1,1,AF42/FHS)*(truck_idle/60)),TRU_KW,gridNox,Other!$G$4/454,S42),blank)</f>
        <v/>
      </c>
      <c r="EM42" t="str">
        <f>IF(C42=truckstoptru,VLOOKUP(B42+2,'Tables 2-3 TRU'!$B$14:$D$31,2),blank)</f>
        <v/>
      </c>
      <c r="EN42" s="4" t="str">
        <f>IF(C42=truckstoptru,PRODUCT(G42,(AF42-IF(AF42/FHS&lt;1,1,AF42/FHS)*(truck_idle/60)),tru__hp,tru_Load_Factor,(Other!$G$4/454),EM42,T42)+PRODUCT(IF(AF42/FHS&lt;1,1,AF42/FHS),G42,truck_idle/60,tru__hp,tru_Load_Factor,(Other!$G$4/454),EM42,T42),blank)</f>
        <v/>
      </c>
      <c r="EO42" s="4" t="str">
        <f>IF(C42=truckstoptru,PRODUCT(IF(AF42/FHS&lt;1,1,AF42/FHS),G42,truck_idle/60,tru_Load_Factor,tru__hp,(Other!$G$4/454),EM42,T42)+PRODUCT(G42,(AF42-IF(AF42/FHS&lt;1,1,AF42/FHS)*(truck_idle/60)),TRU_KW,gridNox,Other!$G$4/454,T42),blank)</f>
        <v/>
      </c>
      <c r="EP42" t="str">
        <f>IF(C42=truckstoptru,VLOOKUP(B42+3,'Tables 2-3 TRU'!$B$14:$D$31,2),blank)</f>
        <v/>
      </c>
      <c r="EQ42" s="4" t="str">
        <f>IF(C42=truckstoptru,PRODUCT(G42,(AF42-IF(AF42/FHS&lt;1,1,AF42/FHS)*(truck_idle/60)),tru__hp,tru_Load_Factor,(Other!$G$4/454),EP42,U42)+PRODUCT(IF(AF42/FHS&lt;1,1,AF42/FHS),G42,truck_idle/60,tru__hp,tru_Load_Factor,(Other!$G$4/454),EP42,U42),blank)</f>
        <v/>
      </c>
      <c r="ER42" s="4" t="str">
        <f>IF(C42=truckstoptru,PRODUCT(IF(AF42/FHS&lt;1,1,AF42/FHS),G42,truck_idle/60,tru_Load_Factor,tru__hp,(Other!$G$4/454),EP42,U42)+PRODUCT(G42,(AF42-IF(AF42/FHS&lt;1,1,AF42/FHS)*(truck_idle/60)),TRU_KW,gridNox,Other!$G$4/454,U42),blank)</f>
        <v/>
      </c>
      <c r="ES42" t="str">
        <f>IF(C42=truckstoptru,VLOOKUP(B42+4,'Tables 2-3 TRU'!$B$14:$D$31,2),blank)</f>
        <v/>
      </c>
      <c r="ET42" s="4" t="str">
        <f>IF(C42=truckstoptru,PRODUCT(G42,(AF42-IF(AF42/FHS&lt;1,1,AF42/FHS)*(truck_idle/60)),tru__hp,tru_Load_Factor,(Other!$G$4/454),ES42,V42)+PRODUCT(IF(AF42/FHS&lt;1,1,AF42/FHS),G42,truck_idle/60,tru__hp,tru_Load_Factor,(Other!$G$4/454),ES42,V42),blank)</f>
        <v/>
      </c>
      <c r="EU42" s="4" t="str">
        <f>IF(C42=truckstoptru,PRODUCT(IF(AF42/FHS&lt;1,1,AE42/FHS),G42,truck_idle/60,tru_Load_Factor,tru__hp,(Other!$G$4/454),ES42,V42)+PRODUCT(G42,(AF42-IF(AF42/FHS&lt;1,1,AE42/FHS)*(truck_idle/60)),TRU_KW,gridNox,Other!$G$4/454,V42),blank)</f>
        <v/>
      </c>
      <c r="EV42" t="str">
        <f>IF(C42=truckstoptru,VLOOKUP(B42+5,'Tables 2-3 TRU'!$B$14:$D$31,2),blank)</f>
        <v/>
      </c>
      <c r="EW42" s="4" t="str">
        <f>IF(C42=truckstoptru,PRODUCT(G42,(AF42-IF(AF42/FHS&lt;1,1,AF42/FHS)*(truck_idle/60)),tru__hp,tru_Load_Factor,(Other!$G$4/454),EV42,W42)+PRODUCT(IF(AF42/FHS&lt;1,1,AF42/FHS),G42,truck_idle/60,tru__hp,tru_Load_Factor,(Other!$G$4/454),EV42,W42),blank)</f>
        <v/>
      </c>
      <c r="EX42" s="4" t="str">
        <f>IF(C42=truckstoptru,PRODUCT(IF(AF42/FHS&lt;1,1,AF42/FHS),G42,truck_idle/60,tru_Load_Factor,tru__hp,(Other!$G$4/454),EV42,W42)+PRODUCT(G42,(AF42-IF(AF42/FHS&lt;1,1,AF42/FHS)*(truck_idle/60)),TRU_KW,gridNox,Other!$G$4/454,W42),blank)</f>
        <v/>
      </c>
      <c r="EY42" t="str">
        <f>IF(C42=truckstoptru,VLOOKUP(B42+6,'Tables 2-3 TRU'!$B$14:$D$31,2),blank)</f>
        <v/>
      </c>
      <c r="EZ42" s="4" t="str">
        <f>IF(C42=truckstoptru,PRODUCT(G42,(AF42-IF(AF42/FHS&lt;1,1,AF42/FHS)*(truck_idle/60)),tru__hp,tru_Load_Factor,(Other!$G$4/454),EY42,X42)+PRODUCT(IF(AF42/FHS&lt;1,1,AF42/FHS),G42,truck_idle/60,tru__hp,tru_Load_Factor,(Other!$G$4/454),EY42,X42),blank)</f>
        <v/>
      </c>
      <c r="FA42" s="4" t="str">
        <f>IF(C42=truckstoptru,PRODUCT(IF(AF42/FHS&lt;1,1,AF42/FHS),G42,truck_idle/60,tru_Load_Factor,tru__hp,(Other!$G$4/454),EY42,X42)+PRODUCT(G42,(AF42-IF(AF42/FHS&lt;1,1,AF42/FHS)*(truck_idle/60)),TRU_KW,gridNox,Other!$G$4/454,X42),blank)</f>
        <v/>
      </c>
      <c r="FB42" t="str">
        <f>IF(C42=truckstoptru,VLOOKUP(B42+7,'Tables 2-3 TRU'!$B$14:$D$31,2),blank)</f>
        <v/>
      </c>
      <c r="FC42" s="4" t="str">
        <f>IF(C42=truckstoptru,PRODUCT(G42,(AF42-IF(AF42/FHS&lt;1,1,AF42/FHS)*(truck_idle/60)),tru__hp,tru_Load_Factor,(Other!$G$4/454),FB42,Y42)+PRODUCT(IF(AF42/FHS&lt;1,1,AF42/FHS),G42,truck_idle/60,tru__hp,tru_Load_Factor,(Other!$G$4/454),FB42,Y42),blank)</f>
        <v/>
      </c>
      <c r="FD42" s="4" t="str">
        <f>IF(C42=truckstoptru,PRODUCT(IF(AF42/FHS&lt;1,1,AF42/FHS),G42,truck_idle/60,tru_Load_Factor,tru__hp,(Other!$G$4/454),FB42,Y42)+PRODUCT(G42,(AF42-IF(AF42/FHS&lt;1,1,AF42/FHS)*(truck_idle/60)),TRU_KW,gridNox,Other!$G$4/454,Y42),blank)</f>
        <v/>
      </c>
      <c r="FE42" t="str">
        <f>IF(C42=truckstoptru,VLOOKUP(B42+8,'Tables 2-3 TRU'!$B$14:$D$31,2),blank)</f>
        <v/>
      </c>
      <c r="FF42" s="4" t="str">
        <f>IF(C42=truckstoptru,PRODUCT(G42,(AF42-IF(AF42/FHS&lt;1,1,AF42/FHS)*(truck_idle/60)),tru__hp,tru_Load_Factor,(Other!$G$4/454),FE42,Z42)+PRODUCT(IF(AF42/FHS&lt;1,1,AF42/FHS),G42,truck_idle/60,tru__hp,tru_Load_Factor,(Other!$G$4/454),FE42,Z42),blank)</f>
        <v/>
      </c>
      <c r="FG42" s="4" t="str">
        <f>IF(C42=truckstoptru,PRODUCT(IF(AF42/FHS&lt;1,1,AF42/FHS),G42,truck_idle/60,tru_Load_Factor,tru__hp,(Other!$G$4/454),FE42,Z42)+PRODUCT(G42,(AF42-IF(AF42/FHS&lt;1,1,AF42/FHS)*(truck_idle/60)),TRU_KW,gridNox,Other!$G$4/454,Z42),blank)</f>
        <v/>
      </c>
      <c r="FH42" t="str">
        <f>IF(C42=truckstoptru,VLOOKUP(B42+9,'Tables 2-3 TRU'!$B$14:$D$31,2),blank)</f>
        <v/>
      </c>
      <c r="FI42" s="4" t="str">
        <f>IF(C42=truckstoptru,PRODUCT(G42,(AF42-IF(AF42/FHS&lt;1,1,AF42/FHS)*(truck_idle/60)),tru__hp,tru_Load_Factor,(Other!$G$4/454),FH42,AA42)+PRODUCT(IF(AF42/FHS&lt;1,1,AF42/FHS),G42,truck_idle/60,tru__hp,tru_Load_Factor,(Other!$G$4/454),FH42,AA42),blank)</f>
        <v/>
      </c>
      <c r="FJ42" s="4" t="str">
        <f>IF(C42=truckstoptru,PRODUCT(IF(AF42/FHS&lt;1,1,AF42/FHS),G42,truck_idle/60,tru_Load_Factor,tru__hp,(Other!$G$4/454),FH42,AA42)+PRODUCT(G42,(AF42-IF(AF42/FHS&lt;1,1,AF42/FHS)*(truck_idle/60)),TRU_KW,gridNox,Other!$G$4/454,AA42),blank)</f>
        <v/>
      </c>
      <c r="FL42" t="str">
        <f>IF(C42=truckstoptru,VLOOKUP(B42+0,'Tables 2-3 TRU'!$B$14:$D$31,3),blank)</f>
        <v/>
      </c>
      <c r="FM42" s="4" t="str">
        <f>IF(C42=truckstoptru,PRODUCT(G42,(AF42-IF(AF42/FHS&lt;1,1,AF42/FHS)*(truck_idle/60)),tru__hp,tru_Load_Factor,(Other!$G$4/454),FL42,R42)+PRODUCT(IF(AF42/FHS&lt;1,1,AF42/FHS),G42,truck_idle/60,tru__hp,tru_Load_Factor,(Other!$G$4/454),FL42,R42),blank)</f>
        <v/>
      </c>
      <c r="FN42" s="4" t="str">
        <f>IF(C42=truckstoptru,PRODUCT(IF(AF42/FHS&lt;1,1,AF42/FHS),G42,truck_idle/60,tru_Load_Factor,tru__hp,(Other!$G$4/454),FL42,R42)+PRODUCT(G42,(AF42-IF(AF42/FHS&lt;1,1,AF42/FHS)*(truck_idle/60)),TRU_KW,gridPM,Other!$G$4/454,R42),blank)</f>
        <v/>
      </c>
      <c r="FO42" t="str">
        <f>IF(C42=truckstoptru,VLOOKUP(B42+1,'Tables 2-3 TRU'!$B$14:$D$31,3),blank)</f>
        <v/>
      </c>
      <c r="FP42" s="4" t="str">
        <f>IF(C42=truckstoptru,PRODUCT(G42,(AF42-IF(AF42/FHS&lt;1,1,AF42/FHS)*(truck_idle/60)),tru__hp,tru_Load_Factor,(Other!$G$4/454),FO42,S42)+PRODUCT(IF(AF42/FHS&lt;1,1,AF42/FHS),G42,truck_idle/60,tru__hp,tru_Load_Factor,(Other!$G$4/454),FO42,S42),blank)</f>
        <v/>
      </c>
      <c r="FQ42" s="4" t="str">
        <f>IF(C42=truckstoptru,PRODUCT(IF(AF42/FHS&lt;1,1,AF42/FHS),G42,truck_idle/60,tru_Load_Factor,tru__hp,(Other!$G$4/454),FO42,S42)+PRODUCT(G42,(AF42-IF(AF42/FHS&lt;1,1,AF42/FHS)*(truck_idle/60)),TRU_KW,gridPM,Other!$G$4/454,S42),blank)</f>
        <v/>
      </c>
      <c r="FR42" t="str">
        <f>IF(C42=truckstoptru,VLOOKUP(B42+2,'Tables 2-3 TRU'!$B$14:$D$31,3),blank)</f>
        <v/>
      </c>
      <c r="FS42" s="4" t="str">
        <f>IF(C42=truckstoptru,PRODUCT(G42,(AF42-IF(AF42/FHS&lt;1,1,AF42/FHS)*(truck_idle/60)),tru__hp,tru_Load_Factor,(Other!$G$4/454),FR42,T42)+PRODUCT(IF(AF42/FHS&lt;1,1,AF42/FHS),G42,truck_idle/60,tru__hp,tru_Load_Factor,(Other!$G$4/454),FR42,T42),blank)</f>
        <v/>
      </c>
      <c r="FT42" s="4" t="str">
        <f>IF(C42=truckstoptru,PRODUCT(IF(AF42/FHS&lt;1,1,AF42/FHS),G42,truck_idle/60,tru_Load_Factor,tru__hp,(Other!$G$4/454),FR42,T42)+PRODUCT(G42,(AF42-IF(AF42/FHS&lt;1,1,AF42/FHS)*(truck_idle/60)),TRU_KW,gridPM,Other!$G$4/454,T42),blank)</f>
        <v/>
      </c>
      <c r="FU42" t="str">
        <f>IF(C42=truckstoptru,VLOOKUP(B42+3,'Tables 2-3 TRU'!$B$14:$D$31,3),blank)</f>
        <v/>
      </c>
      <c r="FV42" s="4" t="str">
        <f>IF(C42=truckstoptru,PRODUCT(G42,(AF42-IF(AF42/FHS&lt;1,1,AF42/FHS)*(truck_idle/60)),tru__hp,tru_Load_Factor,(Other!$G$4/454),FU42,U42)+PRODUCT(IF(AF42/FHS&lt;1,1,AF42/FHS),G42,truck_idle/60,tru__hp,tru_Load_Factor,(Other!$G$4/454),FU42,U42),blank)</f>
        <v/>
      </c>
      <c r="FW42" s="4" t="str">
        <f>IF(C42=truckstoptru,PRODUCT(IF(AF42/FHS&lt;1,1,AF42/FHS),G42,truck_idle/60,tru_Load_Factor,tru__hp,(Other!$G$4/454),FU42,U42)+PRODUCT(G42,(AF42-IF(AF42/FHS&lt;1,1,AF42/FHS)*(truck_idle/60)),TRU_KW,gridPM,Other!$G$4/454,U42),blank)</f>
        <v/>
      </c>
      <c r="FX42" t="str">
        <f>IF(C42=truckstoptru,VLOOKUP(B42+4,'Tables 2-3 TRU'!$B$14:$D$31,3),blank)</f>
        <v/>
      </c>
      <c r="FY42" s="4" t="str">
        <f>IF(C42=truckstoptru,PRODUCT(G42,(AF42-IF(AF42/FHS&lt;1,1,AF42/FHS)*(truck_idle/60)),tru__hp,tru_Load_Factor,(Other!$G$4/454),FX42,V42)+PRODUCT(IF(AF42/FHS&lt;1,1,AF42/FHS),G42,truck_idle/60,tru__hp,tru_Load_Factor,(Other!$G$4/454),FX42,V42),blank)</f>
        <v/>
      </c>
      <c r="FZ42" s="4" t="str">
        <f>IF(C42=truckstoptru,PRODUCT(IF(AF42/FHS&lt;1,1,AF42/FHS),G42,truck_idle/60,tru_Load_Factor,tru__hp,(Other!$G$4/454),FX42,V42)+PRODUCT(G42,(AF42-IF(AF42/FHS&lt;1,1,AF42/FHS)*(truck_idle/60)),TRU_KW,gridPM,Other!$G$4/454,V42),blank)</f>
        <v/>
      </c>
      <c r="GA42" t="str">
        <f>IF(C42=truckstoptru,VLOOKUP(B42+5,'Tables 2-3 TRU'!$B$14:$D$31,3),blank)</f>
        <v/>
      </c>
      <c r="GB42" s="4" t="str">
        <f>IF(C42=truckstoptru,PRODUCT(G42,(AF42-IF(AF42/FHS&lt;1,1,AF42/FHS)*(truck_idle/60)),tru__hp,tru_Load_Factor,(Other!$G$4/454),GA42,W42)+PRODUCT(IF(AF42/FHS&lt;1,1,AF42/FHS),G42,truck_idle/60,tru__hp,tru_Load_Factor,(Other!$G$4/454),GA42,W42),blank)</f>
        <v/>
      </c>
      <c r="GC42" s="4" t="str">
        <f>IF(C42=truckstoptru,PRODUCT(IF(AF42/FHS&lt;1,1,AF42/FHS),G42,truck_idle/60,tru_Load_Factor,tru__hp,(Other!$G$4/454),GA42,W42)+PRODUCT(G42,(AF42-IF(AF42/FHS&lt;1,1,AF42/FHS)*(truck_idle/60)),TRU_KW,gridPM,Other!$G$4/454,W42),blank)</f>
        <v/>
      </c>
      <c r="GD42" t="str">
        <f>IF(C42=truckstoptru,VLOOKUP(B42+6,'Tables 2-3 TRU'!$B$14:$D$31,3),blank)</f>
        <v/>
      </c>
      <c r="GE42" s="4" t="str">
        <f>IF(C42=truckstoptru,PRODUCT(G42,(AF42-IF(AF42/FHS&lt;1,1,AF42/FHS)*(truck_idle/60)),tru__hp,tru_Load_Factor,(Other!$G$4/454),GD42,X42)+PRODUCT(IF(AF42/FHS&lt;1,1,AF42/FHS),G42,truck_idle/60,tru__hp,tru_Load_Factor,(Other!$G$4/454),GD42,X42),blank)</f>
        <v/>
      </c>
      <c r="GF42" s="4" t="str">
        <f>IF(C42=truckstoptru,PRODUCT(IF(AF42/FHS&lt;1,1,AF42/FHS),G42,truck_idle/60,tru_Load_Factor,tru__hp,(Other!$G$4/454),GD42,X42)+PRODUCT(G42,(AF42-IF(AF42/FHS&lt;1,1,AF42/FHS)*(truck_idle/60)),TRU_KW,gridPM,Other!$G$4/454,X42),blank)</f>
        <v/>
      </c>
      <c r="GG42" t="str">
        <f>IF(C42=truckstoptru,VLOOKUP(B42+7,'Tables 2-3 TRU'!$B$14:$D$31,3),blank)</f>
        <v/>
      </c>
      <c r="GH42" s="4" t="str">
        <f>IF(C42=truckstoptru,PRODUCT(G42,(AF42-IF(AF42/FHS&lt;1,1,AF42/FHS)*(truck_idle/60)),tru__hp,tru_Load_Factor,(Other!$G$4/454),GG42,Y42)+PRODUCT(IF(AF42/FHS&lt;1,1,AF42/FHS),G42,truck_idle/60,tru__hp,tru_Load_Factor,(Other!$G$4/454),GG42,Y42),blank)</f>
        <v/>
      </c>
      <c r="GI42" s="4" t="str">
        <f>IF(C42=truckstoptru,PRODUCT(IF(AF42/FHS&lt;1,1,AF42/FHS),G42,truck_idle/60,tru_Load_Factor,tru__hp,(Other!$G$4/454),GG42,Y42)+PRODUCT(G42,(AF42-IF(AF42/FHS&lt;1,1,AF42/FHS)*(truck_idle/60)),TRU_KW,gridPM,Other!$G$4/454,Y42),blank)</f>
        <v/>
      </c>
      <c r="GJ42" t="str">
        <f>IF(C42=truckstoptru,VLOOKUP(B42+8,'Tables 2-3 TRU'!$B$14:$D$31,3),blank)</f>
        <v/>
      </c>
      <c r="GK42" s="4" t="str">
        <f>IF(C42=truckstoptru,PRODUCT(G42,(AF42-IF(AF42/FHS&lt;1,1,AF42/FHS)*(truck_idle/60)),tru__hp,tru_Load_Factor,(Other!$G$4/454),GJ42,Z42)+PRODUCT(IF(AF42/FHS&lt;1,1,AF42/FHS),G42,truck_idle/60,tru__hp,tru_Load_Factor,(Other!$G$4/454),GJ42,Z42),blank)</f>
        <v/>
      </c>
      <c r="GL42" s="4" t="str">
        <f>IF(C42=truckstoptru,PRODUCT(IF(AF42/FHS&lt;1,1,AF42/FHS),G42,truck_idle/60,tru_Load_Factor,tru__hp,(Other!$G$4/454),GJ42,Z42)+PRODUCT(G42,(AF42-IF(AF42/FHS&lt;1,1,AF42/FHS)*(truck_idle/60)),TRU_KW,gridPM,Other!$G$4/454,Z42),blank)</f>
        <v/>
      </c>
      <c r="GM42" t="str">
        <f>IF(C42=truckstoptru,VLOOKUP(B42+9,'Tables 2-3 TRU'!$B$14:$D$31,3),blank)</f>
        <v/>
      </c>
      <c r="GN42" s="4" t="str">
        <f>IF(C42=truckstoptru,PRODUCT(G42,(AF42-IF(AF42/FHS&lt;1,1,AF42/FHS)*(truck_idle/60)),tru__hp,tru_Load_Factor,(Other!$G$4/454),GM42,AA42)+PRODUCT(IF(AF42/FHS&lt;1,1,AF42/FHS),G42,truck_idle/60,tru__hp,tru_Load_Factor,(Other!$G$4/454),GM42,AA42),blank)</f>
        <v/>
      </c>
      <c r="GO42" s="4" t="str">
        <f>IF(C42=truckstoptru,PRODUCT(IF(AF42/FHS&lt;1,1,AF42/FHS),G42,truck_idle/60,tru_Load_Factor,tru__hp,(Other!$G$4/454),GM42,AA42)+PRODUCT(G42,(AF42-IF(AF42/FHS&lt;1,1,AF42/FHS)*(truck_idle/60)),TRU_KW,gridPM,Other!$G$4/454,AA42),blank)</f>
        <v/>
      </c>
      <c r="GQ42" s="4">
        <f t="shared" si="19"/>
        <v>0</v>
      </c>
      <c r="GR42" s="4">
        <f t="shared" si="20"/>
        <v>0</v>
      </c>
      <c r="GS42" s="4">
        <f t="shared" si="21"/>
        <v>0</v>
      </c>
      <c r="GT42" s="4">
        <f t="shared" si="22"/>
        <v>0</v>
      </c>
      <c r="GU42" s="4">
        <f t="shared" si="11"/>
        <v>0</v>
      </c>
      <c r="GV42" s="4">
        <f t="shared" si="12"/>
        <v>0</v>
      </c>
      <c r="GW42" s="4"/>
      <c r="GX42" s="4">
        <f t="shared" si="23"/>
        <v>0</v>
      </c>
      <c r="GY42" s="4">
        <f t="shared" si="24"/>
        <v>0</v>
      </c>
      <c r="GZ42" s="4">
        <f t="shared" si="25"/>
        <v>0</v>
      </c>
      <c r="HA42" s="4">
        <f t="shared" si="26"/>
        <v>0</v>
      </c>
      <c r="HB42" s="4">
        <f t="shared" si="13"/>
        <v>0</v>
      </c>
      <c r="HC42" s="4">
        <f t="shared" si="14"/>
        <v>0</v>
      </c>
      <c r="HD42" s="4"/>
      <c r="HE42" s="4">
        <f t="shared" si="15"/>
        <v>0</v>
      </c>
      <c r="HF42" s="4">
        <f t="shared" si="16"/>
        <v>0</v>
      </c>
      <c r="HG42" s="19">
        <f t="shared" si="17"/>
        <v>0</v>
      </c>
      <c r="HH42" s="244">
        <f t="shared" si="27"/>
        <v>0</v>
      </c>
      <c r="HI42" s="55"/>
    </row>
    <row r="43" spans="1:217" x14ac:dyDescent="0.2">
      <c r="A43" t="str">
        <f>IF(OR('User Input Data'!C47=truckstop1,'User Input Data'!C47=truckstoptru),'User Input Data'!A47,blank)</f>
        <v/>
      </c>
      <c r="B43" t="str">
        <f>IF(OR('User Input Data'!C47=truckstop1,'User Input Data'!C47=truckstoptru),'User Input Data'!B47,blank)</f>
        <v/>
      </c>
      <c r="C43" s="49" t="str">
        <f>IF(OR('User Input Data'!C47=truckstop1,'User Input Data'!C47=truckstoptru),'User Input Data'!C47,blank)</f>
        <v/>
      </c>
      <c r="D43" s="49" t="str">
        <f>IF(AND(OR('User Input Data'!C47=truckstop1,'User Input Data'!C47=truckstoptru),'User Input Data'!D47&gt;1),'User Input Data'!D47,blank)</f>
        <v/>
      </c>
      <c r="E43" s="49" t="str">
        <f>IF(AND(OR('User Input Data'!C47=truckstop1,'User Input Data'!C47=truckstoptru),'User Input Data'!E47&gt;1),'User Input Data'!E47,blank)</f>
        <v/>
      </c>
      <c r="F43" s="49" t="str">
        <f>IF(AND(OR('User Input Data'!C47=truckstop1,'User Input Data'!C47=truckstoptru),'User Input Data'!F47&gt;1),'User Input Data'!F47,blank)</f>
        <v/>
      </c>
      <c r="G43" t="str">
        <f>IF(AND(OR('User Input Data'!C47=truckstop1,'User Input Data'!C47=truckstoptru),'User Input Data'!G47&gt;1),'User Input Data'!G47,blank)</f>
        <v/>
      </c>
      <c r="H43" s="79" t="str">
        <f>IF(OR('User Input Data'!C47=truckstop1,'User Input Data'!C47=truckstoptru),'User Input Data'!H47,blank)</f>
        <v/>
      </c>
      <c r="I43" s="79" t="str">
        <f>IF(OR('User Input Data'!C47=truckstop1,'User Input Data'!C47=truckstoptru),'User Input Data'!I47,blank)</f>
        <v/>
      </c>
      <c r="J43" s="79" t="str">
        <f>IF(OR('User Input Data'!C47=truckstop1,'User Input Data'!C47=truckstoptru),'User Input Data'!J47,blank)</f>
        <v/>
      </c>
      <c r="K43" s="79" t="str">
        <f>IF(OR('User Input Data'!C47=truckstop1,'User Input Data'!C47=truckstoptru),'User Input Data'!K47,blank)</f>
        <v/>
      </c>
      <c r="L43" s="79" t="str">
        <f>IF(OR('User Input Data'!C47=truckstop1,'User Input Data'!C47=truckstoptru),'User Input Data'!L47,blank)</f>
        <v/>
      </c>
      <c r="M43" s="79" t="str">
        <f>IF(OR('User Input Data'!C47=truckstop1,'User Input Data'!C47=truckstoptru),'User Input Data'!M47,blank)</f>
        <v/>
      </c>
      <c r="N43" s="79" t="str">
        <f>IF(OR('User Input Data'!C47=truckstop1,'User Input Data'!C47=truckstoptru),'User Input Data'!N47,blank)</f>
        <v/>
      </c>
      <c r="O43" s="79" t="str">
        <f>IF(OR('User Input Data'!C47=truckstop1,'User Input Data'!C47=truckstoptru),'User Input Data'!O47,blank)</f>
        <v/>
      </c>
      <c r="P43" s="79" t="str">
        <f>IF(OR('User Input Data'!C47=truckstop1,'User Input Data'!C47=truckstoptru),'User Input Data'!P47,blank)</f>
        <v/>
      </c>
      <c r="Q43" s="79" t="str">
        <f>IF(OR('User Input Data'!C47=truckstop1,'User Input Data'!C47=truckstoptru),'User Input Data'!Q47,blank)</f>
        <v/>
      </c>
      <c r="R43" s="79" t="str">
        <f>IF('User Input Data'!C47=truckstoptru,'User Input Data'!R47,blank)</f>
        <v/>
      </c>
      <c r="S43" s="79" t="str">
        <f>IF('User Input Data'!C47=truckstoptru,'User Input Data'!S47,blank)</f>
        <v/>
      </c>
      <c r="T43" s="79" t="str">
        <f>IF('User Input Data'!C47=truckstoptru,'User Input Data'!T47,blank)</f>
        <v/>
      </c>
      <c r="U43" s="79" t="str">
        <f>IF('User Input Data'!C47=truckstoptru,'User Input Data'!U47,blank)</f>
        <v/>
      </c>
      <c r="V43" s="79" t="str">
        <f>IF('User Input Data'!C47=truckstoptru,'User Input Data'!V47,blank)</f>
        <v/>
      </c>
      <c r="W43" s="79" t="str">
        <f>IF('User Input Data'!C47=truckstoptru,'User Input Data'!W47,blank)</f>
        <v/>
      </c>
      <c r="X43" s="79" t="str">
        <f>IF('User Input Data'!C47=truckstoptru,'User Input Data'!X47,blank)</f>
        <v/>
      </c>
      <c r="Y43" s="79" t="str">
        <f>IF('User Input Data'!C47=truckstoptru,'User Input Data'!Y47,blank)</f>
        <v/>
      </c>
      <c r="Z43" s="79" t="str">
        <f>IF('User Input Data'!C47=truckstoptru,'User Input Data'!Z47,blank)</f>
        <v/>
      </c>
      <c r="AA43" s="79" t="str">
        <f>IF('User Input Data'!C47=truckstoptru,'User Input Data'!AA47,blank)</f>
        <v/>
      </c>
      <c r="AB43" s="9" t="str">
        <f>IF(AND(OR('User Input Data'!C47=truckstop1,'User Input Data'!C47=truckstoptru),'User Input Data'!AC47&gt;1),'User Input Data'!AC47,blank)</f>
        <v/>
      </c>
      <c r="AC43" s="9" t="str">
        <f>IF(AND(OR('User Input Data'!C47=truckstop1,'User Input Data'!C47=truckstoptru),'User Input Data'!AD47&gt;0),'User Input Data'!AD47,blank)</f>
        <v/>
      </c>
      <c r="AE43" t="str">
        <f>IF(E43&gt;0,E43,Other!$G$5)</f>
        <v/>
      </c>
      <c r="AF43" t="str">
        <f t="shared" si="18"/>
        <v/>
      </c>
      <c r="AG43" s="12" t="str">
        <f>IF(NOT(B43=blank),VLOOKUP(B43+0,'Tables 4-5'!$F$8:$G$25,2),blank)</f>
        <v/>
      </c>
      <c r="AH43" s="461" t="str">
        <f>IF(NOT(B43=blank),VLOOKUP(B43+0,'Table 6'!$B$3:$D$20,2),blank)</f>
        <v/>
      </c>
      <c r="AI43" s="4" t="str">
        <f>IF(NOT(B43=blank),'Tables 4-5'!$A$8,blank)</f>
        <v/>
      </c>
      <c r="AJ43" s="4" t="str">
        <f>IF(NOT(B43=blank),PRODUCT(G43,H43,(AE43-IF(AE43/FHS&lt;1,1,AE43/FHS)*(truck_idle/60)),(AG43*AI43),(Other!$G$4/454))+PRODUCT(IF(AE43/FHS&lt;1,1,AE43/FHS),G43,H43,AH43,truck_idle/60,Other!$G$4/454),blank)</f>
        <v/>
      </c>
      <c r="AK43" s="4" t="str">
        <f>IF(NOT(B43=blank),PRODUCT(IF(AE43/FHS&lt;1,1,AE43/FHS),G43,H43,AH43,truck_idle/60,Other!$G$4/454)+PRODUCT(G43,(AE43-IF(AE43/FHS&lt;1,1,AE43/FHS)*(truck_idle/60)),Truck_KW,gridNox,Other!$G$4/454,H43,AG43),blank)</f>
        <v/>
      </c>
      <c r="AL43" s="12" t="str">
        <f>IF(NOT(B43=blank),VLOOKUP(B43+1,'Tables 4-5'!$F$8:$G$25,2),blank)</f>
        <v/>
      </c>
      <c r="AM43" s="461" t="str">
        <f>IF(NOT(B43=blank),VLOOKUP(B43+1,'Table 6'!$B$3:$D$20,2),blank)</f>
        <v/>
      </c>
      <c r="AN43" s="4" t="str">
        <f>IF(NOT(B43=blank),'Tables 4-5'!$A$8,blank)</f>
        <v/>
      </c>
      <c r="AO43" s="4" t="str">
        <f>IF(NOT(B43=blank),PRODUCT(G43,I43,(AE43-IF(AE43/FHS&lt;1,1,AE43/FHS)*(truck_idle/60)),(AL43*AN43),(Other!$G$4/454))+PRODUCT(IF(AE43/FHS&lt;1,1,AE43/FHS),G43,I43,AM43,truck_idle/60,Other!$G$4/454),blank)</f>
        <v/>
      </c>
      <c r="AP43" s="4" t="str">
        <f>IF(NOT(B43=blank),PRODUCT(IF(AE43/FHS&lt;1,1,AE43/FHS),G43,I43,AM43,truck_idle/60,Other!$G$4/454)+PRODUCT(G43,(AE43-IF(AE43/FHS&lt;1,1,AE43/FHS)*(truck_idle/60)),Truck_KW,gridNox,Other!$G$4/454,I43,AL43),blank)</f>
        <v/>
      </c>
      <c r="AQ43" s="12" t="str">
        <f>IF(NOT(B43=blank),VLOOKUP(B43+2,'Tables 4-5'!$F$8:$G$25,2),blank)</f>
        <v/>
      </c>
      <c r="AR43" s="461" t="str">
        <f>IF(NOT(B43=blank),VLOOKUP(B43+2,'Table 6'!$B$3:$D$20,2),blank)</f>
        <v/>
      </c>
      <c r="AS43" s="4" t="str">
        <f>IF(NOT(B43=blank),'Tables 4-5'!$A$8,blank)</f>
        <v/>
      </c>
      <c r="AT43" s="4" t="str">
        <f>IF(NOT(B43=blank),PRODUCT(G43,J43,(AE43-IF(AE43/FHS&lt;1,1,AE43/FHS)*(truck_idle/60)),(AQ43*AS43),(Other!$G$4/454))+PRODUCT(IF(AE43/FHS&lt;1,1,AE43/FHS),G43,J43,AR43,truck_idle/60,Other!$G$4/454),blank)</f>
        <v/>
      </c>
      <c r="AU43" s="4" t="str">
        <f>IF(NOT(B43=blank),PRODUCT(IF(AE43/FHS&lt;1,1,AE43/FHS),G43,J43,AR43,truck_idle/60,Other!$G$4/454)+PRODUCT(G43,(AE43-IF(AE43/FHS&lt;1,1,AE43/FHS)*(truck_idle/60)),Truck_KW,gridNox,Other!$G$4/454,J43,AQ43),blank)</f>
        <v/>
      </c>
      <c r="AV43" s="12" t="str">
        <f>IF(NOT(B43=blank),VLOOKUP(B43+3,'Tables 4-5'!$F$8:$G$25,2),blank)</f>
        <v/>
      </c>
      <c r="AW43" s="4" t="str">
        <f>IF(NOT(B43=blank),VLOOKUP(B43+3,#REF!,2),blank)</f>
        <v/>
      </c>
      <c r="AX43" s="461" t="str">
        <f>IF(NOT(B43=blank),VLOOKUP(B43+3,'Table 6'!$B$3:$D$20,2),blank)</f>
        <v/>
      </c>
      <c r="AY43" s="4" t="str">
        <f>IF(NOT(B43=blank),'Tables 4-5'!$A$8,blank)</f>
        <v/>
      </c>
      <c r="AZ43" s="4" t="str">
        <f>IF(NOT(B43=blank),PRODUCT(G43,K43,(AE43-IF(AE43/FHS&lt;1,1,AE43/FHS)*(truck_idle/60)),(AV43*AY43),(Other!$G$4/454))+PRODUCT(IF(AE43/FHS&lt;1,1,AE43/FHS),G43,K43,AX43,truck_idle/60,Other!$G$4/454),blank)</f>
        <v/>
      </c>
      <c r="BA43" s="4" t="str">
        <f>IF(NOT(B43=blank),PRODUCT(IF(AE43/FHS&lt;1,1,AE43/FHS),G43,K43,AX43,Other!$G$6/60,Other!$G$4/454)+PRODUCT(G43,(AE43-IF(AE43/FHS&lt;1,1,AE43/FHS)*(truck_idle/60)),Truck_KW,gridNox,Other!$G$4/454,K43,AV43),blank)</f>
        <v/>
      </c>
      <c r="BB43" s="12" t="str">
        <f>IF(NOT(B43=blank),VLOOKUP(B43+4,'Tables 4-5'!$F$8:$G$25,2),blank)</f>
        <v/>
      </c>
      <c r="BC43" s="461" t="str">
        <f>IF(NOT(B43=blank),VLOOKUP(B43+4,'Table 6'!$B$3:$D$20,2),blank)</f>
        <v/>
      </c>
      <c r="BD43" s="4" t="str">
        <f>IF(NOT(B43=blank),'Tables 4-5'!$A$8,blank)</f>
        <v/>
      </c>
      <c r="BE43" s="4" t="str">
        <f>IF(NOT(B43=blank),PRODUCT(G43,L43,(AE43-IF(AE43/FHS&lt;1,1,AE43/FHS)*(truck_idle/60)),(BB43*BD43),(Other!$G$4/454))+PRODUCT(IF(AE43/FHS&lt;1,1,AE43/FHS),G43,L43,BC43,truck_idle/60,Other!$G$4/454),blank)</f>
        <v/>
      </c>
      <c r="BF43" s="4" t="str">
        <f>IF(NOT(B43=blank),PRODUCT(IF(AE43/FHS&lt;1,1,AE43/FHS),G43,L43,BC43,Other!$G$6/60,Other!$G$4/454)+PRODUCT(G43,(AE43-IF(AE43/FHS&lt;1,1,AE43/FHS)*(truck_idle/60)),Truck_KW,gridNox,Other!$G$4/454,L43,BB43),blank)</f>
        <v/>
      </c>
      <c r="BG43" s="12" t="str">
        <f>IF(NOT(B43=blank),VLOOKUP(B43+5,'Tables 4-5'!$F$8:$G$25,2),blank)</f>
        <v/>
      </c>
      <c r="BH43" s="461" t="str">
        <f>IF(NOT(B43=blank),VLOOKUP(B43+5,'Table 6'!$B$3:$D$20,2),blank)</f>
        <v/>
      </c>
      <c r="BI43" s="4" t="str">
        <f>IF(NOT(B43=blank),'Tables 4-5'!$A$8,blank)</f>
        <v/>
      </c>
      <c r="BJ43" s="4" t="str">
        <f>IF(NOT(B43=blank),PRODUCT(G43,M43,(AE43-IF(AE43/FHS&lt;1,1,AE43/FHS)*(truck_idle/60)),(BG43*BI43),(Other!$G$4/454))+PRODUCT(IF(AE43/FHS&lt;1,1,AE43/FHS),G43,M43,BH43,truck_idle/60,Other!$G$4/454),blank)</f>
        <v/>
      </c>
      <c r="BK43" s="4" t="str">
        <f>IF(NOT(B43=blank),PRODUCT(IF(AE43/FHS&lt;1,1,AE43/FHS),G43,M43,BH43,truck_idle/60,Other!$G$4/454)+PRODUCT(G43,(AE43-IF(AE43/FHS&lt;1,1,AE43/FHS)*(truck_idle/60)),Truck_KW,gridNox,Other!$G$4/454,M43,BG43),blank)</f>
        <v/>
      </c>
      <c r="BL43" s="12" t="str">
        <f>IF(NOT(B43=blank),VLOOKUP(B43+6,'Tables 4-5'!$F$8:$G$25,2),blank)</f>
        <v/>
      </c>
      <c r="BM43" s="461" t="str">
        <f>IF(NOT(B43=blank),VLOOKUP(B43+6,'Table 6'!$B$3:$D$20,2),blank)</f>
        <v/>
      </c>
      <c r="BN43" s="4" t="str">
        <f>IF(NOT(B43=blank),'Tables 4-5'!$A$8,blank)</f>
        <v/>
      </c>
      <c r="BO43" s="4" t="str">
        <f>IF(NOT(B43=blank),PRODUCT(G43,N43,(AE43-IF(AE43/FHS&lt;1,1,AE43/FHS)*(truck_idle/60)),(BL43*BN43),(Other!$G$4/454))+PRODUCT(IF(AE43/FHS&lt;1,1,AE43/FHS),G43,N43,BM43,truck_idle/60,Other!$G$4/454),blank)</f>
        <v/>
      </c>
      <c r="BP43" s="4" t="str">
        <f>IF(NOT(B43=blank),PRODUCT(IF(AE43/FHS&lt;1,1,AE43/FHS),G43,N43,BM43,truck_idle/60,Other!$G$4/454)+PRODUCT(G43,(AE43-IF(AE43/FHS&lt;1,1,AE43/FHS)*(truck_idle/60)),Truck_KW,gridNox,Other!$G$4/454,N43,BL43),blank)</f>
        <v/>
      </c>
      <c r="BQ43" s="12" t="str">
        <f>IF(NOT(B43=blank),VLOOKUP(B43+7,'Tables 4-5'!$F$8:$G$25,2),blank)</f>
        <v/>
      </c>
      <c r="BR43" s="461" t="str">
        <f>IF(NOT(B43=blank),VLOOKUP(B43+7,'Table 6'!$B$3:$D$20,2),blank)</f>
        <v/>
      </c>
      <c r="BS43" s="4" t="str">
        <f>IF(NOT(B43=blank),'Tables 4-5'!$A$8,blank)</f>
        <v/>
      </c>
      <c r="BT43" s="4" t="str">
        <f>IF(NOT(B43=blank),PRODUCT(G43,O43,(AE43-IF(AE43/FHS&lt;1,1,AE43/FHS)*(truck_idle/60)),(BQ43*BS43),(Other!$G$4/454))+PRODUCT(IF(AE43/FHS&lt;1,1,AE43/FHS),G43,O43,BR43,truck_idle/60,Other!$G$4/454),blank)</f>
        <v/>
      </c>
      <c r="BU43" s="4" t="str">
        <f>IF(NOT(B43=blank),PRODUCT(IF(AE43/FHS&lt;1,1,AE43/FHS),G43,O43,BR43,truck_idle/60,Other!$G$4/454)+PRODUCT(G43,(AE43-IF(AE43/FHS&lt;1,1,AE43/FHS)*(truck_idle/60)),Truck_KW,gridNox,Other!$G$4/454,O43,BQ43),blank)</f>
        <v/>
      </c>
      <c r="BV43" s="12" t="str">
        <f>IF(NOT(B43=blank),VLOOKUP(B43+8,'Tables 4-5'!$F$8:$G$25,2),blank)</f>
        <v/>
      </c>
      <c r="BW43" s="461" t="str">
        <f>IF(NOT(B43=blank),VLOOKUP(B43+8,'Table 6'!$B$3:$D$20,2),blank)</f>
        <v/>
      </c>
      <c r="BX43" s="4" t="str">
        <f>IF(NOT(B43=blank),'Tables 4-5'!$A$8,blank)</f>
        <v/>
      </c>
      <c r="BY43" s="4" t="str">
        <f>IF(NOT(B43=blank),PRODUCT(G43,P43,(AE43-IF(AE43/FHS&lt;1,1,AE43/FHS)*(truck_idle/60)),(BV43*BX43),(Other!$G$4/454))+PRODUCT(IF(AE43/FHS&lt;1,1,AE43/FHS),G43,P43,BW43,truck_idle/60,Other!$G$4/454),blank)</f>
        <v/>
      </c>
      <c r="BZ43" s="4" t="str">
        <f>IF(NOT(B43=blank),PRODUCT(IF(AE43/FHS&lt;1,1,AE43/FHS),G43,P43,BW43,truck_idle/60,Other!$G$4/454)+PRODUCT(G43,(AE43-IF(AE43/FHS&lt;1,1,AE43/FHS)*(truck_idle/60)),Truck_KW,gridNox,Other!$G$4/454,P43,BV43),blank)</f>
        <v/>
      </c>
      <c r="CA43" s="12" t="str">
        <f>IF(NOT(B43=blank),VLOOKUP(B43+9,'Tables 4-5'!$F$8:$G$25,2),blank)</f>
        <v/>
      </c>
      <c r="CB43" s="461" t="str">
        <f>IF(NOT(B43=blank),VLOOKUP(B43+9,'Table 6'!$B$3:$D$20,2),blank)</f>
        <v/>
      </c>
      <c r="CC43" s="4" t="str">
        <f>IF(NOT(B43=blank),'Tables 4-5'!$A$8,blank)</f>
        <v/>
      </c>
      <c r="CD43" s="4" t="str">
        <f>IF(NOT(B43=blank),PRODUCT(G43,Q43,(AE43-IF(AE43/FHS&lt;1,1,AE43/FHS)*(truck_idle/60)),(CA43*CC43),(Other!$G$4/454))+PRODUCT(IF(AE43/FHS&lt;1,1,AE43/FHS),G43,Q43,CB43,truck_idle/60,Other!$G$4/454),blank)</f>
        <v/>
      </c>
      <c r="CE43" s="4" t="str">
        <f>IF(NOT(B43=blank),PRODUCT(IF(AE43/FHS&lt;1,1,AE43/FHS),G43,Q43,CB43,truck_idle/60,Other!$G$4/454)+PRODUCT(G43,(AE43-IF(AE43/FHS&lt;1,1,AE43/FHS)*(truck_idle/60)),Truck_KW,gridNox,Other!$G$4/454,Q43,CA43),blank)</f>
        <v/>
      </c>
      <c r="CG43" s="12" t="str">
        <f>IF(NOT(B43=blank),VLOOKUP(B43+0,'Tables 4-5'!$F$8:$G$25,2),blank)</f>
        <v/>
      </c>
      <c r="CH43" s="12" t="str">
        <f>IF(NOT(B43=blank),VLOOKUP(B43+0,'Table 6'!$B$3:$D$20,3),blank)</f>
        <v/>
      </c>
      <c r="CI43" s="4" t="str">
        <f>IF(NOT(B43=blank),'Tables 4-5'!$B$8,blank)</f>
        <v/>
      </c>
      <c r="CJ43" s="4" t="str">
        <f>IF(NOT(B43=blank),PRODUCT(G43,H43,(AE43-IF(AE43/FHS&lt;1,1,AE43/FHS)*(truck_idle/60)),(CG43*CI43),(Other!$G$4/454))+PRODUCT(IF(AE43/FHS&lt;1,1,AE43/FHS),G43,H43,CH43,truck_idle/60,Other!$G$4/454),blank)</f>
        <v/>
      </c>
      <c r="CK43" s="12" t="str">
        <f>IF(NOT(B43=blank),PRODUCT(IF(AE43/FHS&lt;1,1,AE43/FHS),G43,H43,CH43,truck_idle/60,Other!$G$4/454)+PRODUCT(G43,(AE43-IF(AE43/FHS&lt;1,1,AE43/FHS)*(truck_idle/60)),Truck_KW,gridPM,Other!$G$4/454,CG43,H43),blank)</f>
        <v/>
      </c>
      <c r="CL43" s="12" t="str">
        <f>IF(NOT(B43=blank),VLOOKUP(B43+1,'Tables 4-5'!$F$8:$G$25,2),blank)</f>
        <v/>
      </c>
      <c r="CM43" s="12" t="str">
        <f>IF(NOT(B43=blank),VLOOKUP(B43+1,'Table 6'!$B$3:$D$20,3),blank)</f>
        <v/>
      </c>
      <c r="CN43" s="4" t="str">
        <f>IF(NOT(B43=blank),'Tables 4-5'!$B$8,blank)</f>
        <v/>
      </c>
      <c r="CO43" s="4" t="str">
        <f>IF(NOT(B43=blank),PRODUCT(G43,I43,(AE43-IF(AE43/FHS&lt;1,1,AE43/FHS)*(truck_idle/60)),(CL43*CN43),(Other!$G$4/454))+PRODUCT(IF(AE43/FHS&lt;1,1,AE43/FHS),G43,I43,CM43,truck_idle/60,Other!$G$4/454),blank)</f>
        <v/>
      </c>
      <c r="CP43" s="12" t="str">
        <f>IF(NOT(B43=blank),PRODUCT(IF(AE43/FHS&lt;1,1,AE43/FHS),G43,I43,CM43,truck_idle/60,Other!$G$4/454)+PRODUCT(G43,(AE43-IF(AE43/FHS&lt;1,1,AE43/FHS)*(truck_idle/60)),Truck_KW,gridPM,Other!$G$4/454,I43,CL43),blank)</f>
        <v/>
      </c>
      <c r="CQ43" s="12" t="str">
        <f>IF(NOT(B43=blank),VLOOKUP(B43+2,'Tables 4-5'!$F$8:$G$25,2),blank)</f>
        <v/>
      </c>
      <c r="CR43" s="12" t="str">
        <f>IF(NOT(B43=blank),VLOOKUP(B43+2,'Table 6'!$B$3:$D$20,3),blank)</f>
        <v/>
      </c>
      <c r="CS43" s="4" t="str">
        <f>IF(NOT(B43=blank),'Tables 4-5'!$B$8,blank)</f>
        <v/>
      </c>
      <c r="CT43" s="4" t="str">
        <f>IF(NOT(B43=blank),PRODUCT(G43,J43,(AE43-IF(AE43/FHS&lt;1,1,AE43/FHS)*(truck_idle/60)),(CQ43*CS43),(Other!$G$4/454))+PRODUCT(IF(AE43/FHS&lt;1,1,AE43/FHS),G43,J43,CR43,truck_idle/60,Other!$G$4/454),blank)</f>
        <v/>
      </c>
      <c r="CU43" s="12" t="str">
        <f>IF(NOT(B43=blank),PRODUCT(IF(AE43/FHS&lt;1,1,AE43/FHS),G43,J43,CR43,truck_idle/60,Other!$G$4/454)+PRODUCT(G43,(AE43-IF(AE43/FHS&lt;1,1,AE43/FHS)*(truck_idle/60)),Truck_KW,gridPM,Other!$G$4/454,J43,CQ43),blank)</f>
        <v/>
      </c>
      <c r="CV43" s="12" t="str">
        <f>IF(NOT(B43=blank),VLOOKUP(B43+3,'Tables 4-5'!$F$8:$G$25,2),blank)</f>
        <v/>
      </c>
      <c r="CW43" s="12" t="str">
        <f>IF(NOT(B43=blank),VLOOKUP(B43+3,'Table 6'!$B$3:$D$20,3),blank)</f>
        <v/>
      </c>
      <c r="CX43" s="4" t="str">
        <f>IF(NOT(B43=blank),'Tables 4-5'!$B$8,blank)</f>
        <v/>
      </c>
      <c r="CY43" s="4" t="str">
        <f>IF(NOT(B43=blank),PRODUCT(G43,K43,(AE43-IF(AE43/FHS&lt;1,1,AE43/FHS)*(truck_idle/60)),(CV43*CX43),(Other!$G$4/454))+PRODUCT(IF(AE43/FHS&lt;1,1,AE43/FHS),G43,K43,CW43,truck_idle/60,Other!$G$4/454),blank)</f>
        <v/>
      </c>
      <c r="CZ43" s="12" t="str">
        <f>IF(NOT(B43=blank),PRODUCT(IF(AE43/FHS&lt;1,1,AE43/FHS),G43,K43,CW43,truck_idle/60,Other!$G$4/454)+PRODUCT(G43,(AE43-IF(AE43/FHS&lt;1,1,AE43/FHS)*(truck_idle/60)),Truck_KW,gridPM,Other!$G$4/454,K43,CV43),blank)</f>
        <v/>
      </c>
      <c r="DA43" s="12" t="str">
        <f>IF(NOT(B43=blank),VLOOKUP(B43+4,'Tables 4-5'!$F$8:$G$25,2),blank)</f>
        <v/>
      </c>
      <c r="DB43" s="12" t="str">
        <f>IF(NOT(B43=blank),VLOOKUP(B43+4,'Table 6'!$B$3:$D$20,3),blank)</f>
        <v/>
      </c>
      <c r="DC43" s="4" t="str">
        <f>IF(NOT(B43=blank),'Tables 4-5'!$B$8,blank)</f>
        <v/>
      </c>
      <c r="DD43" s="4" t="str">
        <f>IF(NOT(B43=blank),PRODUCT(G43,L43,(AE43-IF(AE43/FHS&lt;1,1,AE43/FHS)*(truck_idle/60)),(DA43*DC43),(Other!$G$4/454))+PRODUCT(IF(AE43/FHS&lt;1,1,AE43/FHS),G43,L43,DB43,truck_idle/60,Other!$G$4/454),blank)</f>
        <v/>
      </c>
      <c r="DE43" s="12" t="str">
        <f>IF(NOT(B43=blank),PRODUCT(IF(AE43/FHS&lt;1,1,AE43/FHS),G43,L43,DB43,truck_idle/60,Other!$G$4/454)+PRODUCT(G43,(AE43-IF(AE43/FHS&lt;1,1,AE43/FHS)*(truck_idle/60)),Truck_KW,gridPM,Other!$G$4/454,L43,DA43),blank)</f>
        <v/>
      </c>
      <c r="DF43" s="12" t="str">
        <f>IF(NOT(B43=blank),VLOOKUP(B43+5,'Tables 4-5'!$F$8:$G$25,2),blank)</f>
        <v/>
      </c>
      <c r="DG43" s="12" t="str">
        <f>IF(NOT(B43=blank),VLOOKUP(B43+5,'Table 6'!$B$3:$D$20,3),blank)</f>
        <v/>
      </c>
      <c r="DH43" s="4" t="str">
        <f>IF(NOT(B43=blank),'Tables 4-5'!$B$8,blank)</f>
        <v/>
      </c>
      <c r="DI43" s="4" t="str">
        <f>IF(NOT(B43=blank),PRODUCT(G43,M43,(AE43-IF(AE43/FHS&lt;1,1,AE43/FHS)*(truck_idle/60)),(DF43*DH43),(Other!$G$4/454))+PRODUCT(IF(AE43/FHS&lt;1,1,AE43/FHS),G43,M43,DG43,truck_idle/60,Other!$G$4/454),blank)</f>
        <v/>
      </c>
      <c r="DJ43" s="12" t="str">
        <f>IF(NOT(B43=blank),PRODUCT(IF(AE43/FHS&lt;1,1,AE43/FHS),G43,M43,DG43,truck_idle/60,Other!$G$4/454)+PRODUCT(G43,(AE43-IF(AE43/FHS&lt;1,1,AE43/FHS)*(truck_idle/60)),Truck_KW,gridPM,Other!$G$4/454,M43,DF43),blank)</f>
        <v/>
      </c>
      <c r="DK43" s="12" t="str">
        <f>IF(NOT(B43=blank),VLOOKUP(B43+6,'Tables 4-5'!$F$8:$G$25,2),blank)</f>
        <v/>
      </c>
      <c r="DL43" s="12" t="str">
        <f>IF(NOT(B43=blank),VLOOKUP(B43+6,'Table 6'!$B$3:$D$20,3),blank)</f>
        <v/>
      </c>
      <c r="DM43" s="4" t="str">
        <f>IF(NOT(B43=blank),'Tables 4-5'!$B$8,blank)</f>
        <v/>
      </c>
      <c r="DN43" s="4" t="str">
        <f>IF(NOT(B43=blank),PRODUCT(G43,N43,(AE43-IF(AE43/FHS&lt;1,1,AE43/FHS)*(truck_idle/60)),(DK43*DM43),(Other!$G$4/454))+PRODUCT(IF(AE43/FHS&lt;1,1,AE43/FHS),G43,N43,DL43,truck_idle/60,Other!$G$4/454),blank)</f>
        <v/>
      </c>
      <c r="DO43" s="12" t="str">
        <f>IF(NOT(B43=blank),PRODUCT(IF(AE43/FHS&lt;1,1,AE43/FHS),G43,N43,DL43,truck_idle/60,Other!$G$4/454)+PRODUCT(G43,(AE43-IF(AE43/FHS&lt;1,1,AE43/FHS)*(truck_idle/60)),Truck_KW,gridPM,Other!$G$4/454,N43,DK43),blank)</f>
        <v/>
      </c>
      <c r="DP43" s="12" t="str">
        <f>IF(NOT(B43=blank),VLOOKUP(B43+7,'Tables 4-5'!$F$8:$G$25,2),blank)</f>
        <v/>
      </c>
      <c r="DQ43" s="12" t="str">
        <f>IF(NOT(B43=blank),VLOOKUP(B43+7,'Table 6'!$B$3:$D$20,3),blank)</f>
        <v/>
      </c>
      <c r="DR43" s="4" t="str">
        <f>IF(NOT(B43=blank),'Tables 4-5'!$B$8,blank)</f>
        <v/>
      </c>
      <c r="DS43" s="4" t="str">
        <f>IF(NOT(B43=blank),PRODUCT(G43,O43,(AE43-IF(AE43/FHS&lt;1,1,AE43/FHS)*(truck_idle/60)),(DP43*DR43),(Other!$G$4/454))+PRODUCT(IF(AE43/FHS&lt;1,1,AE43/FHS),G43,O43,DQ43,truck_idle/60,Other!$G$4/454),blank)</f>
        <v/>
      </c>
      <c r="DT43" s="12" t="str">
        <f>IF(NOT(B43=blank),PRODUCT(IF(AE43/FHS&lt;1,1,AE43/FHS),G43,O43,DQ43,truck_idle/60,Other!$G$4/454)+PRODUCT(G43,(AE43-IF(AE43/FHS&lt;1,1,AE43/FHS)*(truck_idle/60)),Truck_KW,gridPM,Other!$G$4/454,O43,DP43),blank)</f>
        <v/>
      </c>
      <c r="DU43" s="12" t="str">
        <f>IF(NOT(B43=blank),VLOOKUP(B43+8,'Tables 4-5'!$F$8:$G$25,2),blank)</f>
        <v/>
      </c>
      <c r="DV43" s="12" t="str">
        <f>IF(NOT(B43=blank),VLOOKUP(B43+8,'Table 6'!$B$3:$D$20,3),blank)</f>
        <v/>
      </c>
      <c r="DW43" s="4" t="str">
        <f>IF(NOT(B43=blank),'Tables 4-5'!$B$8,blank)</f>
        <v/>
      </c>
      <c r="DX43" s="4" t="str">
        <f>IF(NOT(B43=blank),PRODUCT(G43,P43,(AE43-IF(AE43/FHS&lt;1,1,AE43/FHS)*(truck_idle/60)),(DU43*DW43),(Other!$G$4/454))+PRODUCT(IF(AE43/FHS&lt;1,1,AE43/FHS),G43,P43,DV43,truck_idle/60,Other!$G$4/454),blank)</f>
        <v/>
      </c>
      <c r="DY43" s="12" t="str">
        <f>IF(NOT(B43=blank),PRODUCT(IF(AE43/FHS&lt;1,1,AE43/FHS),G43,P43,DV43,truck_idle/60,Other!$G$4/454)+PRODUCT(G43,(AE43-IF(AE43/FHS&lt;1,1,AE43/FHS)*(truck_idle/60)),Truck_KW,gridPM,Other!$G$4/454,P43,DU43),blank)</f>
        <v/>
      </c>
      <c r="DZ43" s="12" t="str">
        <f>IF(NOT(B43=blank),VLOOKUP(B43+9,'Tables 4-5'!$F$8:$G$25,2),blank)</f>
        <v/>
      </c>
      <c r="EA43" s="12" t="str">
        <f>IF(NOT(B43=blank),VLOOKUP(B43+9,#REF!,3),blank)</f>
        <v/>
      </c>
      <c r="EB43" s="12" t="str">
        <f>IF(NOT(B43=blank),VLOOKUP(B43+9,'Table 6'!$B$3:$D$20,3),blank)</f>
        <v/>
      </c>
      <c r="EC43" s="4" t="str">
        <f>IF(NOT(B43=blank),'Tables 4-5'!$B$8,blank)</f>
        <v/>
      </c>
      <c r="ED43" s="4" t="str">
        <f>IF(NOT(B43=blank),PRODUCT(G43,Q43,(AE43-IF(AE43/FHS&lt;1,1,AE43/FHS)*(truck_idle/60)),(DZ43*EC43),(Other!$G$4/454))+PRODUCT(IF(AE43/FHS&lt;1,1,AE43/FHS),G43,Q43,EB43,truck_idle/60,Other!$G$4/454),blank)</f>
        <v/>
      </c>
      <c r="EE43" s="12" t="str">
        <f>IF(NOT(B43=blank),PRODUCT(IF(AE43/FHS&lt;1,1,AE43/FHS),G43,Q43,EB43,truck_idle/60,Other!$G$4/454)+PRODUCT(G43,(AE43-IF(AE43/FHS&lt;1,1,AE43/FHS)*(truck_idle/60)),Truck_KW,gridPM,Other!$G$4/454,Q43,DZ43),blank)</f>
        <v/>
      </c>
      <c r="EG43" t="str">
        <f>IF(C43=truckstoptru,VLOOKUP(B43+0,'Tables 2-3 TRU'!$B$14:$D$31,2),blank)</f>
        <v/>
      </c>
      <c r="EH43" s="4" t="str">
        <f>IF(C43=truckstoptru,PRODUCT(G43,(AF43-IF(AF43/FHS&lt;1,1,AF43/FHS)*(truck_idle/60)),tru__hp,tru_Load_Factor,(Other!$G$4/454),EG43,R43)+PRODUCT(IF(AF43/FHS&lt;1,1,AF43/FHS),G43,truck_idle/60,tru__hp,tru_Load_Factor,(Other!$G$4/454),EG43,R43),blank)</f>
        <v/>
      </c>
      <c r="EI43" s="4" t="str">
        <f>IF(C43=truckstoptru,PRODUCT(IF(AF43/FHS&lt;1,1,AF43/FHS),G43,truck_idle/60,tru_Load_Factor,tru__hp,(Other!$G$4/454),EG43,R43)+PRODUCT(G43,(AF43-IF(AF43/FHS&lt;1,1,AF43/FHS)*(truck_idle/60)),TRU_KW,gridNox,Other!$G$4/454,R43),blank)</f>
        <v/>
      </c>
      <c r="EJ43" t="str">
        <f>IF(C43=truckstoptru,VLOOKUP(B43+1,'Tables 2-3 TRU'!$B$14:$D$31,2),blank)</f>
        <v/>
      </c>
      <c r="EK43" s="4" t="str">
        <f>IF(C43=truckstoptru,PRODUCT(G43,(AF43-IF(AF43/FHS&lt;1,1,AF43/FHS)*(truck_idle/60)),tru__hp,tru_Load_Factor,(Other!$G$4/454),EJ43,S43)+PRODUCT(IF(AF43/FHS&lt;1,1,AF43/FHS),G43,truck_idle/60,tru__hp,tru_Load_Factor,(Other!$G$4/454),EJ43,S43),blank)</f>
        <v/>
      </c>
      <c r="EL43" s="4" t="str">
        <f>IF(C43=truckstoptru,PRODUCT(IF(AF43/FHS&lt;1,1,AF43/FHS),G43,truck_idle/60,tru_Load_Factor,tru__hp,(Other!$G$4/454),EJ43,S43)+PRODUCT(G43,(AF43-IF(AF43/FHS&lt;1,1,AF43/FHS)*(truck_idle/60)),TRU_KW,gridNox,Other!$G$4/454,S43),blank)</f>
        <v/>
      </c>
      <c r="EM43" t="str">
        <f>IF(C43=truckstoptru,VLOOKUP(B43+2,'Tables 2-3 TRU'!$B$14:$D$31,2),blank)</f>
        <v/>
      </c>
      <c r="EN43" s="4" t="str">
        <f>IF(C43=truckstoptru,PRODUCT(G43,(AF43-IF(AF43/FHS&lt;1,1,AF43/FHS)*(truck_idle/60)),tru__hp,tru_Load_Factor,(Other!$G$4/454),EM43,T43)+PRODUCT(IF(AF43/FHS&lt;1,1,AF43/FHS),G43,truck_idle/60,tru__hp,tru_Load_Factor,(Other!$G$4/454),EM43,T43),blank)</f>
        <v/>
      </c>
      <c r="EO43" s="4" t="str">
        <f>IF(C43=truckstoptru,PRODUCT(IF(AF43/FHS&lt;1,1,AF43/FHS),G43,truck_idle/60,tru_Load_Factor,tru__hp,(Other!$G$4/454),EM43,T43)+PRODUCT(G43,(AF43-IF(AF43/FHS&lt;1,1,AF43/FHS)*(truck_idle/60)),TRU_KW,gridNox,Other!$G$4/454,T43),blank)</f>
        <v/>
      </c>
      <c r="EP43" t="str">
        <f>IF(C43=truckstoptru,VLOOKUP(B43+3,'Tables 2-3 TRU'!$B$14:$D$31,2),blank)</f>
        <v/>
      </c>
      <c r="EQ43" s="4" t="str">
        <f>IF(C43=truckstoptru,PRODUCT(G43,(AF43-IF(AF43/FHS&lt;1,1,AF43/FHS)*(truck_idle/60)),tru__hp,tru_Load_Factor,(Other!$G$4/454),EP43,U43)+PRODUCT(IF(AF43/FHS&lt;1,1,AF43/FHS),G43,truck_idle/60,tru__hp,tru_Load_Factor,(Other!$G$4/454),EP43,U43),blank)</f>
        <v/>
      </c>
      <c r="ER43" s="4" t="str">
        <f>IF(C43=truckstoptru,PRODUCT(IF(AF43/FHS&lt;1,1,AF43/FHS),G43,truck_idle/60,tru_Load_Factor,tru__hp,(Other!$G$4/454),EP43,U43)+PRODUCT(G43,(AF43-IF(AF43/FHS&lt;1,1,AF43/FHS)*(truck_idle/60)),TRU_KW,gridNox,Other!$G$4/454,U43),blank)</f>
        <v/>
      </c>
      <c r="ES43" t="str">
        <f>IF(C43=truckstoptru,VLOOKUP(B43+4,'Tables 2-3 TRU'!$B$14:$D$31,2),blank)</f>
        <v/>
      </c>
      <c r="ET43" s="4" t="str">
        <f>IF(C43=truckstoptru,PRODUCT(G43,(AF43-IF(AF43/FHS&lt;1,1,AF43/FHS)*(truck_idle/60)),tru__hp,tru_Load_Factor,(Other!$G$4/454),ES43,V43)+PRODUCT(IF(AF43/FHS&lt;1,1,AF43/FHS),G43,truck_idle/60,tru__hp,tru_Load_Factor,(Other!$G$4/454),ES43,V43),blank)</f>
        <v/>
      </c>
      <c r="EU43" s="4" t="str">
        <f>IF(C43=truckstoptru,PRODUCT(IF(AF43/FHS&lt;1,1,AE43/FHS),G43,truck_idle/60,tru_Load_Factor,tru__hp,(Other!$G$4/454),ES43,V43)+PRODUCT(G43,(AF43-IF(AF43/FHS&lt;1,1,AE43/FHS)*(truck_idle/60)),TRU_KW,gridNox,Other!$G$4/454,V43),blank)</f>
        <v/>
      </c>
      <c r="EV43" t="str">
        <f>IF(C43=truckstoptru,VLOOKUP(B43+5,'Tables 2-3 TRU'!$B$14:$D$31,2),blank)</f>
        <v/>
      </c>
      <c r="EW43" s="4" t="str">
        <f>IF(C43=truckstoptru,PRODUCT(G43,(AF43-IF(AF43/FHS&lt;1,1,AF43/FHS)*(truck_idle/60)),tru__hp,tru_Load_Factor,(Other!$G$4/454),EV43,W43)+PRODUCT(IF(AF43/FHS&lt;1,1,AF43/FHS),G43,truck_idle/60,tru__hp,tru_Load_Factor,(Other!$G$4/454),EV43,W43),blank)</f>
        <v/>
      </c>
      <c r="EX43" s="4" t="str">
        <f>IF(C43=truckstoptru,PRODUCT(IF(AF43/FHS&lt;1,1,AF43/FHS),G43,truck_idle/60,tru_Load_Factor,tru__hp,(Other!$G$4/454),EV43,W43)+PRODUCT(G43,(AF43-IF(AF43/FHS&lt;1,1,AF43/FHS)*(truck_idle/60)),TRU_KW,gridNox,Other!$G$4/454,W43),blank)</f>
        <v/>
      </c>
      <c r="EY43" t="str">
        <f>IF(C43=truckstoptru,VLOOKUP(B43+6,'Tables 2-3 TRU'!$B$14:$D$31,2),blank)</f>
        <v/>
      </c>
      <c r="EZ43" s="4" t="str">
        <f>IF(C43=truckstoptru,PRODUCT(G43,(AF43-IF(AF43/FHS&lt;1,1,AF43/FHS)*(truck_idle/60)),tru__hp,tru_Load_Factor,(Other!$G$4/454),EY43,X43)+PRODUCT(IF(AF43/FHS&lt;1,1,AF43/FHS),G43,truck_idle/60,tru__hp,tru_Load_Factor,(Other!$G$4/454),EY43,X43),blank)</f>
        <v/>
      </c>
      <c r="FA43" s="4" t="str">
        <f>IF(C43=truckstoptru,PRODUCT(IF(AF43/FHS&lt;1,1,AF43/FHS),G43,truck_idle/60,tru_Load_Factor,tru__hp,(Other!$G$4/454),EY43,X43)+PRODUCT(G43,(AF43-IF(AF43/FHS&lt;1,1,AF43/FHS)*(truck_idle/60)),TRU_KW,gridNox,Other!$G$4/454,X43),blank)</f>
        <v/>
      </c>
      <c r="FB43" t="str">
        <f>IF(C43=truckstoptru,VLOOKUP(B43+7,'Tables 2-3 TRU'!$B$14:$D$31,2),blank)</f>
        <v/>
      </c>
      <c r="FC43" s="4" t="str">
        <f>IF(C43=truckstoptru,PRODUCT(G43,(AF43-IF(AF43/FHS&lt;1,1,AF43/FHS)*(truck_idle/60)),tru__hp,tru_Load_Factor,(Other!$G$4/454),FB43,Y43)+PRODUCT(IF(AF43/FHS&lt;1,1,AF43/FHS),G43,truck_idle/60,tru__hp,tru_Load_Factor,(Other!$G$4/454),FB43,Y43),blank)</f>
        <v/>
      </c>
      <c r="FD43" s="4" t="str">
        <f>IF(C43=truckstoptru,PRODUCT(IF(AF43/FHS&lt;1,1,AF43/FHS),G43,truck_idle/60,tru_Load_Factor,tru__hp,(Other!$G$4/454),FB43,Y43)+PRODUCT(G43,(AF43-IF(AF43/FHS&lt;1,1,AF43/FHS)*(truck_idle/60)),TRU_KW,gridNox,Other!$G$4/454,Y43),blank)</f>
        <v/>
      </c>
      <c r="FE43" t="str">
        <f>IF(C43=truckstoptru,VLOOKUP(B43+8,'Tables 2-3 TRU'!$B$14:$D$31,2),blank)</f>
        <v/>
      </c>
      <c r="FF43" s="4" t="str">
        <f>IF(C43=truckstoptru,PRODUCT(G43,(AF43-IF(AF43/FHS&lt;1,1,AF43/FHS)*(truck_idle/60)),tru__hp,tru_Load_Factor,(Other!$G$4/454),FE43,Z43)+PRODUCT(IF(AF43/FHS&lt;1,1,AF43/FHS),G43,truck_idle/60,tru__hp,tru_Load_Factor,(Other!$G$4/454),FE43,Z43),blank)</f>
        <v/>
      </c>
      <c r="FG43" s="4" t="str">
        <f>IF(C43=truckstoptru,PRODUCT(IF(AF43/FHS&lt;1,1,AF43/FHS),G43,truck_idle/60,tru_Load_Factor,tru__hp,(Other!$G$4/454),FE43,Z43)+PRODUCT(G43,(AF43-IF(AF43/FHS&lt;1,1,AF43/FHS)*(truck_idle/60)),TRU_KW,gridNox,Other!$G$4/454,Z43),blank)</f>
        <v/>
      </c>
      <c r="FH43" t="str">
        <f>IF(C43=truckstoptru,VLOOKUP(B43+9,'Tables 2-3 TRU'!$B$14:$D$31,2),blank)</f>
        <v/>
      </c>
      <c r="FI43" s="4" t="str">
        <f>IF(C43=truckstoptru,PRODUCT(G43,(AF43-IF(AF43/FHS&lt;1,1,AF43/FHS)*(truck_idle/60)),tru__hp,tru_Load_Factor,(Other!$G$4/454),FH43,AA43)+PRODUCT(IF(AF43/FHS&lt;1,1,AF43/FHS),G43,truck_idle/60,tru__hp,tru_Load_Factor,(Other!$G$4/454),FH43,AA43),blank)</f>
        <v/>
      </c>
      <c r="FJ43" s="4" t="str">
        <f>IF(C43=truckstoptru,PRODUCT(IF(AF43/FHS&lt;1,1,AF43/FHS),G43,truck_idle/60,tru_Load_Factor,tru__hp,(Other!$G$4/454),FH43,AA43)+PRODUCT(G43,(AF43-IF(AF43/FHS&lt;1,1,AF43/FHS)*(truck_idle/60)),TRU_KW,gridNox,Other!$G$4/454,AA43),blank)</f>
        <v/>
      </c>
      <c r="FL43" t="str">
        <f>IF(C43=truckstoptru,VLOOKUP(B43+0,'Tables 2-3 TRU'!$B$14:$D$31,3),blank)</f>
        <v/>
      </c>
      <c r="FM43" s="4" t="str">
        <f>IF(C43=truckstoptru,PRODUCT(G43,(AF43-IF(AF43/FHS&lt;1,1,AF43/FHS)*(truck_idle/60)),tru__hp,tru_Load_Factor,(Other!$G$4/454),FL43,R43)+PRODUCT(IF(AF43/FHS&lt;1,1,AF43/FHS),G43,truck_idle/60,tru__hp,tru_Load_Factor,(Other!$G$4/454),FL43,R43),blank)</f>
        <v/>
      </c>
      <c r="FN43" s="4" t="str">
        <f>IF(C43=truckstoptru,PRODUCT(IF(AF43/FHS&lt;1,1,AF43/FHS),G43,truck_idle/60,tru_Load_Factor,tru__hp,(Other!$G$4/454),FL43,R43)+PRODUCT(G43,(AF43-IF(AF43/FHS&lt;1,1,AF43/FHS)*(truck_idle/60)),TRU_KW,gridPM,Other!$G$4/454,R43),blank)</f>
        <v/>
      </c>
      <c r="FO43" t="str">
        <f>IF(C43=truckstoptru,VLOOKUP(B43+1,'Tables 2-3 TRU'!$B$14:$D$31,3),blank)</f>
        <v/>
      </c>
      <c r="FP43" s="4" t="str">
        <f>IF(C43=truckstoptru,PRODUCT(G43,(AF43-IF(AF43/FHS&lt;1,1,AF43/FHS)*(truck_idle/60)),tru__hp,tru_Load_Factor,(Other!$G$4/454),FO43,S43)+PRODUCT(IF(AF43/FHS&lt;1,1,AF43/FHS),G43,truck_idle/60,tru__hp,tru_Load_Factor,(Other!$G$4/454),FO43,S43),blank)</f>
        <v/>
      </c>
      <c r="FQ43" s="4" t="str">
        <f>IF(C43=truckstoptru,PRODUCT(IF(AF43/FHS&lt;1,1,AF43/FHS),G43,truck_idle/60,tru_Load_Factor,tru__hp,(Other!$G$4/454),FO43,S43)+PRODUCT(G43,(AF43-IF(AF43/FHS&lt;1,1,AF43/FHS)*(truck_idle/60)),TRU_KW,gridPM,Other!$G$4/454,S43),blank)</f>
        <v/>
      </c>
      <c r="FR43" t="str">
        <f>IF(C43=truckstoptru,VLOOKUP(B43+2,'Tables 2-3 TRU'!$B$14:$D$31,3),blank)</f>
        <v/>
      </c>
      <c r="FS43" s="4" t="str">
        <f>IF(C43=truckstoptru,PRODUCT(G43,(AF43-IF(AF43/FHS&lt;1,1,AF43/FHS)*(truck_idle/60)),tru__hp,tru_Load_Factor,(Other!$G$4/454),FR43,T43)+PRODUCT(IF(AF43/FHS&lt;1,1,AF43/FHS),G43,truck_idle/60,tru__hp,tru_Load_Factor,(Other!$G$4/454),FR43,T43),blank)</f>
        <v/>
      </c>
      <c r="FT43" s="4" t="str">
        <f>IF(C43=truckstoptru,PRODUCT(IF(AF43/FHS&lt;1,1,AF43/FHS),G43,truck_idle/60,tru_Load_Factor,tru__hp,(Other!$G$4/454),FR43,T43)+PRODUCT(G43,(AF43-IF(AF43/FHS&lt;1,1,AF43/FHS)*(truck_idle/60)),TRU_KW,gridPM,Other!$G$4/454,T43),blank)</f>
        <v/>
      </c>
      <c r="FU43" t="str">
        <f>IF(C43=truckstoptru,VLOOKUP(B43+3,'Tables 2-3 TRU'!$B$14:$D$31,3),blank)</f>
        <v/>
      </c>
      <c r="FV43" s="4" t="str">
        <f>IF(C43=truckstoptru,PRODUCT(G43,(AF43-IF(AF43/FHS&lt;1,1,AF43/FHS)*(truck_idle/60)),tru__hp,tru_Load_Factor,(Other!$G$4/454),FU43,U43)+PRODUCT(IF(AF43/FHS&lt;1,1,AF43/FHS),G43,truck_idle/60,tru__hp,tru_Load_Factor,(Other!$G$4/454),FU43,U43),blank)</f>
        <v/>
      </c>
      <c r="FW43" s="4" t="str">
        <f>IF(C43=truckstoptru,PRODUCT(IF(AF43/FHS&lt;1,1,AF43/FHS),G43,truck_idle/60,tru_Load_Factor,tru__hp,(Other!$G$4/454),FU43,U43)+PRODUCT(G43,(AF43-IF(AF43/FHS&lt;1,1,AF43/FHS)*(truck_idle/60)),TRU_KW,gridPM,Other!$G$4/454,U43),blank)</f>
        <v/>
      </c>
      <c r="FX43" t="str">
        <f>IF(C43=truckstoptru,VLOOKUP(B43+4,'Tables 2-3 TRU'!$B$14:$D$31,3),blank)</f>
        <v/>
      </c>
      <c r="FY43" s="4" t="str">
        <f>IF(C43=truckstoptru,PRODUCT(G43,(AF43-IF(AF43/FHS&lt;1,1,AF43/FHS)*(truck_idle/60)),tru__hp,tru_Load_Factor,(Other!$G$4/454),FX43,V43)+PRODUCT(IF(AF43/FHS&lt;1,1,AF43/FHS),G43,truck_idle/60,tru__hp,tru_Load_Factor,(Other!$G$4/454),FX43,V43),blank)</f>
        <v/>
      </c>
      <c r="FZ43" s="4" t="str">
        <f>IF(C43=truckstoptru,PRODUCT(IF(AF43/FHS&lt;1,1,AF43/FHS),G43,truck_idle/60,tru_Load_Factor,tru__hp,(Other!$G$4/454),FX43,V43)+PRODUCT(G43,(AF43-IF(AF43/FHS&lt;1,1,AF43/FHS)*(truck_idle/60)),TRU_KW,gridPM,Other!$G$4/454,V43),blank)</f>
        <v/>
      </c>
      <c r="GA43" t="str">
        <f>IF(C43=truckstoptru,VLOOKUP(B43+5,'Tables 2-3 TRU'!$B$14:$D$31,3),blank)</f>
        <v/>
      </c>
      <c r="GB43" s="4" t="str">
        <f>IF(C43=truckstoptru,PRODUCT(G43,(AF43-IF(AF43/FHS&lt;1,1,AF43/FHS)*(truck_idle/60)),tru__hp,tru_Load_Factor,(Other!$G$4/454),GA43,W43)+PRODUCT(IF(AF43/FHS&lt;1,1,AF43/FHS),G43,truck_idle/60,tru__hp,tru_Load_Factor,(Other!$G$4/454),GA43,W43),blank)</f>
        <v/>
      </c>
      <c r="GC43" s="4" t="str">
        <f>IF(C43=truckstoptru,PRODUCT(IF(AF43/FHS&lt;1,1,AF43/FHS),G43,truck_idle/60,tru_Load_Factor,tru__hp,(Other!$G$4/454),GA43,W43)+PRODUCT(G43,(AF43-IF(AF43/FHS&lt;1,1,AF43/FHS)*(truck_idle/60)),TRU_KW,gridPM,Other!$G$4/454,W43),blank)</f>
        <v/>
      </c>
      <c r="GD43" t="str">
        <f>IF(C43=truckstoptru,VLOOKUP(B43+6,'Tables 2-3 TRU'!$B$14:$D$31,3),blank)</f>
        <v/>
      </c>
      <c r="GE43" s="4" t="str">
        <f>IF(C43=truckstoptru,PRODUCT(G43,(AF43-IF(AF43/FHS&lt;1,1,AF43/FHS)*(truck_idle/60)),tru__hp,tru_Load_Factor,(Other!$G$4/454),GD43,X43)+PRODUCT(IF(AF43/FHS&lt;1,1,AF43/FHS),G43,truck_idle/60,tru__hp,tru_Load_Factor,(Other!$G$4/454),GD43,X43),blank)</f>
        <v/>
      </c>
      <c r="GF43" s="4" t="str">
        <f>IF(C43=truckstoptru,PRODUCT(IF(AF43/FHS&lt;1,1,AF43/FHS),G43,truck_idle/60,tru_Load_Factor,tru__hp,(Other!$G$4/454),GD43,X43)+PRODUCT(G43,(AF43-IF(AF43/FHS&lt;1,1,AF43/FHS)*(truck_idle/60)),TRU_KW,gridPM,Other!$G$4/454,X43),blank)</f>
        <v/>
      </c>
      <c r="GG43" t="str">
        <f>IF(C43=truckstoptru,VLOOKUP(B43+7,'Tables 2-3 TRU'!$B$14:$D$31,3),blank)</f>
        <v/>
      </c>
      <c r="GH43" s="4" t="str">
        <f>IF(C43=truckstoptru,PRODUCT(G43,(AF43-IF(AF43/FHS&lt;1,1,AF43/FHS)*(truck_idle/60)),tru__hp,tru_Load_Factor,(Other!$G$4/454),GG43,Y43)+PRODUCT(IF(AF43/FHS&lt;1,1,AF43/FHS),G43,truck_idle/60,tru__hp,tru_Load_Factor,(Other!$G$4/454),GG43,Y43),blank)</f>
        <v/>
      </c>
      <c r="GI43" s="4" t="str">
        <f>IF(C43=truckstoptru,PRODUCT(IF(AF43/FHS&lt;1,1,AF43/FHS),G43,truck_idle/60,tru_Load_Factor,tru__hp,(Other!$G$4/454),GG43,Y43)+PRODUCT(G43,(AF43-IF(AF43/FHS&lt;1,1,AF43/FHS)*(truck_idle/60)),TRU_KW,gridPM,Other!$G$4/454,Y43),blank)</f>
        <v/>
      </c>
      <c r="GJ43" t="str">
        <f>IF(C43=truckstoptru,VLOOKUP(B43+8,'Tables 2-3 TRU'!$B$14:$D$31,3),blank)</f>
        <v/>
      </c>
      <c r="GK43" s="4" t="str">
        <f>IF(C43=truckstoptru,PRODUCT(G43,(AF43-IF(AF43/FHS&lt;1,1,AF43/FHS)*(truck_idle/60)),tru__hp,tru_Load_Factor,(Other!$G$4/454),GJ43,Z43)+PRODUCT(IF(AF43/FHS&lt;1,1,AF43/FHS),G43,truck_idle/60,tru__hp,tru_Load_Factor,(Other!$G$4/454),GJ43,Z43),blank)</f>
        <v/>
      </c>
      <c r="GL43" s="4" t="str">
        <f>IF(C43=truckstoptru,PRODUCT(IF(AF43/FHS&lt;1,1,AF43/FHS),G43,truck_idle/60,tru_Load_Factor,tru__hp,(Other!$G$4/454),GJ43,Z43)+PRODUCT(G43,(AF43-IF(AF43/FHS&lt;1,1,AF43/FHS)*(truck_idle/60)),TRU_KW,gridPM,Other!$G$4/454,Z43),blank)</f>
        <v/>
      </c>
      <c r="GM43" t="str">
        <f>IF(C43=truckstoptru,VLOOKUP(B43+9,'Tables 2-3 TRU'!$B$14:$D$31,3),blank)</f>
        <v/>
      </c>
      <c r="GN43" s="4" t="str">
        <f>IF(C43=truckstoptru,PRODUCT(G43,(AF43-IF(AF43/FHS&lt;1,1,AF43/FHS)*(truck_idle/60)),tru__hp,tru_Load_Factor,(Other!$G$4/454),GM43,AA43)+PRODUCT(IF(AF43/FHS&lt;1,1,AF43/FHS),G43,truck_idle/60,tru__hp,tru_Load_Factor,(Other!$G$4/454),GM43,AA43),blank)</f>
        <v/>
      </c>
      <c r="GO43" s="4" t="str">
        <f>IF(C43=truckstoptru,PRODUCT(IF(AF43/FHS&lt;1,1,AF43/FHS),G43,truck_idle/60,tru_Load_Factor,tru__hp,(Other!$G$4/454),GM43,AA43)+PRODUCT(G43,(AF43-IF(AF43/FHS&lt;1,1,AF43/FHS)*(truck_idle/60)),TRU_KW,gridPM,Other!$G$4/454,AA43),blank)</f>
        <v/>
      </c>
      <c r="GQ43" s="4">
        <f t="shared" si="19"/>
        <v>0</v>
      </c>
      <c r="GR43" s="4">
        <f t="shared" si="20"/>
        <v>0</v>
      </c>
      <c r="GS43" s="4">
        <f t="shared" si="21"/>
        <v>0</v>
      </c>
      <c r="GT43" s="4">
        <f t="shared" si="22"/>
        <v>0</v>
      </c>
      <c r="GU43" s="4">
        <f t="shared" si="11"/>
        <v>0</v>
      </c>
      <c r="GV43" s="4">
        <f t="shared" si="12"/>
        <v>0</v>
      </c>
      <c r="GW43" s="4"/>
      <c r="GX43" s="4">
        <f t="shared" si="23"/>
        <v>0</v>
      </c>
      <c r="GY43" s="4">
        <f t="shared" si="24"/>
        <v>0</v>
      </c>
      <c r="GZ43" s="4">
        <f t="shared" si="25"/>
        <v>0</v>
      </c>
      <c r="HA43" s="4">
        <f t="shared" si="26"/>
        <v>0</v>
      </c>
      <c r="HB43" s="4">
        <f t="shared" si="13"/>
        <v>0</v>
      </c>
      <c r="HC43" s="4">
        <f t="shared" si="14"/>
        <v>0</v>
      </c>
      <c r="HD43" s="4"/>
      <c r="HE43" s="4">
        <f t="shared" si="15"/>
        <v>0</v>
      </c>
      <c r="HF43" s="4">
        <f t="shared" si="16"/>
        <v>0</v>
      </c>
      <c r="HG43" s="19">
        <f t="shared" si="17"/>
        <v>0</v>
      </c>
      <c r="HH43" s="244">
        <f t="shared" si="27"/>
        <v>0</v>
      </c>
      <c r="HI43" s="55"/>
    </row>
    <row r="44" spans="1:217" x14ac:dyDescent="0.2">
      <c r="A44" t="str">
        <f>IF(OR('User Input Data'!C48=truckstop1,'User Input Data'!C48=truckstoptru),'User Input Data'!A48,blank)</f>
        <v/>
      </c>
      <c r="B44" t="str">
        <f>IF(OR('User Input Data'!C48=truckstop1,'User Input Data'!C48=truckstoptru),'User Input Data'!B48,blank)</f>
        <v/>
      </c>
      <c r="C44" s="49" t="str">
        <f>IF(OR('User Input Data'!C48=truckstop1,'User Input Data'!C48=truckstoptru),'User Input Data'!C48,blank)</f>
        <v/>
      </c>
      <c r="D44" s="49" t="str">
        <f>IF(AND(OR('User Input Data'!C48=truckstop1,'User Input Data'!C48=truckstoptru),'User Input Data'!D48&gt;1),'User Input Data'!D48,blank)</f>
        <v/>
      </c>
      <c r="E44" s="49" t="str">
        <f>IF(AND(OR('User Input Data'!C48=truckstop1,'User Input Data'!C48=truckstoptru),'User Input Data'!E48&gt;1),'User Input Data'!E48,blank)</f>
        <v/>
      </c>
      <c r="F44" s="49" t="str">
        <f>IF(AND(OR('User Input Data'!C48=truckstop1,'User Input Data'!C48=truckstoptru),'User Input Data'!F48&gt;1),'User Input Data'!F48,blank)</f>
        <v/>
      </c>
      <c r="G44" t="str">
        <f>IF(AND(OR('User Input Data'!C48=truckstop1,'User Input Data'!C48=truckstoptru),'User Input Data'!G48&gt;1),'User Input Data'!G48,blank)</f>
        <v/>
      </c>
      <c r="H44" s="79" t="str">
        <f>IF(OR('User Input Data'!C48=truckstop1,'User Input Data'!C48=truckstoptru),'User Input Data'!H48,blank)</f>
        <v/>
      </c>
      <c r="I44" s="79" t="str">
        <f>IF(OR('User Input Data'!C48=truckstop1,'User Input Data'!C48=truckstoptru),'User Input Data'!I48,blank)</f>
        <v/>
      </c>
      <c r="J44" s="79" t="str">
        <f>IF(OR('User Input Data'!C48=truckstop1,'User Input Data'!C48=truckstoptru),'User Input Data'!J48,blank)</f>
        <v/>
      </c>
      <c r="K44" s="79" t="str">
        <f>IF(OR('User Input Data'!C48=truckstop1,'User Input Data'!C48=truckstoptru),'User Input Data'!K48,blank)</f>
        <v/>
      </c>
      <c r="L44" s="79" t="str">
        <f>IF(OR('User Input Data'!C48=truckstop1,'User Input Data'!C48=truckstoptru),'User Input Data'!L48,blank)</f>
        <v/>
      </c>
      <c r="M44" s="79" t="str">
        <f>IF(OR('User Input Data'!C48=truckstop1,'User Input Data'!C48=truckstoptru),'User Input Data'!M48,blank)</f>
        <v/>
      </c>
      <c r="N44" s="79" t="str">
        <f>IF(OR('User Input Data'!C48=truckstop1,'User Input Data'!C48=truckstoptru),'User Input Data'!N48,blank)</f>
        <v/>
      </c>
      <c r="O44" s="79" t="str">
        <f>IF(OR('User Input Data'!C48=truckstop1,'User Input Data'!C48=truckstoptru),'User Input Data'!O48,blank)</f>
        <v/>
      </c>
      <c r="P44" s="79" t="str">
        <f>IF(OR('User Input Data'!C48=truckstop1,'User Input Data'!C48=truckstoptru),'User Input Data'!P48,blank)</f>
        <v/>
      </c>
      <c r="Q44" s="79" t="str">
        <f>IF(OR('User Input Data'!C48=truckstop1,'User Input Data'!C48=truckstoptru),'User Input Data'!Q48,blank)</f>
        <v/>
      </c>
      <c r="R44" s="79" t="str">
        <f>IF('User Input Data'!C48=truckstoptru,'User Input Data'!R48,blank)</f>
        <v/>
      </c>
      <c r="S44" s="79" t="str">
        <f>IF('User Input Data'!C48=truckstoptru,'User Input Data'!S48,blank)</f>
        <v/>
      </c>
      <c r="T44" s="79" t="str">
        <f>IF('User Input Data'!C48=truckstoptru,'User Input Data'!T48,blank)</f>
        <v/>
      </c>
      <c r="U44" s="79" t="str">
        <f>IF('User Input Data'!C48=truckstoptru,'User Input Data'!U48,blank)</f>
        <v/>
      </c>
      <c r="V44" s="79" t="str">
        <f>IF('User Input Data'!C48=truckstoptru,'User Input Data'!V48,blank)</f>
        <v/>
      </c>
      <c r="W44" s="79" t="str">
        <f>IF('User Input Data'!C48=truckstoptru,'User Input Data'!W48,blank)</f>
        <v/>
      </c>
      <c r="X44" s="79" t="str">
        <f>IF('User Input Data'!C48=truckstoptru,'User Input Data'!X48,blank)</f>
        <v/>
      </c>
      <c r="Y44" s="79" t="str">
        <f>IF('User Input Data'!C48=truckstoptru,'User Input Data'!Y48,blank)</f>
        <v/>
      </c>
      <c r="Z44" s="79" t="str">
        <f>IF('User Input Data'!C48=truckstoptru,'User Input Data'!Z48,blank)</f>
        <v/>
      </c>
      <c r="AA44" s="79" t="str">
        <f>IF('User Input Data'!C48=truckstoptru,'User Input Data'!AA48,blank)</f>
        <v/>
      </c>
      <c r="AB44" s="9" t="str">
        <f>IF(AND(OR('User Input Data'!C48=truckstop1,'User Input Data'!C48=truckstoptru),'User Input Data'!AC48&gt;1),'User Input Data'!AC48,blank)</f>
        <v/>
      </c>
      <c r="AC44" s="9" t="str">
        <f>IF(AND(OR('User Input Data'!C48=truckstop1,'User Input Data'!C48=truckstoptru),'User Input Data'!AD48&gt;0),'User Input Data'!AD48,blank)</f>
        <v/>
      </c>
      <c r="AE44" t="str">
        <f>IF(E44&gt;0,E44,Other!$G$5)</f>
        <v/>
      </c>
      <c r="AF44" t="str">
        <f t="shared" si="18"/>
        <v/>
      </c>
      <c r="AG44" s="12" t="str">
        <f>IF(NOT(B44=blank),VLOOKUP(B44+0,'Tables 4-5'!$F$8:$G$25,2),blank)</f>
        <v/>
      </c>
      <c r="AH44" s="461" t="str">
        <f>IF(NOT(B44=blank),VLOOKUP(B44+0,'Table 6'!$B$3:$D$20,2),blank)</f>
        <v/>
      </c>
      <c r="AI44" s="4" t="str">
        <f>IF(NOT(B44=blank),'Tables 4-5'!$A$8,blank)</f>
        <v/>
      </c>
      <c r="AJ44" s="4" t="str">
        <f>IF(NOT(B44=blank),PRODUCT(G44,H44,(AE44-IF(AE44/FHS&lt;1,1,AE44/FHS)*(truck_idle/60)),(AG44*AI44),(Other!$G$4/454))+PRODUCT(IF(AE44/FHS&lt;1,1,AE44/FHS),G44,H44,AH44,truck_idle/60,Other!$G$4/454),blank)</f>
        <v/>
      </c>
      <c r="AK44" s="4" t="str">
        <f>IF(NOT(B44=blank),PRODUCT(IF(AE44/FHS&lt;1,1,AE44/FHS),G44,H44,AH44,truck_idle/60,Other!$G$4/454)+PRODUCT(G44,(AE44-IF(AE44/FHS&lt;1,1,AE44/FHS)*(truck_idle/60)),Truck_KW,gridNox,Other!$G$4/454,H44,AG44),blank)</f>
        <v/>
      </c>
      <c r="AL44" s="12" t="str">
        <f>IF(NOT(B44=blank),VLOOKUP(B44+1,'Tables 4-5'!$F$8:$G$25,2),blank)</f>
        <v/>
      </c>
      <c r="AM44" s="461" t="str">
        <f>IF(NOT(B44=blank),VLOOKUP(B44+1,'Table 6'!$B$3:$D$20,2),blank)</f>
        <v/>
      </c>
      <c r="AN44" s="4" t="str">
        <f>IF(NOT(B44=blank),'Tables 4-5'!$A$8,blank)</f>
        <v/>
      </c>
      <c r="AO44" s="4" t="str">
        <f>IF(NOT(B44=blank),PRODUCT(G44,I44,(AE44-IF(AE44/FHS&lt;1,1,AE44/FHS)*(truck_idle/60)),(AL44*AN44),(Other!$G$4/454))+PRODUCT(IF(AE44/FHS&lt;1,1,AE44/FHS),G44,I44,AM44,truck_idle/60,Other!$G$4/454),blank)</f>
        <v/>
      </c>
      <c r="AP44" s="4" t="str">
        <f>IF(NOT(B44=blank),PRODUCT(IF(AE44/FHS&lt;1,1,AE44/FHS),G44,I44,AM44,truck_idle/60,Other!$G$4/454)+PRODUCT(G44,(AE44-IF(AE44/FHS&lt;1,1,AE44/FHS)*(truck_idle/60)),Truck_KW,gridNox,Other!$G$4/454,I44,AL44),blank)</f>
        <v/>
      </c>
      <c r="AQ44" s="12" t="str">
        <f>IF(NOT(B44=blank),VLOOKUP(B44+2,'Tables 4-5'!$F$8:$G$25,2),blank)</f>
        <v/>
      </c>
      <c r="AR44" s="461" t="str">
        <f>IF(NOT(B44=blank),VLOOKUP(B44+2,'Table 6'!$B$3:$D$20,2),blank)</f>
        <v/>
      </c>
      <c r="AS44" s="4" t="str">
        <f>IF(NOT(B44=blank),'Tables 4-5'!$A$8,blank)</f>
        <v/>
      </c>
      <c r="AT44" s="4" t="str">
        <f>IF(NOT(B44=blank),PRODUCT(G44,J44,(AE44-IF(AE44/FHS&lt;1,1,AE44/FHS)*(truck_idle/60)),(AQ44*AS44),(Other!$G$4/454))+PRODUCT(IF(AE44/FHS&lt;1,1,AE44/FHS),G44,J44,AR44,truck_idle/60,Other!$G$4/454),blank)</f>
        <v/>
      </c>
      <c r="AU44" s="4" t="str">
        <f>IF(NOT(B44=blank),PRODUCT(IF(AE44/FHS&lt;1,1,AE44/FHS),G44,J44,AR44,truck_idle/60,Other!$G$4/454)+PRODUCT(G44,(AE44-IF(AE44/FHS&lt;1,1,AE44/FHS)*(truck_idle/60)),Truck_KW,gridNox,Other!$G$4/454,J44,AQ44),blank)</f>
        <v/>
      </c>
      <c r="AV44" s="12" t="str">
        <f>IF(NOT(B44=blank),VLOOKUP(B44+3,'Tables 4-5'!$F$8:$G$25,2),blank)</f>
        <v/>
      </c>
      <c r="AW44" s="4" t="str">
        <f>IF(NOT(B44=blank),VLOOKUP(B44+3,#REF!,2),blank)</f>
        <v/>
      </c>
      <c r="AX44" s="461" t="str">
        <f>IF(NOT(B44=blank),VLOOKUP(B44+3,'Table 6'!$B$3:$D$20,2),blank)</f>
        <v/>
      </c>
      <c r="AY44" s="4" t="str">
        <f>IF(NOT(B44=blank),'Tables 4-5'!$A$8,blank)</f>
        <v/>
      </c>
      <c r="AZ44" s="4" t="str">
        <f>IF(NOT(B44=blank),PRODUCT(G44,K44,(AE44-IF(AE44/FHS&lt;1,1,AE44/FHS)*(truck_idle/60)),(AV44*AY44),(Other!$G$4/454))+PRODUCT(IF(AE44/FHS&lt;1,1,AE44/FHS),G44,K44,AX44,truck_idle/60,Other!$G$4/454),blank)</f>
        <v/>
      </c>
      <c r="BA44" s="4" t="str">
        <f>IF(NOT(B44=blank),PRODUCT(IF(AE44/FHS&lt;1,1,AE44/FHS),G44,K44,AX44,Other!$G$6/60,Other!$G$4/454)+PRODUCT(G44,(AE44-IF(AE44/FHS&lt;1,1,AE44/FHS)*(truck_idle/60)),Truck_KW,gridNox,Other!$G$4/454,K44,AV44),blank)</f>
        <v/>
      </c>
      <c r="BB44" s="12" t="str">
        <f>IF(NOT(B44=blank),VLOOKUP(B44+4,'Tables 4-5'!$F$8:$G$25,2),blank)</f>
        <v/>
      </c>
      <c r="BC44" s="461" t="str">
        <f>IF(NOT(B44=blank),VLOOKUP(B44+4,'Table 6'!$B$3:$D$20,2),blank)</f>
        <v/>
      </c>
      <c r="BD44" s="4" t="str">
        <f>IF(NOT(B44=blank),'Tables 4-5'!$A$8,blank)</f>
        <v/>
      </c>
      <c r="BE44" s="4" t="str">
        <f>IF(NOT(B44=blank),PRODUCT(G44,L44,(AE44-IF(AE44/FHS&lt;1,1,AE44/FHS)*(truck_idle/60)),(BB44*BD44),(Other!$G$4/454))+PRODUCT(IF(AE44/FHS&lt;1,1,AE44/FHS),G44,L44,BC44,truck_idle/60,Other!$G$4/454),blank)</f>
        <v/>
      </c>
      <c r="BF44" s="4" t="str">
        <f>IF(NOT(B44=blank),PRODUCT(IF(AE44/FHS&lt;1,1,AE44/FHS),G44,L44,BC44,Other!$G$6/60,Other!$G$4/454)+PRODUCT(G44,(AE44-IF(AE44/FHS&lt;1,1,AE44/FHS)*(truck_idle/60)),Truck_KW,gridNox,Other!$G$4/454,L44,BB44),blank)</f>
        <v/>
      </c>
      <c r="BG44" s="12" t="str">
        <f>IF(NOT(B44=blank),VLOOKUP(B44+5,'Tables 4-5'!$F$8:$G$25,2),blank)</f>
        <v/>
      </c>
      <c r="BH44" s="461" t="str">
        <f>IF(NOT(B44=blank),VLOOKUP(B44+5,'Table 6'!$B$3:$D$20,2),blank)</f>
        <v/>
      </c>
      <c r="BI44" s="4" t="str">
        <f>IF(NOT(B44=blank),'Tables 4-5'!$A$8,blank)</f>
        <v/>
      </c>
      <c r="BJ44" s="4" t="str">
        <f>IF(NOT(B44=blank),PRODUCT(G44,M44,(AE44-IF(AE44/FHS&lt;1,1,AE44/FHS)*(truck_idle/60)),(BG44*BI44),(Other!$G$4/454))+PRODUCT(IF(AE44/FHS&lt;1,1,AE44/FHS),G44,M44,BH44,truck_idle/60,Other!$G$4/454),blank)</f>
        <v/>
      </c>
      <c r="BK44" s="4" t="str">
        <f>IF(NOT(B44=blank),PRODUCT(IF(AE44/FHS&lt;1,1,AE44/FHS),G44,M44,BH44,truck_idle/60,Other!$G$4/454)+PRODUCT(G44,(AE44-IF(AE44/FHS&lt;1,1,AE44/FHS)*(truck_idle/60)),Truck_KW,gridNox,Other!$G$4/454,M44,BG44),blank)</f>
        <v/>
      </c>
      <c r="BL44" s="12" t="str">
        <f>IF(NOT(B44=blank),VLOOKUP(B44+6,'Tables 4-5'!$F$8:$G$25,2),blank)</f>
        <v/>
      </c>
      <c r="BM44" s="461" t="str">
        <f>IF(NOT(B44=blank),VLOOKUP(B44+6,'Table 6'!$B$3:$D$20,2),blank)</f>
        <v/>
      </c>
      <c r="BN44" s="4" t="str">
        <f>IF(NOT(B44=blank),'Tables 4-5'!$A$8,blank)</f>
        <v/>
      </c>
      <c r="BO44" s="4" t="str">
        <f>IF(NOT(B44=blank),PRODUCT(G44,N44,(AE44-IF(AE44/FHS&lt;1,1,AE44/FHS)*(truck_idle/60)),(BL44*BN44),(Other!$G$4/454))+PRODUCT(IF(AE44/FHS&lt;1,1,AE44/FHS),G44,N44,BM44,truck_idle/60,Other!$G$4/454),blank)</f>
        <v/>
      </c>
      <c r="BP44" s="4" t="str">
        <f>IF(NOT(B44=blank),PRODUCT(IF(AE44/FHS&lt;1,1,AE44/FHS),G44,N44,BM44,truck_idle/60,Other!$G$4/454)+PRODUCT(G44,(AE44-IF(AE44/FHS&lt;1,1,AE44/FHS)*(truck_idle/60)),Truck_KW,gridNox,Other!$G$4/454,N44,BL44),blank)</f>
        <v/>
      </c>
      <c r="BQ44" s="12" t="str">
        <f>IF(NOT(B44=blank),VLOOKUP(B44+7,'Tables 4-5'!$F$8:$G$25,2),blank)</f>
        <v/>
      </c>
      <c r="BR44" s="461" t="str">
        <f>IF(NOT(B44=blank),VLOOKUP(B44+7,'Table 6'!$B$3:$D$20,2),blank)</f>
        <v/>
      </c>
      <c r="BS44" s="4" t="str">
        <f>IF(NOT(B44=blank),'Tables 4-5'!$A$8,blank)</f>
        <v/>
      </c>
      <c r="BT44" s="4" t="str">
        <f>IF(NOT(B44=blank),PRODUCT(G44,O44,(AE44-IF(AE44/FHS&lt;1,1,AE44/FHS)*(truck_idle/60)),(BQ44*BS44),(Other!$G$4/454))+PRODUCT(IF(AE44/FHS&lt;1,1,AE44/FHS),G44,O44,BR44,truck_idle/60,Other!$G$4/454),blank)</f>
        <v/>
      </c>
      <c r="BU44" s="4" t="str">
        <f>IF(NOT(B44=blank),PRODUCT(IF(AE44/FHS&lt;1,1,AE44/FHS),G44,O44,BR44,truck_idle/60,Other!$G$4/454)+PRODUCT(G44,(AE44-IF(AE44/FHS&lt;1,1,AE44/FHS)*(truck_idle/60)),Truck_KW,gridNox,Other!$G$4/454,O44,BQ44),blank)</f>
        <v/>
      </c>
      <c r="BV44" s="12" t="str">
        <f>IF(NOT(B44=blank),VLOOKUP(B44+8,'Tables 4-5'!$F$8:$G$25,2),blank)</f>
        <v/>
      </c>
      <c r="BW44" s="461" t="str">
        <f>IF(NOT(B44=blank),VLOOKUP(B44+8,'Table 6'!$B$3:$D$20,2),blank)</f>
        <v/>
      </c>
      <c r="BX44" s="4" t="str">
        <f>IF(NOT(B44=blank),'Tables 4-5'!$A$8,blank)</f>
        <v/>
      </c>
      <c r="BY44" s="4" t="str">
        <f>IF(NOT(B44=blank),PRODUCT(G44,P44,(AE44-IF(AE44/FHS&lt;1,1,AE44/FHS)*(truck_idle/60)),(BV44*BX44),(Other!$G$4/454))+PRODUCT(IF(AE44/FHS&lt;1,1,AE44/FHS),G44,P44,BW44,truck_idle/60,Other!$G$4/454),blank)</f>
        <v/>
      </c>
      <c r="BZ44" s="4" t="str">
        <f>IF(NOT(B44=blank),PRODUCT(IF(AE44/FHS&lt;1,1,AE44/FHS),G44,P44,BW44,truck_idle/60,Other!$G$4/454)+PRODUCT(G44,(AE44-IF(AE44/FHS&lt;1,1,AE44/FHS)*(truck_idle/60)),Truck_KW,gridNox,Other!$G$4/454,P44,BV44),blank)</f>
        <v/>
      </c>
      <c r="CA44" s="12" t="str">
        <f>IF(NOT(B44=blank),VLOOKUP(B44+9,'Tables 4-5'!$F$8:$G$25,2),blank)</f>
        <v/>
      </c>
      <c r="CB44" s="461" t="str">
        <f>IF(NOT(B44=blank),VLOOKUP(B44+9,'Table 6'!$B$3:$D$20,2),blank)</f>
        <v/>
      </c>
      <c r="CC44" s="4" t="str">
        <f>IF(NOT(B44=blank),'Tables 4-5'!$A$8,blank)</f>
        <v/>
      </c>
      <c r="CD44" s="4" t="str">
        <f>IF(NOT(B44=blank),PRODUCT(G44,Q44,(AE44-IF(AE44/FHS&lt;1,1,AE44/FHS)*(truck_idle/60)),(CA44*CC44),(Other!$G$4/454))+PRODUCT(IF(AE44/FHS&lt;1,1,AE44/FHS),G44,Q44,CB44,truck_idle/60,Other!$G$4/454),blank)</f>
        <v/>
      </c>
      <c r="CE44" s="4" t="str">
        <f>IF(NOT(B44=blank),PRODUCT(IF(AE44/FHS&lt;1,1,AE44/FHS),G44,Q44,CB44,truck_idle/60,Other!$G$4/454)+PRODUCT(G44,(AE44-IF(AE44/FHS&lt;1,1,AE44/FHS)*(truck_idle/60)),Truck_KW,gridNox,Other!$G$4/454,Q44,CA44),blank)</f>
        <v/>
      </c>
      <c r="CG44" s="12" t="str">
        <f>IF(NOT(B44=blank),VLOOKUP(B44+0,'Tables 4-5'!$F$8:$G$25,2),blank)</f>
        <v/>
      </c>
      <c r="CH44" s="12" t="str">
        <f>IF(NOT(B44=blank),VLOOKUP(B44+0,'Table 6'!$B$3:$D$20,3),blank)</f>
        <v/>
      </c>
      <c r="CI44" s="4" t="str">
        <f>IF(NOT(B44=blank),'Tables 4-5'!$B$8,blank)</f>
        <v/>
      </c>
      <c r="CJ44" s="4" t="str">
        <f>IF(NOT(B44=blank),PRODUCT(G44,H44,(AE44-IF(AE44/FHS&lt;1,1,AE44/FHS)*(truck_idle/60)),(CG44*CI44),(Other!$G$4/454))+PRODUCT(IF(AE44/FHS&lt;1,1,AE44/FHS),G44,H44,CH44,truck_idle/60,Other!$G$4/454),blank)</f>
        <v/>
      </c>
      <c r="CK44" s="12" t="str">
        <f>IF(NOT(B44=blank),PRODUCT(IF(AE44/FHS&lt;1,1,AE44/FHS),G44,H44,CH44,truck_idle/60,Other!$G$4/454)+PRODUCT(G44,(AE44-IF(AE44/FHS&lt;1,1,AE44/FHS)*(truck_idle/60)),Truck_KW,gridPM,Other!$G$4/454,CG44,H44),blank)</f>
        <v/>
      </c>
      <c r="CL44" s="12" t="str">
        <f>IF(NOT(B44=blank),VLOOKUP(B44+1,'Tables 4-5'!$F$8:$G$25,2),blank)</f>
        <v/>
      </c>
      <c r="CM44" s="12" t="str">
        <f>IF(NOT(B44=blank),VLOOKUP(B44+1,'Table 6'!$B$3:$D$20,3),blank)</f>
        <v/>
      </c>
      <c r="CN44" s="4" t="str">
        <f>IF(NOT(B44=blank),'Tables 4-5'!$B$8,blank)</f>
        <v/>
      </c>
      <c r="CO44" s="4" t="str">
        <f>IF(NOT(B44=blank),PRODUCT(G44,I44,(AE44-IF(AE44/FHS&lt;1,1,AE44/FHS)*(truck_idle/60)),(CL44*CN44),(Other!$G$4/454))+PRODUCT(IF(AE44/FHS&lt;1,1,AE44/FHS),G44,I44,CM44,truck_idle/60,Other!$G$4/454),blank)</f>
        <v/>
      </c>
      <c r="CP44" s="12" t="str">
        <f>IF(NOT(B44=blank),PRODUCT(IF(AE44/FHS&lt;1,1,AE44/FHS),G44,I44,CM44,truck_idle/60,Other!$G$4/454)+PRODUCT(G44,(AE44-IF(AE44/FHS&lt;1,1,AE44/FHS)*(truck_idle/60)),Truck_KW,gridPM,Other!$G$4/454,I44,CL44),blank)</f>
        <v/>
      </c>
      <c r="CQ44" s="12" t="str">
        <f>IF(NOT(B44=blank),VLOOKUP(B44+2,'Tables 4-5'!$F$8:$G$25,2),blank)</f>
        <v/>
      </c>
      <c r="CR44" s="12" t="str">
        <f>IF(NOT(B44=blank),VLOOKUP(B44+2,'Table 6'!$B$3:$D$20,3),blank)</f>
        <v/>
      </c>
      <c r="CS44" s="4" t="str">
        <f>IF(NOT(B44=blank),'Tables 4-5'!$B$8,blank)</f>
        <v/>
      </c>
      <c r="CT44" s="4" t="str">
        <f>IF(NOT(B44=blank),PRODUCT(G44,J44,(AE44-IF(AE44/FHS&lt;1,1,AE44/FHS)*(truck_idle/60)),(CQ44*CS44),(Other!$G$4/454))+PRODUCT(IF(AE44/FHS&lt;1,1,AE44/FHS),G44,J44,CR44,truck_idle/60,Other!$G$4/454),blank)</f>
        <v/>
      </c>
      <c r="CU44" s="12" t="str">
        <f>IF(NOT(B44=blank),PRODUCT(IF(AE44/FHS&lt;1,1,AE44/FHS),G44,J44,CR44,truck_idle/60,Other!$G$4/454)+PRODUCT(G44,(AE44-IF(AE44/FHS&lt;1,1,AE44/FHS)*(truck_idle/60)),Truck_KW,gridPM,Other!$G$4/454,J44,CQ44),blank)</f>
        <v/>
      </c>
      <c r="CV44" s="12" t="str">
        <f>IF(NOT(B44=blank),VLOOKUP(B44+3,'Tables 4-5'!$F$8:$G$25,2),blank)</f>
        <v/>
      </c>
      <c r="CW44" s="12" t="str">
        <f>IF(NOT(B44=blank),VLOOKUP(B44+3,'Table 6'!$B$3:$D$20,3),blank)</f>
        <v/>
      </c>
      <c r="CX44" s="4" t="str">
        <f>IF(NOT(B44=blank),'Tables 4-5'!$B$8,blank)</f>
        <v/>
      </c>
      <c r="CY44" s="4" t="str">
        <f>IF(NOT(B44=blank),PRODUCT(G44,K44,(AE44-IF(AE44/FHS&lt;1,1,AE44/FHS)*(truck_idle/60)),(CV44*CX44),(Other!$G$4/454))+PRODUCT(IF(AE44/FHS&lt;1,1,AE44/FHS),G44,K44,CW44,truck_idle/60,Other!$G$4/454),blank)</f>
        <v/>
      </c>
      <c r="CZ44" s="12" t="str">
        <f>IF(NOT(B44=blank),PRODUCT(IF(AE44/FHS&lt;1,1,AE44/FHS),G44,K44,CW44,truck_idle/60,Other!$G$4/454)+PRODUCT(G44,(AE44-IF(AE44/FHS&lt;1,1,AE44/FHS)*(truck_idle/60)),Truck_KW,gridPM,Other!$G$4/454,K44,CV44),blank)</f>
        <v/>
      </c>
      <c r="DA44" s="12" t="str">
        <f>IF(NOT(B44=blank),VLOOKUP(B44+4,'Tables 4-5'!$F$8:$G$25,2),blank)</f>
        <v/>
      </c>
      <c r="DB44" s="12" t="str">
        <f>IF(NOT(B44=blank),VLOOKUP(B44+4,'Table 6'!$B$3:$D$20,3),blank)</f>
        <v/>
      </c>
      <c r="DC44" s="4" t="str">
        <f>IF(NOT(B44=blank),'Tables 4-5'!$B$8,blank)</f>
        <v/>
      </c>
      <c r="DD44" s="4" t="str">
        <f>IF(NOT(B44=blank),PRODUCT(G44,L44,(AE44-IF(AE44/FHS&lt;1,1,AE44/FHS)*(truck_idle/60)),(DA44*DC44),(Other!$G$4/454))+PRODUCT(IF(AE44/FHS&lt;1,1,AE44/FHS),G44,L44,DB44,truck_idle/60,Other!$G$4/454),blank)</f>
        <v/>
      </c>
      <c r="DE44" s="12" t="str">
        <f>IF(NOT(B44=blank),PRODUCT(IF(AE44/FHS&lt;1,1,AE44/FHS),G44,L44,DB44,truck_idle/60,Other!$G$4/454)+PRODUCT(G44,(AE44-IF(AE44/FHS&lt;1,1,AE44/FHS)*(truck_idle/60)),Truck_KW,gridPM,Other!$G$4/454,L44,DA44),blank)</f>
        <v/>
      </c>
      <c r="DF44" s="12" t="str">
        <f>IF(NOT(B44=blank),VLOOKUP(B44+5,'Tables 4-5'!$F$8:$G$25,2),blank)</f>
        <v/>
      </c>
      <c r="DG44" s="12" t="str">
        <f>IF(NOT(B44=blank),VLOOKUP(B44+5,'Table 6'!$B$3:$D$20,3),blank)</f>
        <v/>
      </c>
      <c r="DH44" s="4" t="str">
        <f>IF(NOT(B44=blank),'Tables 4-5'!$B$8,blank)</f>
        <v/>
      </c>
      <c r="DI44" s="4" t="str">
        <f>IF(NOT(B44=blank),PRODUCT(G44,M44,(AE44-IF(AE44/FHS&lt;1,1,AE44/FHS)*(truck_idle/60)),(DF44*DH44),(Other!$G$4/454))+PRODUCT(IF(AE44/FHS&lt;1,1,AE44/FHS),G44,M44,DG44,truck_idle/60,Other!$G$4/454),blank)</f>
        <v/>
      </c>
      <c r="DJ44" s="12" t="str">
        <f>IF(NOT(B44=blank),PRODUCT(IF(AE44/FHS&lt;1,1,AE44/FHS),G44,M44,DG44,truck_idle/60,Other!$G$4/454)+PRODUCT(G44,(AE44-IF(AE44/FHS&lt;1,1,AE44/FHS)*(truck_idle/60)),Truck_KW,gridPM,Other!$G$4/454,M44,DF44),blank)</f>
        <v/>
      </c>
      <c r="DK44" s="12" t="str">
        <f>IF(NOT(B44=blank),VLOOKUP(B44+6,'Tables 4-5'!$F$8:$G$25,2),blank)</f>
        <v/>
      </c>
      <c r="DL44" s="12" t="str">
        <f>IF(NOT(B44=blank),VLOOKUP(B44+6,'Table 6'!$B$3:$D$20,3),blank)</f>
        <v/>
      </c>
      <c r="DM44" s="4" t="str">
        <f>IF(NOT(B44=blank),'Tables 4-5'!$B$8,blank)</f>
        <v/>
      </c>
      <c r="DN44" s="4" t="str">
        <f>IF(NOT(B44=blank),PRODUCT(G44,N44,(AE44-IF(AE44/FHS&lt;1,1,AE44/FHS)*(truck_idle/60)),(DK44*DM44),(Other!$G$4/454))+PRODUCT(IF(AE44/FHS&lt;1,1,AE44/FHS),G44,N44,DL44,truck_idle/60,Other!$G$4/454),blank)</f>
        <v/>
      </c>
      <c r="DO44" s="12" t="str">
        <f>IF(NOT(B44=blank),PRODUCT(IF(AE44/FHS&lt;1,1,AE44/FHS),G44,N44,DL44,truck_idle/60,Other!$G$4/454)+PRODUCT(G44,(AE44-IF(AE44/FHS&lt;1,1,AE44/FHS)*(truck_idle/60)),Truck_KW,gridPM,Other!$G$4/454,N44,DK44),blank)</f>
        <v/>
      </c>
      <c r="DP44" s="12" t="str">
        <f>IF(NOT(B44=blank),VLOOKUP(B44+7,'Tables 4-5'!$F$8:$G$25,2),blank)</f>
        <v/>
      </c>
      <c r="DQ44" s="12" t="str">
        <f>IF(NOT(B44=blank),VLOOKUP(B44+7,'Table 6'!$B$3:$D$20,3),blank)</f>
        <v/>
      </c>
      <c r="DR44" s="4" t="str">
        <f>IF(NOT(B44=blank),'Tables 4-5'!$B$8,blank)</f>
        <v/>
      </c>
      <c r="DS44" s="4" t="str">
        <f>IF(NOT(B44=blank),PRODUCT(G44,O44,(AE44-IF(AE44/FHS&lt;1,1,AE44/FHS)*(truck_idle/60)),(DP44*DR44),(Other!$G$4/454))+PRODUCT(IF(AE44/FHS&lt;1,1,AE44/FHS),G44,O44,DQ44,truck_idle/60,Other!$G$4/454),blank)</f>
        <v/>
      </c>
      <c r="DT44" s="12" t="str">
        <f>IF(NOT(B44=blank),PRODUCT(IF(AE44/FHS&lt;1,1,AE44/FHS),G44,O44,DQ44,truck_idle/60,Other!$G$4/454)+PRODUCT(G44,(AE44-IF(AE44/FHS&lt;1,1,AE44/FHS)*(truck_idle/60)),Truck_KW,gridPM,Other!$G$4/454,O44,DP44),blank)</f>
        <v/>
      </c>
      <c r="DU44" s="12" t="str">
        <f>IF(NOT(B44=blank),VLOOKUP(B44+8,'Tables 4-5'!$F$8:$G$25,2),blank)</f>
        <v/>
      </c>
      <c r="DV44" s="12" t="str">
        <f>IF(NOT(B44=blank),VLOOKUP(B44+8,'Table 6'!$B$3:$D$20,3),blank)</f>
        <v/>
      </c>
      <c r="DW44" s="4" t="str">
        <f>IF(NOT(B44=blank),'Tables 4-5'!$B$8,blank)</f>
        <v/>
      </c>
      <c r="DX44" s="4" t="str">
        <f>IF(NOT(B44=blank),PRODUCT(G44,P44,(AE44-IF(AE44/FHS&lt;1,1,AE44/FHS)*(truck_idle/60)),(DU44*DW44),(Other!$G$4/454))+PRODUCT(IF(AE44/FHS&lt;1,1,AE44/FHS),G44,P44,DV44,truck_idle/60,Other!$G$4/454),blank)</f>
        <v/>
      </c>
      <c r="DY44" s="12" t="str">
        <f>IF(NOT(B44=blank),PRODUCT(IF(AE44/FHS&lt;1,1,AE44/FHS),G44,P44,DV44,truck_idle/60,Other!$G$4/454)+PRODUCT(G44,(AE44-IF(AE44/FHS&lt;1,1,AE44/FHS)*(truck_idle/60)),Truck_KW,gridPM,Other!$G$4/454,P44,DU44),blank)</f>
        <v/>
      </c>
      <c r="DZ44" s="12" t="str">
        <f>IF(NOT(B44=blank),VLOOKUP(B44+9,'Tables 4-5'!$F$8:$G$25,2),blank)</f>
        <v/>
      </c>
      <c r="EA44" s="12" t="str">
        <f>IF(NOT(B44=blank),VLOOKUP(B44+9,#REF!,3),blank)</f>
        <v/>
      </c>
      <c r="EB44" s="12" t="str">
        <f>IF(NOT(B44=blank),VLOOKUP(B44+9,'Table 6'!$B$3:$D$20,3),blank)</f>
        <v/>
      </c>
      <c r="EC44" s="4" t="str">
        <f>IF(NOT(B44=blank),'Tables 4-5'!$B$8,blank)</f>
        <v/>
      </c>
      <c r="ED44" s="4" t="str">
        <f>IF(NOT(B44=blank),PRODUCT(G44,Q44,(AE44-IF(AE44/FHS&lt;1,1,AE44/FHS)*(truck_idle/60)),(DZ44*EC44),(Other!$G$4/454))+PRODUCT(IF(AE44/FHS&lt;1,1,AE44/FHS),G44,Q44,EB44,truck_idle/60,Other!$G$4/454),blank)</f>
        <v/>
      </c>
      <c r="EE44" s="12" t="str">
        <f>IF(NOT(B44=blank),PRODUCT(IF(AE44/FHS&lt;1,1,AE44/FHS),G44,Q44,EB44,truck_idle/60,Other!$G$4/454)+PRODUCT(G44,(AE44-IF(AE44/FHS&lt;1,1,AE44/FHS)*(truck_idle/60)),Truck_KW,gridPM,Other!$G$4/454,Q44,DZ44),blank)</f>
        <v/>
      </c>
      <c r="EG44" t="str">
        <f>IF(C44=truckstoptru,VLOOKUP(B44+0,'Tables 2-3 TRU'!$B$14:$D$31,2),blank)</f>
        <v/>
      </c>
      <c r="EH44" s="4" t="str">
        <f>IF(C44=truckstoptru,PRODUCT(G44,(AF44-IF(AF44/FHS&lt;1,1,AF44/FHS)*(truck_idle/60)),tru__hp,tru_Load_Factor,(Other!$G$4/454),EG44,R44)+PRODUCT(IF(AF44/FHS&lt;1,1,AF44/FHS),G44,truck_idle/60,tru__hp,tru_Load_Factor,(Other!$G$4/454),EG44,R44),blank)</f>
        <v/>
      </c>
      <c r="EI44" s="4" t="str">
        <f>IF(C44=truckstoptru,PRODUCT(IF(AF44/FHS&lt;1,1,AF44/FHS),G44,truck_idle/60,tru_Load_Factor,tru__hp,(Other!$G$4/454),EG44,R44)+PRODUCT(G44,(AF44-IF(AF44/FHS&lt;1,1,AF44/FHS)*(truck_idle/60)),TRU_KW,gridNox,Other!$G$4/454,R44),blank)</f>
        <v/>
      </c>
      <c r="EJ44" t="str">
        <f>IF(C44=truckstoptru,VLOOKUP(B44+1,'Tables 2-3 TRU'!$B$14:$D$31,2),blank)</f>
        <v/>
      </c>
      <c r="EK44" s="4" t="str">
        <f>IF(C44=truckstoptru,PRODUCT(G44,(AF44-IF(AF44/FHS&lt;1,1,AF44/FHS)*(truck_idle/60)),tru__hp,tru_Load_Factor,(Other!$G$4/454),EJ44,S44)+PRODUCT(IF(AF44/FHS&lt;1,1,AF44/FHS),G44,truck_idle/60,tru__hp,tru_Load_Factor,(Other!$G$4/454),EJ44,S44),blank)</f>
        <v/>
      </c>
      <c r="EL44" s="4" t="str">
        <f>IF(C44=truckstoptru,PRODUCT(IF(AF44/FHS&lt;1,1,AF44/FHS),G44,truck_idle/60,tru_Load_Factor,tru__hp,(Other!$G$4/454),EJ44,S44)+PRODUCT(G44,(AF44-IF(AF44/FHS&lt;1,1,AF44/FHS)*(truck_idle/60)),TRU_KW,gridNox,Other!$G$4/454,S44),blank)</f>
        <v/>
      </c>
      <c r="EM44" t="str">
        <f>IF(C44=truckstoptru,VLOOKUP(B44+2,'Tables 2-3 TRU'!$B$14:$D$31,2),blank)</f>
        <v/>
      </c>
      <c r="EN44" s="4" t="str">
        <f>IF(C44=truckstoptru,PRODUCT(G44,(AF44-IF(AF44/FHS&lt;1,1,AF44/FHS)*(truck_idle/60)),tru__hp,tru_Load_Factor,(Other!$G$4/454),EM44,T44)+PRODUCT(IF(AF44/FHS&lt;1,1,AF44/FHS),G44,truck_idle/60,tru__hp,tru_Load_Factor,(Other!$G$4/454),EM44,T44),blank)</f>
        <v/>
      </c>
      <c r="EO44" s="4" t="str">
        <f>IF(C44=truckstoptru,PRODUCT(IF(AF44/FHS&lt;1,1,AF44/FHS),G44,truck_idle/60,tru_Load_Factor,tru__hp,(Other!$G$4/454),EM44,T44)+PRODUCT(G44,(AF44-IF(AF44/FHS&lt;1,1,AF44/FHS)*(truck_idle/60)),TRU_KW,gridNox,Other!$G$4/454,T44),blank)</f>
        <v/>
      </c>
      <c r="EP44" t="str">
        <f>IF(C44=truckstoptru,VLOOKUP(B44+3,'Tables 2-3 TRU'!$B$14:$D$31,2),blank)</f>
        <v/>
      </c>
      <c r="EQ44" s="4" t="str">
        <f>IF(C44=truckstoptru,PRODUCT(G44,(AF44-IF(AF44/FHS&lt;1,1,AF44/FHS)*(truck_idle/60)),tru__hp,tru_Load_Factor,(Other!$G$4/454),EP44,U44)+PRODUCT(IF(AF44/FHS&lt;1,1,AF44/FHS),G44,truck_idle/60,tru__hp,tru_Load_Factor,(Other!$G$4/454),EP44,U44),blank)</f>
        <v/>
      </c>
      <c r="ER44" s="4" t="str">
        <f>IF(C44=truckstoptru,PRODUCT(IF(AF44/FHS&lt;1,1,AF44/FHS),G44,truck_idle/60,tru_Load_Factor,tru__hp,(Other!$G$4/454),EP44,U44)+PRODUCT(G44,(AF44-IF(AF44/FHS&lt;1,1,AF44/FHS)*(truck_idle/60)),TRU_KW,gridNox,Other!$G$4/454,U44),blank)</f>
        <v/>
      </c>
      <c r="ES44" t="str">
        <f>IF(C44=truckstoptru,VLOOKUP(B44+4,'Tables 2-3 TRU'!$B$14:$D$31,2),blank)</f>
        <v/>
      </c>
      <c r="ET44" s="4" t="str">
        <f>IF(C44=truckstoptru,PRODUCT(G44,(AF44-IF(AF44/FHS&lt;1,1,AF44/FHS)*(truck_idle/60)),tru__hp,tru_Load_Factor,(Other!$G$4/454),ES44,V44)+PRODUCT(IF(AF44/FHS&lt;1,1,AF44/FHS),G44,truck_idle/60,tru__hp,tru_Load_Factor,(Other!$G$4/454),ES44,V44),blank)</f>
        <v/>
      </c>
      <c r="EU44" s="4" t="str">
        <f>IF(C44=truckstoptru,PRODUCT(IF(AF44/FHS&lt;1,1,AE44/FHS),G44,truck_idle/60,tru_Load_Factor,tru__hp,(Other!$G$4/454),ES44,V44)+PRODUCT(G44,(AF44-IF(AF44/FHS&lt;1,1,AE44/FHS)*(truck_idle/60)),TRU_KW,gridNox,Other!$G$4/454,V44),blank)</f>
        <v/>
      </c>
      <c r="EV44" t="str">
        <f>IF(C44=truckstoptru,VLOOKUP(B44+5,'Tables 2-3 TRU'!$B$14:$D$31,2),blank)</f>
        <v/>
      </c>
      <c r="EW44" s="4" t="str">
        <f>IF(C44=truckstoptru,PRODUCT(G44,(AF44-IF(AF44/FHS&lt;1,1,AF44/FHS)*(truck_idle/60)),tru__hp,tru_Load_Factor,(Other!$G$4/454),EV44,W44)+PRODUCT(IF(AF44/FHS&lt;1,1,AF44/FHS),G44,truck_idle/60,tru__hp,tru_Load_Factor,(Other!$G$4/454),EV44,W44),blank)</f>
        <v/>
      </c>
      <c r="EX44" s="4" t="str">
        <f>IF(C44=truckstoptru,PRODUCT(IF(AF44/FHS&lt;1,1,AF44/FHS),G44,truck_idle/60,tru_Load_Factor,tru__hp,(Other!$G$4/454),EV44,W44)+PRODUCT(G44,(AF44-IF(AF44/FHS&lt;1,1,AF44/FHS)*(truck_idle/60)),TRU_KW,gridNox,Other!$G$4/454,W44),blank)</f>
        <v/>
      </c>
      <c r="EY44" t="str">
        <f>IF(C44=truckstoptru,VLOOKUP(B44+6,'Tables 2-3 TRU'!$B$14:$D$31,2),blank)</f>
        <v/>
      </c>
      <c r="EZ44" s="4" t="str">
        <f>IF(C44=truckstoptru,PRODUCT(G44,(AF44-IF(AF44/FHS&lt;1,1,AF44/FHS)*(truck_idle/60)),tru__hp,tru_Load_Factor,(Other!$G$4/454),EY44,X44)+PRODUCT(IF(AF44/FHS&lt;1,1,AF44/FHS),G44,truck_idle/60,tru__hp,tru_Load_Factor,(Other!$G$4/454),EY44,X44),blank)</f>
        <v/>
      </c>
      <c r="FA44" s="4" t="str">
        <f>IF(C44=truckstoptru,PRODUCT(IF(AF44/FHS&lt;1,1,AF44/FHS),G44,truck_idle/60,tru_Load_Factor,tru__hp,(Other!$G$4/454),EY44,X44)+PRODUCT(G44,(AF44-IF(AF44/FHS&lt;1,1,AF44/FHS)*(truck_idle/60)),TRU_KW,gridNox,Other!$G$4/454,X44),blank)</f>
        <v/>
      </c>
      <c r="FB44" t="str">
        <f>IF(C44=truckstoptru,VLOOKUP(B44+7,'Tables 2-3 TRU'!$B$14:$D$31,2),blank)</f>
        <v/>
      </c>
      <c r="FC44" s="4" t="str">
        <f>IF(C44=truckstoptru,PRODUCT(G44,(AF44-IF(AF44/FHS&lt;1,1,AF44/FHS)*(truck_idle/60)),tru__hp,tru_Load_Factor,(Other!$G$4/454),FB44,Y44)+PRODUCT(IF(AF44/FHS&lt;1,1,AF44/FHS),G44,truck_idle/60,tru__hp,tru_Load_Factor,(Other!$G$4/454),FB44,Y44),blank)</f>
        <v/>
      </c>
      <c r="FD44" s="4" t="str">
        <f>IF(C44=truckstoptru,PRODUCT(IF(AF44/FHS&lt;1,1,AF44/FHS),G44,truck_idle/60,tru_Load_Factor,tru__hp,(Other!$G$4/454),FB44,Y44)+PRODUCT(G44,(AF44-IF(AF44/FHS&lt;1,1,AF44/FHS)*(truck_idle/60)),TRU_KW,gridNox,Other!$G$4/454,Y44),blank)</f>
        <v/>
      </c>
      <c r="FE44" t="str">
        <f>IF(C44=truckstoptru,VLOOKUP(B44+8,'Tables 2-3 TRU'!$B$14:$D$31,2),blank)</f>
        <v/>
      </c>
      <c r="FF44" s="4" t="str">
        <f>IF(C44=truckstoptru,PRODUCT(G44,(AF44-IF(AF44/FHS&lt;1,1,AF44/FHS)*(truck_idle/60)),tru__hp,tru_Load_Factor,(Other!$G$4/454),FE44,Z44)+PRODUCT(IF(AF44/FHS&lt;1,1,AF44/FHS),G44,truck_idle/60,tru__hp,tru_Load_Factor,(Other!$G$4/454),FE44,Z44),blank)</f>
        <v/>
      </c>
      <c r="FG44" s="4" t="str">
        <f>IF(C44=truckstoptru,PRODUCT(IF(AF44/FHS&lt;1,1,AF44/FHS),G44,truck_idle/60,tru_Load_Factor,tru__hp,(Other!$G$4/454),FE44,Z44)+PRODUCT(G44,(AF44-IF(AF44/FHS&lt;1,1,AF44/FHS)*(truck_idle/60)),TRU_KW,gridNox,Other!$G$4/454,Z44),blank)</f>
        <v/>
      </c>
      <c r="FH44" t="str">
        <f>IF(C44=truckstoptru,VLOOKUP(B44+9,'Tables 2-3 TRU'!$B$14:$D$31,2),blank)</f>
        <v/>
      </c>
      <c r="FI44" s="4" t="str">
        <f>IF(C44=truckstoptru,PRODUCT(G44,(AF44-IF(AF44/FHS&lt;1,1,AF44/FHS)*(truck_idle/60)),tru__hp,tru_Load_Factor,(Other!$G$4/454),FH44,AA44)+PRODUCT(IF(AF44/FHS&lt;1,1,AF44/FHS),G44,truck_idle/60,tru__hp,tru_Load_Factor,(Other!$G$4/454),FH44,AA44),blank)</f>
        <v/>
      </c>
      <c r="FJ44" s="4" t="str">
        <f>IF(C44=truckstoptru,PRODUCT(IF(AF44/FHS&lt;1,1,AF44/FHS),G44,truck_idle/60,tru_Load_Factor,tru__hp,(Other!$G$4/454),FH44,AA44)+PRODUCT(G44,(AF44-IF(AF44/FHS&lt;1,1,AF44/FHS)*(truck_idle/60)),TRU_KW,gridNox,Other!$G$4/454,AA44),blank)</f>
        <v/>
      </c>
      <c r="FL44" t="str">
        <f>IF(C44=truckstoptru,VLOOKUP(B44+0,'Tables 2-3 TRU'!$B$14:$D$31,3),blank)</f>
        <v/>
      </c>
      <c r="FM44" s="4" t="str">
        <f>IF(C44=truckstoptru,PRODUCT(G44,(AF44-IF(AF44/FHS&lt;1,1,AF44/FHS)*(truck_idle/60)),tru__hp,tru_Load_Factor,(Other!$G$4/454),FL44,R44)+PRODUCT(IF(AF44/FHS&lt;1,1,AF44/FHS),G44,truck_idle/60,tru__hp,tru_Load_Factor,(Other!$G$4/454),FL44,R44),blank)</f>
        <v/>
      </c>
      <c r="FN44" s="4" t="str">
        <f>IF(C44=truckstoptru,PRODUCT(IF(AF44/FHS&lt;1,1,AF44/FHS),G44,truck_idle/60,tru_Load_Factor,tru__hp,(Other!$G$4/454),FL44,R44)+PRODUCT(G44,(AF44-IF(AF44/FHS&lt;1,1,AF44/FHS)*(truck_idle/60)),TRU_KW,gridPM,Other!$G$4/454,R44),blank)</f>
        <v/>
      </c>
      <c r="FO44" t="str">
        <f>IF(C44=truckstoptru,VLOOKUP(B44+1,'Tables 2-3 TRU'!$B$14:$D$31,3),blank)</f>
        <v/>
      </c>
      <c r="FP44" s="4" t="str">
        <f>IF(C44=truckstoptru,PRODUCT(G44,(AF44-IF(AF44/FHS&lt;1,1,AF44/FHS)*(truck_idle/60)),tru__hp,tru_Load_Factor,(Other!$G$4/454),FO44,S44)+PRODUCT(IF(AF44/FHS&lt;1,1,AF44/FHS),G44,truck_idle/60,tru__hp,tru_Load_Factor,(Other!$G$4/454),FO44,S44),blank)</f>
        <v/>
      </c>
      <c r="FQ44" s="4" t="str">
        <f>IF(C44=truckstoptru,PRODUCT(IF(AF44/FHS&lt;1,1,AF44/FHS),G44,truck_idle/60,tru_Load_Factor,tru__hp,(Other!$G$4/454),FO44,S44)+PRODUCT(G44,(AF44-IF(AF44/FHS&lt;1,1,AF44/FHS)*(truck_idle/60)),TRU_KW,gridPM,Other!$G$4/454,S44),blank)</f>
        <v/>
      </c>
      <c r="FR44" t="str">
        <f>IF(C44=truckstoptru,VLOOKUP(B44+2,'Tables 2-3 TRU'!$B$14:$D$31,3),blank)</f>
        <v/>
      </c>
      <c r="FS44" s="4" t="str">
        <f>IF(C44=truckstoptru,PRODUCT(G44,(AF44-IF(AF44/FHS&lt;1,1,AF44/FHS)*(truck_idle/60)),tru__hp,tru_Load_Factor,(Other!$G$4/454),FR44,T44)+PRODUCT(IF(AF44/FHS&lt;1,1,AF44/FHS),G44,truck_idle/60,tru__hp,tru_Load_Factor,(Other!$G$4/454),FR44,T44),blank)</f>
        <v/>
      </c>
      <c r="FT44" s="4" t="str">
        <f>IF(C44=truckstoptru,PRODUCT(IF(AF44/FHS&lt;1,1,AF44/FHS),G44,truck_idle/60,tru_Load_Factor,tru__hp,(Other!$G$4/454),FR44,T44)+PRODUCT(G44,(AF44-IF(AF44/FHS&lt;1,1,AF44/FHS)*(truck_idle/60)),TRU_KW,gridPM,Other!$G$4/454,T44),blank)</f>
        <v/>
      </c>
      <c r="FU44" t="str">
        <f>IF(C44=truckstoptru,VLOOKUP(B44+3,'Tables 2-3 TRU'!$B$14:$D$31,3),blank)</f>
        <v/>
      </c>
      <c r="FV44" s="4" t="str">
        <f>IF(C44=truckstoptru,PRODUCT(G44,(AF44-IF(AF44/FHS&lt;1,1,AF44/FHS)*(truck_idle/60)),tru__hp,tru_Load_Factor,(Other!$G$4/454),FU44,U44)+PRODUCT(IF(AF44/FHS&lt;1,1,AF44/FHS),G44,truck_idle/60,tru__hp,tru_Load_Factor,(Other!$G$4/454),FU44,U44),blank)</f>
        <v/>
      </c>
      <c r="FW44" s="4" t="str">
        <f>IF(C44=truckstoptru,PRODUCT(IF(AF44/FHS&lt;1,1,AF44/FHS),G44,truck_idle/60,tru_Load_Factor,tru__hp,(Other!$G$4/454),FU44,U44)+PRODUCT(G44,(AF44-IF(AF44/FHS&lt;1,1,AF44/FHS)*(truck_idle/60)),TRU_KW,gridPM,Other!$G$4/454,U44),blank)</f>
        <v/>
      </c>
      <c r="FX44" t="str">
        <f>IF(C44=truckstoptru,VLOOKUP(B44+4,'Tables 2-3 TRU'!$B$14:$D$31,3),blank)</f>
        <v/>
      </c>
      <c r="FY44" s="4" t="str">
        <f>IF(C44=truckstoptru,PRODUCT(G44,(AF44-IF(AF44/FHS&lt;1,1,AF44/FHS)*(truck_idle/60)),tru__hp,tru_Load_Factor,(Other!$G$4/454),FX44,V44)+PRODUCT(IF(AF44/FHS&lt;1,1,AF44/FHS),G44,truck_idle/60,tru__hp,tru_Load_Factor,(Other!$G$4/454),FX44,V44),blank)</f>
        <v/>
      </c>
      <c r="FZ44" s="4" t="str">
        <f>IF(C44=truckstoptru,PRODUCT(IF(AF44/FHS&lt;1,1,AF44/FHS),G44,truck_idle/60,tru_Load_Factor,tru__hp,(Other!$G$4/454),FX44,V44)+PRODUCT(G44,(AF44-IF(AF44/FHS&lt;1,1,AF44/FHS)*(truck_idle/60)),TRU_KW,gridPM,Other!$G$4/454,V44),blank)</f>
        <v/>
      </c>
      <c r="GA44" t="str">
        <f>IF(C44=truckstoptru,VLOOKUP(B44+5,'Tables 2-3 TRU'!$B$14:$D$31,3),blank)</f>
        <v/>
      </c>
      <c r="GB44" s="4" t="str">
        <f>IF(C44=truckstoptru,PRODUCT(G44,(AF44-IF(AF44/FHS&lt;1,1,AF44/FHS)*(truck_idle/60)),tru__hp,tru_Load_Factor,(Other!$G$4/454),GA44,W44)+PRODUCT(IF(AF44/FHS&lt;1,1,AF44/FHS),G44,truck_idle/60,tru__hp,tru_Load_Factor,(Other!$G$4/454),GA44,W44),blank)</f>
        <v/>
      </c>
      <c r="GC44" s="4" t="str">
        <f>IF(C44=truckstoptru,PRODUCT(IF(AF44/FHS&lt;1,1,AF44/FHS),G44,truck_idle/60,tru_Load_Factor,tru__hp,(Other!$G$4/454),GA44,W44)+PRODUCT(G44,(AF44-IF(AF44/FHS&lt;1,1,AF44/FHS)*(truck_idle/60)),TRU_KW,gridPM,Other!$G$4/454,W44),blank)</f>
        <v/>
      </c>
      <c r="GD44" t="str">
        <f>IF(C44=truckstoptru,VLOOKUP(B44+6,'Tables 2-3 TRU'!$B$14:$D$31,3),blank)</f>
        <v/>
      </c>
      <c r="GE44" s="4" t="str">
        <f>IF(C44=truckstoptru,PRODUCT(G44,(AF44-IF(AF44/FHS&lt;1,1,AF44/FHS)*(truck_idle/60)),tru__hp,tru_Load_Factor,(Other!$G$4/454),GD44,X44)+PRODUCT(IF(AF44/FHS&lt;1,1,AF44/FHS),G44,truck_idle/60,tru__hp,tru_Load_Factor,(Other!$G$4/454),GD44,X44),blank)</f>
        <v/>
      </c>
      <c r="GF44" s="4" t="str">
        <f>IF(C44=truckstoptru,PRODUCT(IF(AF44/FHS&lt;1,1,AF44/FHS),G44,truck_idle/60,tru_Load_Factor,tru__hp,(Other!$G$4/454),GD44,X44)+PRODUCT(G44,(AF44-IF(AF44/FHS&lt;1,1,AF44/FHS)*(truck_idle/60)),TRU_KW,gridPM,Other!$G$4/454,X44),blank)</f>
        <v/>
      </c>
      <c r="GG44" t="str">
        <f>IF(C44=truckstoptru,VLOOKUP(B44+7,'Tables 2-3 TRU'!$B$14:$D$31,3),blank)</f>
        <v/>
      </c>
      <c r="GH44" s="4" t="str">
        <f>IF(C44=truckstoptru,PRODUCT(G44,(AF44-IF(AF44/FHS&lt;1,1,AF44/FHS)*(truck_idle/60)),tru__hp,tru_Load_Factor,(Other!$G$4/454),GG44,Y44)+PRODUCT(IF(AF44/FHS&lt;1,1,AF44/FHS),G44,truck_idle/60,tru__hp,tru_Load_Factor,(Other!$G$4/454),GG44,Y44),blank)</f>
        <v/>
      </c>
      <c r="GI44" s="4" t="str">
        <f>IF(C44=truckstoptru,PRODUCT(IF(AF44/FHS&lt;1,1,AF44/FHS),G44,truck_idle/60,tru_Load_Factor,tru__hp,(Other!$G$4/454),GG44,Y44)+PRODUCT(G44,(AF44-IF(AF44/FHS&lt;1,1,AF44/FHS)*(truck_idle/60)),TRU_KW,gridPM,Other!$G$4/454,Y44),blank)</f>
        <v/>
      </c>
      <c r="GJ44" t="str">
        <f>IF(C44=truckstoptru,VLOOKUP(B44+8,'Tables 2-3 TRU'!$B$14:$D$31,3),blank)</f>
        <v/>
      </c>
      <c r="GK44" s="4" t="str">
        <f>IF(C44=truckstoptru,PRODUCT(G44,(AF44-IF(AF44/FHS&lt;1,1,AF44/FHS)*(truck_idle/60)),tru__hp,tru_Load_Factor,(Other!$G$4/454),GJ44,Z44)+PRODUCT(IF(AF44/FHS&lt;1,1,AF44/FHS),G44,truck_idle/60,tru__hp,tru_Load_Factor,(Other!$G$4/454),GJ44,Z44),blank)</f>
        <v/>
      </c>
      <c r="GL44" s="4" t="str">
        <f>IF(C44=truckstoptru,PRODUCT(IF(AF44/FHS&lt;1,1,AF44/FHS),G44,truck_idle/60,tru_Load_Factor,tru__hp,(Other!$G$4/454),GJ44,Z44)+PRODUCT(G44,(AF44-IF(AF44/FHS&lt;1,1,AF44/FHS)*(truck_idle/60)),TRU_KW,gridPM,Other!$G$4/454,Z44),blank)</f>
        <v/>
      </c>
      <c r="GM44" t="str">
        <f>IF(C44=truckstoptru,VLOOKUP(B44+9,'Tables 2-3 TRU'!$B$14:$D$31,3),blank)</f>
        <v/>
      </c>
      <c r="GN44" s="4" t="str">
        <f>IF(C44=truckstoptru,PRODUCT(G44,(AF44-IF(AF44/FHS&lt;1,1,AF44/FHS)*(truck_idle/60)),tru__hp,tru_Load_Factor,(Other!$G$4/454),GM44,AA44)+PRODUCT(IF(AF44/FHS&lt;1,1,AF44/FHS),G44,truck_idle/60,tru__hp,tru_Load_Factor,(Other!$G$4/454),GM44,AA44),blank)</f>
        <v/>
      </c>
      <c r="GO44" s="4" t="str">
        <f>IF(C44=truckstoptru,PRODUCT(IF(AF44/FHS&lt;1,1,AF44/FHS),G44,truck_idle/60,tru_Load_Factor,tru__hp,(Other!$G$4/454),GM44,AA44)+PRODUCT(G44,(AF44-IF(AF44/FHS&lt;1,1,AF44/FHS)*(truck_idle/60)),TRU_KW,gridPM,Other!$G$4/454,AA44),blank)</f>
        <v/>
      </c>
      <c r="GQ44" s="4">
        <f t="shared" si="19"/>
        <v>0</v>
      </c>
      <c r="GR44" s="4">
        <f t="shared" si="20"/>
        <v>0</v>
      </c>
      <c r="GS44" s="4">
        <f t="shared" si="21"/>
        <v>0</v>
      </c>
      <c r="GT44" s="4">
        <f t="shared" si="22"/>
        <v>0</v>
      </c>
      <c r="GU44" s="4">
        <f t="shared" si="11"/>
        <v>0</v>
      </c>
      <c r="GV44" s="4">
        <f t="shared" si="12"/>
        <v>0</v>
      </c>
      <c r="GW44" s="4"/>
      <c r="GX44" s="4">
        <f t="shared" si="23"/>
        <v>0</v>
      </c>
      <c r="GY44" s="4">
        <f t="shared" si="24"/>
        <v>0</v>
      </c>
      <c r="GZ44" s="4">
        <f t="shared" si="25"/>
        <v>0</v>
      </c>
      <c r="HA44" s="4">
        <f t="shared" si="26"/>
        <v>0</v>
      </c>
      <c r="HB44" s="4">
        <f t="shared" si="13"/>
        <v>0</v>
      </c>
      <c r="HC44" s="4">
        <f t="shared" si="14"/>
        <v>0</v>
      </c>
      <c r="HD44" s="4"/>
      <c r="HE44" s="4">
        <f t="shared" si="15"/>
        <v>0</v>
      </c>
      <c r="HF44" s="4">
        <f t="shared" si="16"/>
        <v>0</v>
      </c>
      <c r="HG44" s="19">
        <f t="shared" si="17"/>
        <v>0</v>
      </c>
      <c r="HH44" s="244">
        <f t="shared" si="27"/>
        <v>0</v>
      </c>
      <c r="HI44" s="55"/>
    </row>
    <row r="45" spans="1:217" x14ac:dyDescent="0.2">
      <c r="A45" t="str">
        <f>IF(OR('User Input Data'!C49=truckstop1,'User Input Data'!C49=truckstoptru),'User Input Data'!A49,blank)</f>
        <v/>
      </c>
      <c r="B45" t="str">
        <f>IF(OR('User Input Data'!C49=truckstop1,'User Input Data'!C49=truckstoptru),'User Input Data'!B49,blank)</f>
        <v/>
      </c>
      <c r="C45" s="49" t="str">
        <f>IF(OR('User Input Data'!C49=truckstop1,'User Input Data'!C49=truckstoptru),'User Input Data'!C49,blank)</f>
        <v/>
      </c>
      <c r="D45" s="49" t="str">
        <f>IF(AND(OR('User Input Data'!C49=truckstop1,'User Input Data'!C49=truckstoptru),'User Input Data'!D49&gt;1),'User Input Data'!D49,blank)</f>
        <v/>
      </c>
      <c r="E45" s="49" t="str">
        <f>IF(AND(OR('User Input Data'!C49=truckstop1,'User Input Data'!C49=truckstoptru),'User Input Data'!E49&gt;1),'User Input Data'!E49,blank)</f>
        <v/>
      </c>
      <c r="F45" s="49" t="str">
        <f>IF(AND(OR('User Input Data'!C49=truckstop1,'User Input Data'!C49=truckstoptru),'User Input Data'!F49&gt;1),'User Input Data'!F49,blank)</f>
        <v/>
      </c>
      <c r="G45" t="str">
        <f>IF(AND(OR('User Input Data'!C49=truckstop1,'User Input Data'!C49=truckstoptru),'User Input Data'!G49&gt;1),'User Input Data'!G49,blank)</f>
        <v/>
      </c>
      <c r="H45" s="79" t="str">
        <f>IF(OR('User Input Data'!C49=truckstop1,'User Input Data'!C49=truckstoptru),'User Input Data'!H49,blank)</f>
        <v/>
      </c>
      <c r="I45" s="79" t="str">
        <f>IF(OR('User Input Data'!C49=truckstop1,'User Input Data'!C49=truckstoptru),'User Input Data'!I49,blank)</f>
        <v/>
      </c>
      <c r="J45" s="79" t="str">
        <f>IF(OR('User Input Data'!C49=truckstop1,'User Input Data'!C49=truckstoptru),'User Input Data'!J49,blank)</f>
        <v/>
      </c>
      <c r="K45" s="79" t="str">
        <f>IF(OR('User Input Data'!C49=truckstop1,'User Input Data'!C49=truckstoptru),'User Input Data'!K49,blank)</f>
        <v/>
      </c>
      <c r="L45" s="79" t="str">
        <f>IF(OR('User Input Data'!C49=truckstop1,'User Input Data'!C49=truckstoptru),'User Input Data'!L49,blank)</f>
        <v/>
      </c>
      <c r="M45" s="79" t="str">
        <f>IF(OR('User Input Data'!C49=truckstop1,'User Input Data'!C49=truckstoptru),'User Input Data'!M49,blank)</f>
        <v/>
      </c>
      <c r="N45" s="79" t="str">
        <f>IF(OR('User Input Data'!C49=truckstop1,'User Input Data'!C49=truckstoptru),'User Input Data'!N49,blank)</f>
        <v/>
      </c>
      <c r="O45" s="79" t="str">
        <f>IF(OR('User Input Data'!C49=truckstop1,'User Input Data'!C49=truckstoptru),'User Input Data'!O49,blank)</f>
        <v/>
      </c>
      <c r="P45" s="79" t="str">
        <f>IF(OR('User Input Data'!C49=truckstop1,'User Input Data'!C49=truckstoptru),'User Input Data'!P49,blank)</f>
        <v/>
      </c>
      <c r="Q45" s="79" t="str">
        <f>IF(OR('User Input Data'!C49=truckstop1,'User Input Data'!C49=truckstoptru),'User Input Data'!Q49,blank)</f>
        <v/>
      </c>
      <c r="R45" s="79" t="str">
        <f>IF('User Input Data'!C49=truckstoptru,'User Input Data'!R49,blank)</f>
        <v/>
      </c>
      <c r="S45" s="79" t="str">
        <f>IF('User Input Data'!C49=truckstoptru,'User Input Data'!S49,blank)</f>
        <v/>
      </c>
      <c r="T45" s="79" t="str">
        <f>IF('User Input Data'!C49=truckstoptru,'User Input Data'!T49,blank)</f>
        <v/>
      </c>
      <c r="U45" s="79" t="str">
        <f>IF('User Input Data'!C49=truckstoptru,'User Input Data'!U49,blank)</f>
        <v/>
      </c>
      <c r="V45" s="79" t="str">
        <f>IF('User Input Data'!C49=truckstoptru,'User Input Data'!V49,blank)</f>
        <v/>
      </c>
      <c r="W45" s="79" t="str">
        <f>IF('User Input Data'!C49=truckstoptru,'User Input Data'!W49,blank)</f>
        <v/>
      </c>
      <c r="X45" s="79" t="str">
        <f>IF('User Input Data'!C49=truckstoptru,'User Input Data'!X49,blank)</f>
        <v/>
      </c>
      <c r="Y45" s="79" t="str">
        <f>IF('User Input Data'!C49=truckstoptru,'User Input Data'!Y49,blank)</f>
        <v/>
      </c>
      <c r="Z45" s="79" t="str">
        <f>IF('User Input Data'!C49=truckstoptru,'User Input Data'!Z49,blank)</f>
        <v/>
      </c>
      <c r="AA45" s="79" t="str">
        <f>IF('User Input Data'!C49=truckstoptru,'User Input Data'!AA49,blank)</f>
        <v/>
      </c>
      <c r="AB45" s="9" t="str">
        <f>IF(AND(OR('User Input Data'!C49=truckstop1,'User Input Data'!C49=truckstoptru),'User Input Data'!AC49&gt;1),'User Input Data'!AC49,blank)</f>
        <v/>
      </c>
      <c r="AC45" s="9" t="str">
        <f>IF(AND(OR('User Input Data'!C49=truckstop1,'User Input Data'!C49=truckstoptru),'User Input Data'!AD49&gt;0),'User Input Data'!AD49,blank)</f>
        <v/>
      </c>
      <c r="AE45" t="str">
        <f>IF(E45&gt;0,E45,Other!$G$5)</f>
        <v/>
      </c>
      <c r="AF45" t="str">
        <f t="shared" si="18"/>
        <v/>
      </c>
      <c r="AG45" s="12" t="str">
        <f>IF(NOT(B45=blank),VLOOKUP(B45+0,'Tables 4-5'!$F$8:$G$25,2),blank)</f>
        <v/>
      </c>
      <c r="AH45" s="461" t="str">
        <f>IF(NOT(B45=blank),VLOOKUP(B45+0,'Table 6'!$B$3:$D$20,2),blank)</f>
        <v/>
      </c>
      <c r="AI45" s="4" t="str">
        <f>IF(NOT(B45=blank),'Tables 4-5'!$A$8,blank)</f>
        <v/>
      </c>
      <c r="AJ45" s="4" t="str">
        <f>IF(NOT(B45=blank),PRODUCT(G45,H45,(AE45-IF(AE45/FHS&lt;1,1,AE45/FHS)*(truck_idle/60)),(AG45*AI45),(Other!$G$4/454))+PRODUCT(IF(AE45/FHS&lt;1,1,AE45/FHS),G45,H45,AH45,truck_idle/60,Other!$G$4/454),blank)</f>
        <v/>
      </c>
      <c r="AK45" s="4" t="str">
        <f>IF(NOT(B45=blank),PRODUCT(IF(AE45/FHS&lt;1,1,AE45/FHS),G45,H45,AH45,truck_idle/60,Other!$G$4/454)+PRODUCT(G45,(AE45-IF(AE45/FHS&lt;1,1,AE45/FHS)*(truck_idle/60)),Truck_KW,gridNox,Other!$G$4/454,H45,AG45),blank)</f>
        <v/>
      </c>
      <c r="AL45" s="12" t="str">
        <f>IF(NOT(B45=blank),VLOOKUP(B45+1,'Tables 4-5'!$F$8:$G$25,2),blank)</f>
        <v/>
      </c>
      <c r="AM45" s="461" t="str">
        <f>IF(NOT(B45=blank),VLOOKUP(B45+1,'Table 6'!$B$3:$D$20,2),blank)</f>
        <v/>
      </c>
      <c r="AN45" s="4" t="str">
        <f>IF(NOT(B45=blank),'Tables 4-5'!$A$8,blank)</f>
        <v/>
      </c>
      <c r="AO45" s="4" t="str">
        <f>IF(NOT(B45=blank),PRODUCT(G45,I45,(AE45-IF(AE45/FHS&lt;1,1,AE45/FHS)*(truck_idle/60)),(AL45*AN45),(Other!$G$4/454))+PRODUCT(IF(AE45/FHS&lt;1,1,AE45/FHS),G45,I45,AM45,truck_idle/60,Other!$G$4/454),blank)</f>
        <v/>
      </c>
      <c r="AP45" s="4" t="str">
        <f>IF(NOT(B45=blank),PRODUCT(IF(AE45/FHS&lt;1,1,AE45/FHS),G45,I45,AM45,truck_idle/60,Other!$G$4/454)+PRODUCT(G45,(AE45-IF(AE45/FHS&lt;1,1,AE45/FHS)*(truck_idle/60)),Truck_KW,gridNox,Other!$G$4/454,I45,AL45),blank)</f>
        <v/>
      </c>
      <c r="AQ45" s="12" t="str">
        <f>IF(NOT(B45=blank),VLOOKUP(B45+2,'Tables 4-5'!$F$8:$G$25,2),blank)</f>
        <v/>
      </c>
      <c r="AR45" s="461" t="str">
        <f>IF(NOT(B45=blank),VLOOKUP(B45+2,'Table 6'!$B$3:$D$20,2),blank)</f>
        <v/>
      </c>
      <c r="AS45" s="4" t="str">
        <f>IF(NOT(B45=blank),'Tables 4-5'!$A$8,blank)</f>
        <v/>
      </c>
      <c r="AT45" s="4" t="str">
        <f>IF(NOT(B45=blank),PRODUCT(G45,J45,(AE45-IF(AE45/FHS&lt;1,1,AE45/FHS)*(truck_idle/60)),(AQ45*AS45),(Other!$G$4/454))+PRODUCT(IF(AE45/FHS&lt;1,1,AE45/FHS),G45,J45,AR45,truck_idle/60,Other!$G$4/454),blank)</f>
        <v/>
      </c>
      <c r="AU45" s="4" t="str">
        <f>IF(NOT(B45=blank),PRODUCT(IF(AE45/FHS&lt;1,1,AE45/FHS),G45,J45,AR45,truck_idle/60,Other!$G$4/454)+PRODUCT(G45,(AE45-IF(AE45/FHS&lt;1,1,AE45/FHS)*(truck_idle/60)),Truck_KW,gridNox,Other!$G$4/454,J45,AQ45),blank)</f>
        <v/>
      </c>
      <c r="AV45" s="12" t="str">
        <f>IF(NOT(B45=blank),VLOOKUP(B45+3,'Tables 4-5'!$F$8:$G$25,2),blank)</f>
        <v/>
      </c>
      <c r="AW45" s="4" t="str">
        <f>IF(NOT(B45=blank),VLOOKUP(B45+3,#REF!,2),blank)</f>
        <v/>
      </c>
      <c r="AX45" s="461" t="str">
        <f>IF(NOT(B45=blank),VLOOKUP(B45+3,'Table 6'!$B$3:$D$20,2),blank)</f>
        <v/>
      </c>
      <c r="AY45" s="4" t="str">
        <f>IF(NOT(B45=blank),'Tables 4-5'!$A$8,blank)</f>
        <v/>
      </c>
      <c r="AZ45" s="4" t="str">
        <f>IF(NOT(B45=blank),PRODUCT(G45,K45,(AE45-IF(AE45/FHS&lt;1,1,AE45/FHS)*(truck_idle/60)),(AV45*AY45),(Other!$G$4/454))+PRODUCT(IF(AE45/FHS&lt;1,1,AE45/FHS),G45,K45,AX45,truck_idle/60,Other!$G$4/454),blank)</f>
        <v/>
      </c>
      <c r="BA45" s="4" t="str">
        <f>IF(NOT(B45=blank),PRODUCT(IF(AE45/FHS&lt;1,1,AE45/FHS),G45,K45,AX45,Other!$G$6/60,Other!$G$4/454)+PRODUCT(G45,(AE45-IF(AE45/FHS&lt;1,1,AE45/FHS)*(truck_idle/60)),Truck_KW,gridNox,Other!$G$4/454,K45,AV45),blank)</f>
        <v/>
      </c>
      <c r="BB45" s="12" t="str">
        <f>IF(NOT(B45=blank),VLOOKUP(B45+4,'Tables 4-5'!$F$8:$G$25,2),blank)</f>
        <v/>
      </c>
      <c r="BC45" s="461" t="str">
        <f>IF(NOT(B45=blank),VLOOKUP(B45+4,'Table 6'!$B$3:$D$20,2),blank)</f>
        <v/>
      </c>
      <c r="BD45" s="4" t="str">
        <f>IF(NOT(B45=blank),'Tables 4-5'!$A$8,blank)</f>
        <v/>
      </c>
      <c r="BE45" s="4" t="str">
        <f>IF(NOT(B45=blank),PRODUCT(G45,L45,(AE45-IF(AE45/FHS&lt;1,1,AE45/FHS)*(truck_idle/60)),(BB45*BD45),(Other!$G$4/454))+PRODUCT(IF(AE45/FHS&lt;1,1,AE45/FHS),G45,L45,BC45,truck_idle/60,Other!$G$4/454),blank)</f>
        <v/>
      </c>
      <c r="BF45" s="4" t="str">
        <f>IF(NOT(B45=blank),PRODUCT(IF(AE45/FHS&lt;1,1,AE45/FHS),G45,L45,BC45,Other!$G$6/60,Other!$G$4/454)+PRODUCT(G45,(AE45-IF(AE45/FHS&lt;1,1,AE45/FHS)*(truck_idle/60)),Truck_KW,gridNox,Other!$G$4/454,L45,BB45),blank)</f>
        <v/>
      </c>
      <c r="BG45" s="12" t="str">
        <f>IF(NOT(B45=blank),VLOOKUP(B45+5,'Tables 4-5'!$F$8:$G$25,2),blank)</f>
        <v/>
      </c>
      <c r="BH45" s="461" t="str">
        <f>IF(NOT(B45=blank),VLOOKUP(B45+5,'Table 6'!$B$3:$D$20,2),blank)</f>
        <v/>
      </c>
      <c r="BI45" s="4" t="str">
        <f>IF(NOT(B45=blank),'Tables 4-5'!$A$8,blank)</f>
        <v/>
      </c>
      <c r="BJ45" s="4" t="str">
        <f>IF(NOT(B45=blank),PRODUCT(G45,M45,(AE45-IF(AE45/FHS&lt;1,1,AE45/FHS)*(truck_idle/60)),(BG45*BI45),(Other!$G$4/454))+PRODUCT(IF(AE45/FHS&lt;1,1,AE45/FHS),G45,M45,BH45,truck_idle/60,Other!$G$4/454),blank)</f>
        <v/>
      </c>
      <c r="BK45" s="4" t="str">
        <f>IF(NOT(B45=blank),PRODUCT(IF(AE45/FHS&lt;1,1,AE45/FHS),G45,M45,BH45,truck_idle/60,Other!$G$4/454)+PRODUCT(G45,(AE45-IF(AE45/FHS&lt;1,1,AE45/FHS)*(truck_idle/60)),Truck_KW,gridNox,Other!$G$4/454,M45,BG45),blank)</f>
        <v/>
      </c>
      <c r="BL45" s="12" t="str">
        <f>IF(NOT(B45=blank),VLOOKUP(B45+6,'Tables 4-5'!$F$8:$G$25,2),blank)</f>
        <v/>
      </c>
      <c r="BM45" s="461" t="str">
        <f>IF(NOT(B45=blank),VLOOKUP(B45+6,'Table 6'!$B$3:$D$20,2),blank)</f>
        <v/>
      </c>
      <c r="BN45" s="4" t="str">
        <f>IF(NOT(B45=blank),'Tables 4-5'!$A$8,blank)</f>
        <v/>
      </c>
      <c r="BO45" s="4" t="str">
        <f>IF(NOT(B45=blank),PRODUCT(G45,N45,(AE45-IF(AE45/FHS&lt;1,1,AE45/FHS)*(truck_idle/60)),(BL45*BN45),(Other!$G$4/454))+PRODUCT(IF(AE45/FHS&lt;1,1,AE45/FHS),G45,N45,BM45,truck_idle/60,Other!$G$4/454),blank)</f>
        <v/>
      </c>
      <c r="BP45" s="4" t="str">
        <f>IF(NOT(B45=blank),PRODUCT(IF(AE45/FHS&lt;1,1,AE45/FHS),G45,N45,BM45,truck_idle/60,Other!$G$4/454)+PRODUCT(G45,(AE45-IF(AE45/FHS&lt;1,1,AE45/FHS)*(truck_idle/60)),Truck_KW,gridNox,Other!$G$4/454,N45,BL45),blank)</f>
        <v/>
      </c>
      <c r="BQ45" s="12" t="str">
        <f>IF(NOT(B45=blank),VLOOKUP(B45+7,'Tables 4-5'!$F$8:$G$25,2),blank)</f>
        <v/>
      </c>
      <c r="BR45" s="461" t="str">
        <f>IF(NOT(B45=blank),VLOOKUP(B45+7,'Table 6'!$B$3:$D$20,2),blank)</f>
        <v/>
      </c>
      <c r="BS45" s="4" t="str">
        <f>IF(NOT(B45=blank),'Tables 4-5'!$A$8,blank)</f>
        <v/>
      </c>
      <c r="BT45" s="4" t="str">
        <f>IF(NOT(B45=blank),PRODUCT(G45,O45,(AE45-IF(AE45/FHS&lt;1,1,AE45/FHS)*(truck_idle/60)),(BQ45*BS45),(Other!$G$4/454))+PRODUCT(IF(AE45/FHS&lt;1,1,AE45/FHS),G45,O45,BR45,truck_idle/60,Other!$G$4/454),blank)</f>
        <v/>
      </c>
      <c r="BU45" s="4" t="str">
        <f>IF(NOT(B45=blank),PRODUCT(IF(AE45/FHS&lt;1,1,AE45/FHS),G45,O45,BR45,truck_idle/60,Other!$G$4/454)+PRODUCT(G45,(AE45-IF(AE45/FHS&lt;1,1,AE45/FHS)*(truck_idle/60)),Truck_KW,gridNox,Other!$G$4/454,O45,BQ45),blank)</f>
        <v/>
      </c>
      <c r="BV45" s="12" t="str">
        <f>IF(NOT(B45=blank),VLOOKUP(B45+8,'Tables 4-5'!$F$8:$G$25,2),blank)</f>
        <v/>
      </c>
      <c r="BW45" s="461" t="str">
        <f>IF(NOT(B45=blank),VLOOKUP(B45+8,'Table 6'!$B$3:$D$20,2),blank)</f>
        <v/>
      </c>
      <c r="BX45" s="4" t="str">
        <f>IF(NOT(B45=blank),'Tables 4-5'!$A$8,blank)</f>
        <v/>
      </c>
      <c r="BY45" s="4" t="str">
        <f>IF(NOT(B45=blank),PRODUCT(G45,P45,(AE45-IF(AE45/FHS&lt;1,1,AE45/FHS)*(truck_idle/60)),(BV45*BX45),(Other!$G$4/454))+PRODUCT(IF(AE45/FHS&lt;1,1,AE45/FHS),G45,P45,BW45,truck_idle/60,Other!$G$4/454),blank)</f>
        <v/>
      </c>
      <c r="BZ45" s="4" t="str">
        <f>IF(NOT(B45=blank),PRODUCT(IF(AE45/FHS&lt;1,1,AE45/FHS),G45,P45,BW45,truck_idle/60,Other!$G$4/454)+PRODUCT(G45,(AE45-IF(AE45/FHS&lt;1,1,AE45/FHS)*(truck_idle/60)),Truck_KW,gridNox,Other!$G$4/454,P45,BV45),blank)</f>
        <v/>
      </c>
      <c r="CA45" s="12" t="str">
        <f>IF(NOT(B45=blank),VLOOKUP(B45+9,'Tables 4-5'!$F$8:$G$25,2),blank)</f>
        <v/>
      </c>
      <c r="CB45" s="461" t="str">
        <f>IF(NOT(B45=blank),VLOOKUP(B45+9,'Table 6'!$B$3:$D$20,2),blank)</f>
        <v/>
      </c>
      <c r="CC45" s="4" t="str">
        <f>IF(NOT(B45=blank),'Tables 4-5'!$A$8,blank)</f>
        <v/>
      </c>
      <c r="CD45" s="4" t="str">
        <f>IF(NOT(B45=blank),PRODUCT(G45,Q45,(AE45-IF(AE45/FHS&lt;1,1,AE45/FHS)*(truck_idle/60)),(CA45*CC45),(Other!$G$4/454))+PRODUCT(IF(AE45/FHS&lt;1,1,AE45/FHS),G45,Q45,CB45,truck_idle/60,Other!$G$4/454),blank)</f>
        <v/>
      </c>
      <c r="CE45" s="4" t="str">
        <f>IF(NOT(B45=blank),PRODUCT(IF(AE45/FHS&lt;1,1,AE45/FHS),G45,Q45,CB45,truck_idle/60,Other!$G$4/454)+PRODUCT(G45,(AE45-IF(AE45/FHS&lt;1,1,AE45/FHS)*(truck_idle/60)),Truck_KW,gridNox,Other!$G$4/454,Q45,CA45),blank)</f>
        <v/>
      </c>
      <c r="CG45" s="12" t="str">
        <f>IF(NOT(B45=blank),VLOOKUP(B45+0,'Tables 4-5'!$F$8:$G$25,2),blank)</f>
        <v/>
      </c>
      <c r="CH45" s="12" t="str">
        <f>IF(NOT(B45=blank),VLOOKUP(B45+0,'Table 6'!$B$3:$D$20,3),blank)</f>
        <v/>
      </c>
      <c r="CI45" s="4" t="str">
        <f>IF(NOT(B45=blank),'Tables 4-5'!$B$8,blank)</f>
        <v/>
      </c>
      <c r="CJ45" s="4" t="str">
        <f>IF(NOT(B45=blank),PRODUCT(G45,H45,(AE45-IF(AE45/FHS&lt;1,1,AE45/FHS)*(truck_idle/60)),(CG45*CI45),(Other!$G$4/454))+PRODUCT(IF(AE45/FHS&lt;1,1,AE45/FHS),G45,H45,CH45,truck_idle/60,Other!$G$4/454),blank)</f>
        <v/>
      </c>
      <c r="CK45" s="12" t="str">
        <f>IF(NOT(B45=blank),PRODUCT(IF(AE45/FHS&lt;1,1,AE45/FHS),G45,H45,CH45,truck_idle/60,Other!$G$4/454)+PRODUCT(G45,(AE45-IF(AE45/FHS&lt;1,1,AE45/FHS)*(truck_idle/60)),Truck_KW,gridPM,Other!$G$4/454,CG45,H45),blank)</f>
        <v/>
      </c>
      <c r="CL45" s="12" t="str">
        <f>IF(NOT(B45=blank),VLOOKUP(B45+1,'Tables 4-5'!$F$8:$G$25,2),blank)</f>
        <v/>
      </c>
      <c r="CM45" s="12" t="str">
        <f>IF(NOT(B45=blank),VLOOKUP(B45+1,'Table 6'!$B$3:$D$20,3),blank)</f>
        <v/>
      </c>
      <c r="CN45" s="4" t="str">
        <f>IF(NOT(B45=blank),'Tables 4-5'!$B$8,blank)</f>
        <v/>
      </c>
      <c r="CO45" s="4" t="str">
        <f>IF(NOT(B45=blank),PRODUCT(G45,I45,(AE45-IF(AE45/FHS&lt;1,1,AE45/FHS)*(truck_idle/60)),(CL45*CN45),(Other!$G$4/454))+PRODUCT(IF(AE45/FHS&lt;1,1,AE45/FHS),G45,I45,CM45,truck_idle/60,Other!$G$4/454),blank)</f>
        <v/>
      </c>
      <c r="CP45" s="12" t="str">
        <f>IF(NOT(B45=blank),PRODUCT(IF(AE45/FHS&lt;1,1,AE45/FHS),G45,I45,CM45,truck_idle/60,Other!$G$4/454)+PRODUCT(G45,(AE45-IF(AE45/FHS&lt;1,1,AE45/FHS)*(truck_idle/60)),Truck_KW,gridPM,Other!$G$4/454,I45,CL45),blank)</f>
        <v/>
      </c>
      <c r="CQ45" s="12" t="str">
        <f>IF(NOT(B45=blank),VLOOKUP(B45+2,'Tables 4-5'!$F$8:$G$25,2),blank)</f>
        <v/>
      </c>
      <c r="CR45" s="12" t="str">
        <f>IF(NOT(B45=blank),VLOOKUP(B45+2,'Table 6'!$B$3:$D$20,3),blank)</f>
        <v/>
      </c>
      <c r="CS45" s="4" t="str">
        <f>IF(NOT(B45=blank),'Tables 4-5'!$B$8,blank)</f>
        <v/>
      </c>
      <c r="CT45" s="4" t="str">
        <f>IF(NOT(B45=blank),PRODUCT(G45,J45,(AE45-IF(AE45/FHS&lt;1,1,AE45/FHS)*(truck_idle/60)),(CQ45*CS45),(Other!$G$4/454))+PRODUCT(IF(AE45/FHS&lt;1,1,AE45/FHS),G45,J45,CR45,truck_idle/60,Other!$G$4/454),blank)</f>
        <v/>
      </c>
      <c r="CU45" s="12" t="str">
        <f>IF(NOT(B45=blank),PRODUCT(IF(AE45/FHS&lt;1,1,AE45/FHS),G45,J45,CR45,truck_idle/60,Other!$G$4/454)+PRODUCT(G45,(AE45-IF(AE45/FHS&lt;1,1,AE45/FHS)*(truck_idle/60)),Truck_KW,gridPM,Other!$G$4/454,J45,CQ45),blank)</f>
        <v/>
      </c>
      <c r="CV45" s="12" t="str">
        <f>IF(NOT(B45=blank),VLOOKUP(B45+3,'Tables 4-5'!$F$8:$G$25,2),blank)</f>
        <v/>
      </c>
      <c r="CW45" s="12" t="str">
        <f>IF(NOT(B45=blank),VLOOKUP(B45+3,'Table 6'!$B$3:$D$20,3),blank)</f>
        <v/>
      </c>
      <c r="CX45" s="4" t="str">
        <f>IF(NOT(B45=blank),'Tables 4-5'!$B$8,blank)</f>
        <v/>
      </c>
      <c r="CY45" s="4" t="str">
        <f>IF(NOT(B45=blank),PRODUCT(G45,K45,(AE45-IF(AE45/FHS&lt;1,1,AE45/FHS)*(truck_idle/60)),(CV45*CX45),(Other!$G$4/454))+PRODUCT(IF(AE45/FHS&lt;1,1,AE45/FHS),G45,K45,CW45,truck_idle/60,Other!$G$4/454),blank)</f>
        <v/>
      </c>
      <c r="CZ45" s="12" t="str">
        <f>IF(NOT(B45=blank),PRODUCT(IF(AE45/FHS&lt;1,1,AE45/FHS),G45,K45,CW45,truck_idle/60,Other!$G$4/454)+PRODUCT(G45,(AE45-IF(AE45/FHS&lt;1,1,AE45/FHS)*(truck_idle/60)),Truck_KW,gridPM,Other!$G$4/454,K45,CV45),blank)</f>
        <v/>
      </c>
      <c r="DA45" s="12" t="str">
        <f>IF(NOT(B45=blank),VLOOKUP(B45+4,'Tables 4-5'!$F$8:$G$25,2),blank)</f>
        <v/>
      </c>
      <c r="DB45" s="12" t="str">
        <f>IF(NOT(B45=blank),VLOOKUP(B45+4,'Table 6'!$B$3:$D$20,3),blank)</f>
        <v/>
      </c>
      <c r="DC45" s="4" t="str">
        <f>IF(NOT(B45=blank),'Tables 4-5'!$B$8,blank)</f>
        <v/>
      </c>
      <c r="DD45" s="4" t="str">
        <f>IF(NOT(B45=blank),PRODUCT(G45,L45,(AE45-IF(AE45/FHS&lt;1,1,AE45/FHS)*(truck_idle/60)),(DA45*DC45),(Other!$G$4/454))+PRODUCT(IF(AE45/FHS&lt;1,1,AE45/FHS),G45,L45,DB45,truck_idle/60,Other!$G$4/454),blank)</f>
        <v/>
      </c>
      <c r="DE45" s="12" t="str">
        <f>IF(NOT(B45=blank),PRODUCT(IF(AE45/FHS&lt;1,1,AE45/FHS),G45,L45,DB45,truck_idle/60,Other!$G$4/454)+PRODUCT(G45,(AE45-IF(AE45/FHS&lt;1,1,AE45/FHS)*(truck_idle/60)),Truck_KW,gridPM,Other!$G$4/454,L45,DA45),blank)</f>
        <v/>
      </c>
      <c r="DF45" s="12" t="str">
        <f>IF(NOT(B45=blank),VLOOKUP(B45+5,'Tables 4-5'!$F$8:$G$25,2),blank)</f>
        <v/>
      </c>
      <c r="DG45" s="12" t="str">
        <f>IF(NOT(B45=blank),VLOOKUP(B45+5,'Table 6'!$B$3:$D$20,3),blank)</f>
        <v/>
      </c>
      <c r="DH45" s="4" t="str">
        <f>IF(NOT(B45=blank),'Tables 4-5'!$B$8,blank)</f>
        <v/>
      </c>
      <c r="DI45" s="4" t="str">
        <f>IF(NOT(B45=blank),PRODUCT(G45,M45,(AE45-IF(AE45/FHS&lt;1,1,AE45/FHS)*(truck_idle/60)),(DF45*DH45),(Other!$G$4/454))+PRODUCT(IF(AE45/FHS&lt;1,1,AE45/FHS),G45,M45,DG45,truck_idle/60,Other!$G$4/454),blank)</f>
        <v/>
      </c>
      <c r="DJ45" s="12" t="str">
        <f>IF(NOT(B45=blank),PRODUCT(IF(AE45/FHS&lt;1,1,AE45/FHS),G45,M45,DG45,truck_idle/60,Other!$G$4/454)+PRODUCT(G45,(AE45-IF(AE45/FHS&lt;1,1,AE45/FHS)*(truck_idle/60)),Truck_KW,gridPM,Other!$G$4/454,M45,DF45),blank)</f>
        <v/>
      </c>
      <c r="DK45" s="12" t="str">
        <f>IF(NOT(B45=blank),VLOOKUP(B45+6,'Tables 4-5'!$F$8:$G$25,2),blank)</f>
        <v/>
      </c>
      <c r="DL45" s="12" t="str">
        <f>IF(NOT(B45=blank),VLOOKUP(B45+6,'Table 6'!$B$3:$D$20,3),blank)</f>
        <v/>
      </c>
      <c r="DM45" s="4" t="str">
        <f>IF(NOT(B45=blank),'Tables 4-5'!$B$8,blank)</f>
        <v/>
      </c>
      <c r="DN45" s="4" t="str">
        <f>IF(NOT(B45=blank),PRODUCT(G45,N45,(AE45-IF(AE45/FHS&lt;1,1,AE45/FHS)*(truck_idle/60)),(DK45*DM45),(Other!$G$4/454))+PRODUCT(IF(AE45/FHS&lt;1,1,AE45/FHS),G45,N45,DL45,truck_idle/60,Other!$G$4/454),blank)</f>
        <v/>
      </c>
      <c r="DO45" s="12" t="str">
        <f>IF(NOT(B45=blank),PRODUCT(IF(AE45/FHS&lt;1,1,AE45/FHS),G45,N45,DL45,truck_idle/60,Other!$G$4/454)+PRODUCT(G45,(AE45-IF(AE45/FHS&lt;1,1,AE45/FHS)*(truck_idle/60)),Truck_KW,gridPM,Other!$G$4/454,N45,DK45),blank)</f>
        <v/>
      </c>
      <c r="DP45" s="12" t="str">
        <f>IF(NOT(B45=blank),VLOOKUP(B45+7,'Tables 4-5'!$F$8:$G$25,2),blank)</f>
        <v/>
      </c>
      <c r="DQ45" s="12" t="str">
        <f>IF(NOT(B45=blank),VLOOKUP(B45+7,'Table 6'!$B$3:$D$20,3),blank)</f>
        <v/>
      </c>
      <c r="DR45" s="4" t="str">
        <f>IF(NOT(B45=blank),'Tables 4-5'!$B$8,blank)</f>
        <v/>
      </c>
      <c r="DS45" s="4" t="str">
        <f>IF(NOT(B45=blank),PRODUCT(G45,O45,(AE45-IF(AE45/FHS&lt;1,1,AE45/FHS)*(truck_idle/60)),(DP45*DR45),(Other!$G$4/454))+PRODUCT(IF(AE45/FHS&lt;1,1,AE45/FHS),G45,O45,DQ45,truck_idle/60,Other!$G$4/454),blank)</f>
        <v/>
      </c>
      <c r="DT45" s="12" t="str">
        <f>IF(NOT(B45=blank),PRODUCT(IF(AE45/FHS&lt;1,1,AE45/FHS),G45,O45,DQ45,truck_idle/60,Other!$G$4/454)+PRODUCT(G45,(AE45-IF(AE45/FHS&lt;1,1,AE45/FHS)*(truck_idle/60)),Truck_KW,gridPM,Other!$G$4/454,O45,DP45),blank)</f>
        <v/>
      </c>
      <c r="DU45" s="12" t="str">
        <f>IF(NOT(B45=blank),VLOOKUP(B45+8,'Tables 4-5'!$F$8:$G$25,2),blank)</f>
        <v/>
      </c>
      <c r="DV45" s="12" t="str">
        <f>IF(NOT(B45=blank),VLOOKUP(B45+8,'Table 6'!$B$3:$D$20,3),blank)</f>
        <v/>
      </c>
      <c r="DW45" s="4" t="str">
        <f>IF(NOT(B45=blank),'Tables 4-5'!$B$8,blank)</f>
        <v/>
      </c>
      <c r="DX45" s="4" t="str">
        <f>IF(NOT(B45=blank),PRODUCT(G45,P45,(AE45-IF(AE45/FHS&lt;1,1,AE45/FHS)*(truck_idle/60)),(DU45*DW45),(Other!$G$4/454))+PRODUCT(IF(AE45/FHS&lt;1,1,AE45/FHS),G45,P45,DV45,truck_idle/60,Other!$G$4/454),blank)</f>
        <v/>
      </c>
      <c r="DY45" s="12" t="str">
        <f>IF(NOT(B45=blank),PRODUCT(IF(AE45/FHS&lt;1,1,AE45/FHS),G45,P45,DV45,truck_idle/60,Other!$G$4/454)+PRODUCT(G45,(AE45-IF(AE45/FHS&lt;1,1,AE45/FHS)*(truck_idle/60)),Truck_KW,gridPM,Other!$G$4/454,P45,DU45),blank)</f>
        <v/>
      </c>
      <c r="DZ45" s="12" t="str">
        <f>IF(NOT(B45=blank),VLOOKUP(B45+9,'Tables 4-5'!$F$8:$G$25,2),blank)</f>
        <v/>
      </c>
      <c r="EA45" s="12" t="str">
        <f>IF(NOT(B45=blank),VLOOKUP(B45+9,#REF!,3),blank)</f>
        <v/>
      </c>
      <c r="EB45" s="12" t="str">
        <f>IF(NOT(B45=blank),VLOOKUP(B45+9,'Table 6'!$B$3:$D$20,3),blank)</f>
        <v/>
      </c>
      <c r="EC45" s="4" t="str">
        <f>IF(NOT(B45=blank),'Tables 4-5'!$B$8,blank)</f>
        <v/>
      </c>
      <c r="ED45" s="4" t="str">
        <f>IF(NOT(B45=blank),PRODUCT(G45,Q45,(AE45-IF(AE45/FHS&lt;1,1,AE45/FHS)*(truck_idle/60)),(DZ45*EC45),(Other!$G$4/454))+PRODUCT(IF(AE45/FHS&lt;1,1,AE45/FHS),G45,Q45,EB45,truck_idle/60,Other!$G$4/454),blank)</f>
        <v/>
      </c>
      <c r="EE45" s="12" t="str">
        <f>IF(NOT(B45=blank),PRODUCT(IF(AE45/FHS&lt;1,1,AE45/FHS),G45,Q45,EB45,truck_idle/60,Other!$G$4/454)+PRODUCT(G45,(AE45-IF(AE45/FHS&lt;1,1,AE45/FHS)*(truck_idle/60)),Truck_KW,gridPM,Other!$G$4/454,Q45,DZ45),blank)</f>
        <v/>
      </c>
      <c r="EG45" t="str">
        <f>IF(C45=truckstoptru,VLOOKUP(B45+0,'Tables 2-3 TRU'!$B$14:$D$31,2),blank)</f>
        <v/>
      </c>
      <c r="EH45" s="4" t="str">
        <f>IF(C45=truckstoptru,PRODUCT(G45,(AF45-IF(AF45/FHS&lt;1,1,AF45/FHS)*(truck_idle/60)),tru__hp,tru_Load_Factor,(Other!$G$4/454),EG45,R45)+PRODUCT(IF(AF45/FHS&lt;1,1,AF45/FHS),G45,truck_idle/60,tru__hp,tru_Load_Factor,(Other!$G$4/454),EG45,R45),blank)</f>
        <v/>
      </c>
      <c r="EI45" s="4" t="str">
        <f>IF(C45=truckstoptru,PRODUCT(IF(AF45/FHS&lt;1,1,AF45/FHS),G45,truck_idle/60,tru_Load_Factor,tru__hp,(Other!$G$4/454),EG45,R45)+PRODUCT(G45,(AF45-IF(AF45/FHS&lt;1,1,AF45/FHS)*(truck_idle/60)),TRU_KW,gridNox,Other!$G$4/454,R45),blank)</f>
        <v/>
      </c>
      <c r="EJ45" t="str">
        <f>IF(C45=truckstoptru,VLOOKUP(B45+1,'Tables 2-3 TRU'!$B$14:$D$31,2),blank)</f>
        <v/>
      </c>
      <c r="EK45" s="4" t="str">
        <f>IF(C45=truckstoptru,PRODUCT(G45,(AF45-IF(AF45/FHS&lt;1,1,AF45/FHS)*(truck_idle/60)),tru__hp,tru_Load_Factor,(Other!$G$4/454),EJ45,S45)+PRODUCT(IF(AF45/FHS&lt;1,1,AF45/FHS),G45,truck_idle/60,tru__hp,tru_Load_Factor,(Other!$G$4/454),EJ45,S45),blank)</f>
        <v/>
      </c>
      <c r="EL45" s="4" t="str">
        <f>IF(C45=truckstoptru,PRODUCT(IF(AF45/FHS&lt;1,1,AF45/FHS),G45,truck_idle/60,tru_Load_Factor,tru__hp,(Other!$G$4/454),EJ45,S45)+PRODUCT(G45,(AF45-IF(AF45/FHS&lt;1,1,AF45/FHS)*(truck_idle/60)),TRU_KW,gridNox,Other!$G$4/454,S45),blank)</f>
        <v/>
      </c>
      <c r="EM45" t="str">
        <f>IF(C45=truckstoptru,VLOOKUP(B45+2,'Tables 2-3 TRU'!$B$14:$D$31,2),blank)</f>
        <v/>
      </c>
      <c r="EN45" s="4" t="str">
        <f>IF(C45=truckstoptru,PRODUCT(G45,(AF45-IF(AF45/FHS&lt;1,1,AF45/FHS)*(truck_idle/60)),tru__hp,tru_Load_Factor,(Other!$G$4/454),EM45,T45)+PRODUCT(IF(AF45/FHS&lt;1,1,AF45/FHS),G45,truck_idle/60,tru__hp,tru_Load_Factor,(Other!$G$4/454),EM45,T45),blank)</f>
        <v/>
      </c>
      <c r="EO45" s="4" t="str">
        <f>IF(C45=truckstoptru,PRODUCT(IF(AF45/FHS&lt;1,1,AF45/FHS),G45,truck_idle/60,tru_Load_Factor,tru__hp,(Other!$G$4/454),EM45,T45)+PRODUCT(G45,(AF45-IF(AF45/FHS&lt;1,1,AF45/FHS)*(truck_idle/60)),TRU_KW,gridNox,Other!$G$4/454,T45),blank)</f>
        <v/>
      </c>
      <c r="EP45" t="str">
        <f>IF(C45=truckstoptru,VLOOKUP(B45+3,'Tables 2-3 TRU'!$B$14:$D$31,2),blank)</f>
        <v/>
      </c>
      <c r="EQ45" s="4" t="str">
        <f>IF(C45=truckstoptru,PRODUCT(G45,(AF45-IF(AF45/FHS&lt;1,1,AF45/FHS)*(truck_idle/60)),tru__hp,tru_Load_Factor,(Other!$G$4/454),EP45,U45)+PRODUCT(IF(AF45/FHS&lt;1,1,AF45/FHS),G45,truck_idle/60,tru__hp,tru_Load_Factor,(Other!$G$4/454),EP45,U45),blank)</f>
        <v/>
      </c>
      <c r="ER45" s="4" t="str">
        <f>IF(C45=truckstoptru,PRODUCT(IF(AF45/FHS&lt;1,1,AF45/FHS),G45,truck_idle/60,tru_Load_Factor,tru__hp,(Other!$G$4/454),EP45,U45)+PRODUCT(G45,(AF45-IF(AF45/FHS&lt;1,1,AF45/FHS)*(truck_idle/60)),TRU_KW,gridNox,Other!$G$4/454,U45),blank)</f>
        <v/>
      </c>
      <c r="ES45" t="str">
        <f>IF(C45=truckstoptru,VLOOKUP(B45+4,'Tables 2-3 TRU'!$B$14:$D$31,2),blank)</f>
        <v/>
      </c>
      <c r="ET45" s="4" t="str">
        <f>IF(C45=truckstoptru,PRODUCT(G45,(AF45-IF(AF45/FHS&lt;1,1,AF45/FHS)*(truck_idle/60)),tru__hp,tru_Load_Factor,(Other!$G$4/454),ES45,V45)+PRODUCT(IF(AF45/FHS&lt;1,1,AF45/FHS),G45,truck_idle/60,tru__hp,tru_Load_Factor,(Other!$G$4/454),ES45,V45),blank)</f>
        <v/>
      </c>
      <c r="EU45" s="4" t="str">
        <f>IF(C45=truckstoptru,PRODUCT(IF(AF45/FHS&lt;1,1,AE45/FHS),G45,truck_idle/60,tru_Load_Factor,tru__hp,(Other!$G$4/454),ES45,V45)+PRODUCT(G45,(AF45-IF(AF45/FHS&lt;1,1,AE45/FHS)*(truck_idle/60)),TRU_KW,gridNox,Other!$G$4/454,V45),blank)</f>
        <v/>
      </c>
      <c r="EV45" t="str">
        <f>IF(C45=truckstoptru,VLOOKUP(B45+5,'Tables 2-3 TRU'!$B$14:$D$31,2),blank)</f>
        <v/>
      </c>
      <c r="EW45" s="4" t="str">
        <f>IF(C45=truckstoptru,PRODUCT(G45,(AF45-IF(AF45/FHS&lt;1,1,AF45/FHS)*(truck_idle/60)),tru__hp,tru_Load_Factor,(Other!$G$4/454),EV45,W45)+PRODUCT(IF(AF45/FHS&lt;1,1,AF45/FHS),G45,truck_idle/60,tru__hp,tru_Load_Factor,(Other!$G$4/454),EV45,W45),blank)</f>
        <v/>
      </c>
      <c r="EX45" s="4" t="str">
        <f>IF(C45=truckstoptru,PRODUCT(IF(AF45/FHS&lt;1,1,AF45/FHS),G45,truck_idle/60,tru_Load_Factor,tru__hp,(Other!$G$4/454),EV45,W45)+PRODUCT(G45,(AF45-IF(AF45/FHS&lt;1,1,AF45/FHS)*(truck_idle/60)),TRU_KW,gridNox,Other!$G$4/454,W45),blank)</f>
        <v/>
      </c>
      <c r="EY45" t="str">
        <f>IF(C45=truckstoptru,VLOOKUP(B45+6,'Tables 2-3 TRU'!$B$14:$D$31,2),blank)</f>
        <v/>
      </c>
      <c r="EZ45" s="4" t="str">
        <f>IF(C45=truckstoptru,PRODUCT(G45,(AF45-IF(AF45/FHS&lt;1,1,AF45/FHS)*(truck_idle/60)),tru__hp,tru_Load_Factor,(Other!$G$4/454),EY45,X45)+PRODUCT(IF(AF45/FHS&lt;1,1,AF45/FHS),G45,truck_idle/60,tru__hp,tru_Load_Factor,(Other!$G$4/454),EY45,X45),blank)</f>
        <v/>
      </c>
      <c r="FA45" s="4" t="str">
        <f>IF(C45=truckstoptru,PRODUCT(IF(AF45/FHS&lt;1,1,AF45/FHS),G45,truck_idle/60,tru_Load_Factor,tru__hp,(Other!$G$4/454),EY45,X45)+PRODUCT(G45,(AF45-IF(AF45/FHS&lt;1,1,AF45/FHS)*(truck_idle/60)),TRU_KW,gridNox,Other!$G$4/454,X45),blank)</f>
        <v/>
      </c>
      <c r="FB45" t="str">
        <f>IF(C45=truckstoptru,VLOOKUP(B45+7,'Tables 2-3 TRU'!$B$14:$D$31,2),blank)</f>
        <v/>
      </c>
      <c r="FC45" s="4" t="str">
        <f>IF(C45=truckstoptru,PRODUCT(G45,(AF45-IF(AF45/FHS&lt;1,1,AF45/FHS)*(truck_idle/60)),tru__hp,tru_Load_Factor,(Other!$G$4/454),FB45,Y45)+PRODUCT(IF(AF45/FHS&lt;1,1,AF45/FHS),G45,truck_idle/60,tru__hp,tru_Load_Factor,(Other!$G$4/454),FB45,Y45),blank)</f>
        <v/>
      </c>
      <c r="FD45" s="4" t="str">
        <f>IF(C45=truckstoptru,PRODUCT(IF(AF45/FHS&lt;1,1,AF45/FHS),G45,truck_idle/60,tru_Load_Factor,tru__hp,(Other!$G$4/454),FB45,Y45)+PRODUCT(G45,(AF45-IF(AF45/FHS&lt;1,1,AF45/FHS)*(truck_idle/60)),TRU_KW,gridNox,Other!$G$4/454,Y45),blank)</f>
        <v/>
      </c>
      <c r="FE45" t="str">
        <f>IF(C45=truckstoptru,VLOOKUP(B45+8,'Tables 2-3 TRU'!$B$14:$D$31,2),blank)</f>
        <v/>
      </c>
      <c r="FF45" s="4" t="str">
        <f>IF(C45=truckstoptru,PRODUCT(G45,(AF45-IF(AF45/FHS&lt;1,1,AF45/FHS)*(truck_idle/60)),tru__hp,tru_Load_Factor,(Other!$G$4/454),FE45,Z45)+PRODUCT(IF(AF45/FHS&lt;1,1,AF45/FHS),G45,truck_idle/60,tru__hp,tru_Load_Factor,(Other!$G$4/454),FE45,Z45),blank)</f>
        <v/>
      </c>
      <c r="FG45" s="4" t="str">
        <f>IF(C45=truckstoptru,PRODUCT(IF(AF45/FHS&lt;1,1,AF45/FHS),G45,truck_idle/60,tru_Load_Factor,tru__hp,(Other!$G$4/454),FE45,Z45)+PRODUCT(G45,(AF45-IF(AF45/FHS&lt;1,1,AF45/FHS)*(truck_idle/60)),TRU_KW,gridNox,Other!$G$4/454,Z45),blank)</f>
        <v/>
      </c>
      <c r="FH45" t="str">
        <f>IF(C45=truckstoptru,VLOOKUP(B45+9,'Tables 2-3 TRU'!$B$14:$D$31,2),blank)</f>
        <v/>
      </c>
      <c r="FI45" s="4" t="str">
        <f>IF(C45=truckstoptru,PRODUCT(G45,(AF45-IF(AF45/FHS&lt;1,1,AF45/FHS)*(truck_idle/60)),tru__hp,tru_Load_Factor,(Other!$G$4/454),FH45,AA45)+PRODUCT(IF(AF45/FHS&lt;1,1,AF45/FHS),G45,truck_idle/60,tru__hp,tru_Load_Factor,(Other!$G$4/454),FH45,AA45),blank)</f>
        <v/>
      </c>
      <c r="FJ45" s="4" t="str">
        <f>IF(C45=truckstoptru,PRODUCT(IF(AF45/FHS&lt;1,1,AF45/FHS),G45,truck_idle/60,tru_Load_Factor,tru__hp,(Other!$G$4/454),FH45,AA45)+PRODUCT(G45,(AF45-IF(AF45/FHS&lt;1,1,AF45/FHS)*(truck_idle/60)),TRU_KW,gridNox,Other!$G$4/454,AA45),blank)</f>
        <v/>
      </c>
      <c r="FL45" t="str">
        <f>IF(C45=truckstoptru,VLOOKUP(B45+0,'Tables 2-3 TRU'!$B$14:$D$31,3),blank)</f>
        <v/>
      </c>
      <c r="FM45" s="4" t="str">
        <f>IF(C45=truckstoptru,PRODUCT(G45,(AF45-IF(AF45/FHS&lt;1,1,AF45/FHS)*(truck_idle/60)),tru__hp,tru_Load_Factor,(Other!$G$4/454),FL45,R45)+PRODUCT(IF(AF45/FHS&lt;1,1,AF45/FHS),G45,truck_idle/60,tru__hp,tru_Load_Factor,(Other!$G$4/454),FL45,R45),blank)</f>
        <v/>
      </c>
      <c r="FN45" s="4" t="str">
        <f>IF(C45=truckstoptru,PRODUCT(IF(AF45/FHS&lt;1,1,AF45/FHS),G45,truck_idle/60,tru_Load_Factor,tru__hp,(Other!$G$4/454),FL45,R45)+PRODUCT(G45,(AF45-IF(AF45/FHS&lt;1,1,AF45/FHS)*(truck_idle/60)),TRU_KW,gridPM,Other!$G$4/454,R45),blank)</f>
        <v/>
      </c>
      <c r="FO45" t="str">
        <f>IF(C45=truckstoptru,VLOOKUP(B45+1,'Tables 2-3 TRU'!$B$14:$D$31,3),blank)</f>
        <v/>
      </c>
      <c r="FP45" s="4" t="str">
        <f>IF(C45=truckstoptru,PRODUCT(G45,(AF45-IF(AF45/FHS&lt;1,1,AF45/FHS)*(truck_idle/60)),tru__hp,tru_Load_Factor,(Other!$G$4/454),FO45,S45)+PRODUCT(IF(AF45/FHS&lt;1,1,AF45/FHS),G45,truck_idle/60,tru__hp,tru_Load_Factor,(Other!$G$4/454),FO45,S45),blank)</f>
        <v/>
      </c>
      <c r="FQ45" s="4" t="str">
        <f>IF(C45=truckstoptru,PRODUCT(IF(AF45/FHS&lt;1,1,AF45/FHS),G45,truck_idle/60,tru_Load_Factor,tru__hp,(Other!$G$4/454),FO45,S45)+PRODUCT(G45,(AF45-IF(AF45/FHS&lt;1,1,AF45/FHS)*(truck_idle/60)),TRU_KW,gridPM,Other!$G$4/454,S45),blank)</f>
        <v/>
      </c>
      <c r="FR45" t="str">
        <f>IF(C45=truckstoptru,VLOOKUP(B45+2,'Tables 2-3 TRU'!$B$14:$D$31,3),blank)</f>
        <v/>
      </c>
      <c r="FS45" s="4" t="str">
        <f>IF(C45=truckstoptru,PRODUCT(G45,(AF45-IF(AF45/FHS&lt;1,1,AF45/FHS)*(truck_idle/60)),tru__hp,tru_Load_Factor,(Other!$G$4/454),FR45,T45)+PRODUCT(IF(AF45/FHS&lt;1,1,AF45/FHS),G45,truck_idle/60,tru__hp,tru_Load_Factor,(Other!$G$4/454),FR45,T45),blank)</f>
        <v/>
      </c>
      <c r="FT45" s="4" t="str">
        <f>IF(C45=truckstoptru,PRODUCT(IF(AF45/FHS&lt;1,1,AF45/FHS),G45,truck_idle/60,tru_Load_Factor,tru__hp,(Other!$G$4/454),FR45,T45)+PRODUCT(G45,(AF45-IF(AF45/FHS&lt;1,1,AF45/FHS)*(truck_idle/60)),TRU_KW,gridPM,Other!$G$4/454,T45),blank)</f>
        <v/>
      </c>
      <c r="FU45" t="str">
        <f>IF(C45=truckstoptru,VLOOKUP(B45+3,'Tables 2-3 TRU'!$B$14:$D$31,3),blank)</f>
        <v/>
      </c>
      <c r="FV45" s="4" t="str">
        <f>IF(C45=truckstoptru,PRODUCT(G45,(AF45-IF(AF45/FHS&lt;1,1,AF45/FHS)*(truck_idle/60)),tru__hp,tru_Load_Factor,(Other!$G$4/454),FU45,U45)+PRODUCT(IF(AF45/FHS&lt;1,1,AF45/FHS),G45,truck_idle/60,tru__hp,tru_Load_Factor,(Other!$G$4/454),FU45,U45),blank)</f>
        <v/>
      </c>
      <c r="FW45" s="4" t="str">
        <f>IF(C45=truckstoptru,PRODUCT(IF(AF45/FHS&lt;1,1,AF45/FHS),G45,truck_idle/60,tru_Load_Factor,tru__hp,(Other!$G$4/454),FU45,U45)+PRODUCT(G45,(AF45-IF(AF45/FHS&lt;1,1,AF45/FHS)*(truck_idle/60)),TRU_KW,gridPM,Other!$G$4/454,U45),blank)</f>
        <v/>
      </c>
      <c r="FX45" t="str">
        <f>IF(C45=truckstoptru,VLOOKUP(B45+4,'Tables 2-3 TRU'!$B$14:$D$31,3),blank)</f>
        <v/>
      </c>
      <c r="FY45" s="4" t="str">
        <f>IF(C45=truckstoptru,PRODUCT(G45,(AF45-IF(AF45/FHS&lt;1,1,AF45/FHS)*(truck_idle/60)),tru__hp,tru_Load_Factor,(Other!$G$4/454),FX45,V45)+PRODUCT(IF(AF45/FHS&lt;1,1,AF45/FHS),G45,truck_idle/60,tru__hp,tru_Load_Factor,(Other!$G$4/454),FX45,V45),blank)</f>
        <v/>
      </c>
      <c r="FZ45" s="4" t="str">
        <f>IF(C45=truckstoptru,PRODUCT(IF(AF45/FHS&lt;1,1,AF45/FHS),G45,truck_idle/60,tru_Load_Factor,tru__hp,(Other!$G$4/454),FX45,V45)+PRODUCT(G45,(AF45-IF(AF45/FHS&lt;1,1,AF45/FHS)*(truck_idle/60)),TRU_KW,gridPM,Other!$G$4/454,V45),blank)</f>
        <v/>
      </c>
      <c r="GA45" t="str">
        <f>IF(C45=truckstoptru,VLOOKUP(B45+5,'Tables 2-3 TRU'!$B$14:$D$31,3),blank)</f>
        <v/>
      </c>
      <c r="GB45" s="4" t="str">
        <f>IF(C45=truckstoptru,PRODUCT(G45,(AF45-IF(AF45/FHS&lt;1,1,AF45/FHS)*(truck_idle/60)),tru__hp,tru_Load_Factor,(Other!$G$4/454),GA45,W45)+PRODUCT(IF(AF45/FHS&lt;1,1,AF45/FHS),G45,truck_idle/60,tru__hp,tru_Load_Factor,(Other!$G$4/454),GA45,W45),blank)</f>
        <v/>
      </c>
      <c r="GC45" s="4" t="str">
        <f>IF(C45=truckstoptru,PRODUCT(IF(AF45/FHS&lt;1,1,AF45/FHS),G45,truck_idle/60,tru_Load_Factor,tru__hp,(Other!$G$4/454),GA45,W45)+PRODUCT(G45,(AF45-IF(AF45/FHS&lt;1,1,AF45/FHS)*(truck_idle/60)),TRU_KW,gridPM,Other!$G$4/454,W45),blank)</f>
        <v/>
      </c>
      <c r="GD45" t="str">
        <f>IF(C45=truckstoptru,VLOOKUP(B45+6,'Tables 2-3 TRU'!$B$14:$D$31,3),blank)</f>
        <v/>
      </c>
      <c r="GE45" s="4" t="str">
        <f>IF(C45=truckstoptru,PRODUCT(G45,(AF45-IF(AF45/FHS&lt;1,1,AF45/FHS)*(truck_idle/60)),tru__hp,tru_Load_Factor,(Other!$G$4/454),GD45,X45)+PRODUCT(IF(AF45/FHS&lt;1,1,AF45/FHS),G45,truck_idle/60,tru__hp,tru_Load_Factor,(Other!$G$4/454),GD45,X45),blank)</f>
        <v/>
      </c>
      <c r="GF45" s="4" t="str">
        <f>IF(C45=truckstoptru,PRODUCT(IF(AF45/FHS&lt;1,1,AF45/FHS),G45,truck_idle/60,tru_Load_Factor,tru__hp,(Other!$G$4/454),GD45,X45)+PRODUCT(G45,(AF45-IF(AF45/FHS&lt;1,1,AF45/FHS)*(truck_idle/60)),TRU_KW,gridPM,Other!$G$4/454,X45),blank)</f>
        <v/>
      </c>
      <c r="GG45" t="str">
        <f>IF(C45=truckstoptru,VLOOKUP(B45+7,'Tables 2-3 TRU'!$B$14:$D$31,3),blank)</f>
        <v/>
      </c>
      <c r="GH45" s="4" t="str">
        <f>IF(C45=truckstoptru,PRODUCT(G45,(AF45-IF(AF45/FHS&lt;1,1,AF45/FHS)*(truck_idle/60)),tru__hp,tru_Load_Factor,(Other!$G$4/454),GG45,Y45)+PRODUCT(IF(AF45/FHS&lt;1,1,AF45/FHS),G45,truck_idle/60,tru__hp,tru_Load_Factor,(Other!$G$4/454),GG45,Y45),blank)</f>
        <v/>
      </c>
      <c r="GI45" s="4" t="str">
        <f>IF(C45=truckstoptru,PRODUCT(IF(AF45/FHS&lt;1,1,AF45/FHS),G45,truck_idle/60,tru_Load_Factor,tru__hp,(Other!$G$4/454),GG45,Y45)+PRODUCT(G45,(AF45-IF(AF45/FHS&lt;1,1,AF45/FHS)*(truck_idle/60)),TRU_KW,gridPM,Other!$G$4/454,Y45),blank)</f>
        <v/>
      </c>
      <c r="GJ45" t="str">
        <f>IF(C45=truckstoptru,VLOOKUP(B45+8,'Tables 2-3 TRU'!$B$14:$D$31,3),blank)</f>
        <v/>
      </c>
      <c r="GK45" s="4" t="str">
        <f>IF(C45=truckstoptru,PRODUCT(G45,(AF45-IF(AF45/FHS&lt;1,1,AF45/FHS)*(truck_idle/60)),tru__hp,tru_Load_Factor,(Other!$G$4/454),GJ45,Z45)+PRODUCT(IF(AF45/FHS&lt;1,1,AF45/FHS),G45,truck_idle/60,tru__hp,tru_Load_Factor,(Other!$G$4/454),GJ45,Z45),blank)</f>
        <v/>
      </c>
      <c r="GL45" s="4" t="str">
        <f>IF(C45=truckstoptru,PRODUCT(IF(AF45/FHS&lt;1,1,AF45/FHS),G45,truck_idle/60,tru_Load_Factor,tru__hp,(Other!$G$4/454),GJ45,Z45)+PRODUCT(G45,(AF45-IF(AF45/FHS&lt;1,1,AF45/FHS)*(truck_idle/60)),TRU_KW,gridPM,Other!$G$4/454,Z45),blank)</f>
        <v/>
      </c>
      <c r="GM45" t="str">
        <f>IF(C45=truckstoptru,VLOOKUP(B45+9,'Tables 2-3 TRU'!$B$14:$D$31,3),blank)</f>
        <v/>
      </c>
      <c r="GN45" s="4" t="str">
        <f>IF(C45=truckstoptru,PRODUCT(G45,(AF45-IF(AF45/FHS&lt;1,1,AF45/FHS)*(truck_idle/60)),tru__hp,tru_Load_Factor,(Other!$G$4/454),GM45,AA45)+PRODUCT(IF(AF45/FHS&lt;1,1,AF45/FHS),G45,truck_idle/60,tru__hp,tru_Load_Factor,(Other!$G$4/454),GM45,AA45),blank)</f>
        <v/>
      </c>
      <c r="GO45" s="4" t="str">
        <f>IF(C45=truckstoptru,PRODUCT(IF(AF45/FHS&lt;1,1,AF45/FHS),G45,truck_idle/60,tru_Load_Factor,tru__hp,(Other!$G$4/454),GM45,AA45)+PRODUCT(G45,(AF45-IF(AF45/FHS&lt;1,1,AF45/FHS)*(truck_idle/60)),TRU_KW,gridPM,Other!$G$4/454,AA45),blank)</f>
        <v/>
      </c>
      <c r="GQ45" s="4">
        <f t="shared" si="19"/>
        <v>0</v>
      </c>
      <c r="GR45" s="4">
        <f t="shared" si="20"/>
        <v>0</v>
      </c>
      <c r="GS45" s="4">
        <f t="shared" si="21"/>
        <v>0</v>
      </c>
      <c r="GT45" s="4">
        <f t="shared" si="22"/>
        <v>0</v>
      </c>
      <c r="GU45" s="4">
        <f t="shared" si="11"/>
        <v>0</v>
      </c>
      <c r="GV45" s="4">
        <f t="shared" si="12"/>
        <v>0</v>
      </c>
      <c r="GW45" s="4"/>
      <c r="GX45" s="4">
        <f t="shared" si="23"/>
        <v>0</v>
      </c>
      <c r="GY45" s="4">
        <f t="shared" si="24"/>
        <v>0</v>
      </c>
      <c r="GZ45" s="4">
        <f t="shared" si="25"/>
        <v>0</v>
      </c>
      <c r="HA45" s="4">
        <f t="shared" si="26"/>
        <v>0</v>
      </c>
      <c r="HB45" s="4">
        <f t="shared" si="13"/>
        <v>0</v>
      </c>
      <c r="HC45" s="4">
        <f t="shared" si="14"/>
        <v>0</v>
      </c>
      <c r="HD45" s="4"/>
      <c r="HE45" s="4">
        <f t="shared" si="15"/>
        <v>0</v>
      </c>
      <c r="HF45" s="4">
        <f t="shared" si="16"/>
        <v>0</v>
      </c>
      <c r="HG45" s="19">
        <f t="shared" si="17"/>
        <v>0</v>
      </c>
      <c r="HH45" s="244">
        <f t="shared" si="27"/>
        <v>0</v>
      </c>
      <c r="HI45" s="55"/>
    </row>
    <row r="46" spans="1:217" x14ac:dyDescent="0.2">
      <c r="A46" t="str">
        <f>IF(OR('User Input Data'!C50=truckstop1,'User Input Data'!C50=truckstoptru),'User Input Data'!A50,blank)</f>
        <v/>
      </c>
      <c r="B46" t="str">
        <f>IF(OR('User Input Data'!C50=truckstop1,'User Input Data'!C50=truckstoptru),'User Input Data'!B50,blank)</f>
        <v/>
      </c>
      <c r="C46" s="49" t="str">
        <f>IF(OR('User Input Data'!C50=truckstop1,'User Input Data'!C50=truckstoptru),'User Input Data'!C50,blank)</f>
        <v/>
      </c>
      <c r="D46" s="49" t="str">
        <f>IF(AND(OR('User Input Data'!C50=truckstop1,'User Input Data'!C50=truckstoptru),'User Input Data'!D50&gt;1),'User Input Data'!D50,blank)</f>
        <v/>
      </c>
      <c r="E46" s="49" t="str">
        <f>IF(AND(OR('User Input Data'!C50=truckstop1,'User Input Data'!C50=truckstoptru),'User Input Data'!E50&gt;1),'User Input Data'!E50,blank)</f>
        <v/>
      </c>
      <c r="F46" s="49" t="str">
        <f>IF(AND(OR('User Input Data'!C50=truckstop1,'User Input Data'!C50=truckstoptru),'User Input Data'!F50&gt;1),'User Input Data'!F50,blank)</f>
        <v/>
      </c>
      <c r="G46" t="str">
        <f>IF(AND(OR('User Input Data'!C50=truckstop1,'User Input Data'!C50=truckstoptru),'User Input Data'!G50&gt;1),'User Input Data'!G50,blank)</f>
        <v/>
      </c>
      <c r="H46" s="79" t="str">
        <f>IF(OR('User Input Data'!C50=truckstop1,'User Input Data'!C50=truckstoptru),'User Input Data'!H50,blank)</f>
        <v/>
      </c>
      <c r="I46" s="79" t="str">
        <f>IF(OR('User Input Data'!C50=truckstop1,'User Input Data'!C50=truckstoptru),'User Input Data'!I50,blank)</f>
        <v/>
      </c>
      <c r="J46" s="79" t="str">
        <f>IF(OR('User Input Data'!C50=truckstop1,'User Input Data'!C50=truckstoptru),'User Input Data'!J50,blank)</f>
        <v/>
      </c>
      <c r="K46" s="79" t="str">
        <f>IF(OR('User Input Data'!C50=truckstop1,'User Input Data'!C50=truckstoptru),'User Input Data'!K50,blank)</f>
        <v/>
      </c>
      <c r="L46" s="79" t="str">
        <f>IF(OR('User Input Data'!C50=truckstop1,'User Input Data'!C50=truckstoptru),'User Input Data'!L50,blank)</f>
        <v/>
      </c>
      <c r="M46" s="79" t="str">
        <f>IF(OR('User Input Data'!C50=truckstop1,'User Input Data'!C50=truckstoptru),'User Input Data'!M50,blank)</f>
        <v/>
      </c>
      <c r="N46" s="79" t="str">
        <f>IF(OR('User Input Data'!C50=truckstop1,'User Input Data'!C50=truckstoptru),'User Input Data'!N50,blank)</f>
        <v/>
      </c>
      <c r="O46" s="79" t="str">
        <f>IF(OR('User Input Data'!C50=truckstop1,'User Input Data'!C50=truckstoptru),'User Input Data'!O50,blank)</f>
        <v/>
      </c>
      <c r="P46" s="79" t="str">
        <f>IF(OR('User Input Data'!C50=truckstop1,'User Input Data'!C50=truckstoptru),'User Input Data'!P50,blank)</f>
        <v/>
      </c>
      <c r="Q46" s="79" t="str">
        <f>IF(OR('User Input Data'!C50=truckstop1,'User Input Data'!C50=truckstoptru),'User Input Data'!Q50,blank)</f>
        <v/>
      </c>
      <c r="R46" s="79" t="str">
        <f>IF('User Input Data'!C50=truckstoptru,'User Input Data'!R50,blank)</f>
        <v/>
      </c>
      <c r="S46" s="79" t="str">
        <f>IF('User Input Data'!C50=truckstoptru,'User Input Data'!S50,blank)</f>
        <v/>
      </c>
      <c r="T46" s="79" t="str">
        <f>IF('User Input Data'!C50=truckstoptru,'User Input Data'!T50,blank)</f>
        <v/>
      </c>
      <c r="U46" s="79" t="str">
        <f>IF('User Input Data'!C50=truckstoptru,'User Input Data'!U50,blank)</f>
        <v/>
      </c>
      <c r="V46" s="79" t="str">
        <f>IF('User Input Data'!C50=truckstoptru,'User Input Data'!V50,blank)</f>
        <v/>
      </c>
      <c r="W46" s="79" t="str">
        <f>IF('User Input Data'!C50=truckstoptru,'User Input Data'!W50,blank)</f>
        <v/>
      </c>
      <c r="X46" s="79" t="str">
        <f>IF('User Input Data'!C50=truckstoptru,'User Input Data'!X50,blank)</f>
        <v/>
      </c>
      <c r="Y46" s="79" t="str">
        <f>IF('User Input Data'!C50=truckstoptru,'User Input Data'!Y50,blank)</f>
        <v/>
      </c>
      <c r="Z46" s="79" t="str">
        <f>IF('User Input Data'!C50=truckstoptru,'User Input Data'!Z50,blank)</f>
        <v/>
      </c>
      <c r="AA46" s="79" t="str">
        <f>IF('User Input Data'!C50=truckstoptru,'User Input Data'!AA50,blank)</f>
        <v/>
      </c>
      <c r="AB46" s="9" t="str">
        <f>IF(AND(OR('User Input Data'!C50=truckstop1,'User Input Data'!C50=truckstoptru),'User Input Data'!AC50&gt;1),'User Input Data'!AC50,blank)</f>
        <v/>
      </c>
      <c r="AC46" s="9" t="str">
        <f>IF(AND(OR('User Input Data'!C50=truckstop1,'User Input Data'!C50=truckstoptru),'User Input Data'!AD50&gt;0),'User Input Data'!AD50,blank)</f>
        <v/>
      </c>
      <c r="AE46" t="str">
        <f>IF(E46&gt;0,E46,Other!$G$5)</f>
        <v/>
      </c>
      <c r="AF46" t="str">
        <f t="shared" si="18"/>
        <v/>
      </c>
      <c r="AG46" s="12" t="str">
        <f>IF(NOT(B46=blank),VLOOKUP(B46+0,'Tables 4-5'!$F$8:$G$25,2),blank)</f>
        <v/>
      </c>
      <c r="AH46" s="461" t="str">
        <f>IF(NOT(B46=blank),VLOOKUP(B46+0,'Table 6'!$B$3:$D$20,2),blank)</f>
        <v/>
      </c>
      <c r="AI46" s="4" t="str">
        <f>IF(NOT(B46=blank),'Tables 4-5'!$A$8,blank)</f>
        <v/>
      </c>
      <c r="AJ46" s="4" t="str">
        <f>IF(NOT(B46=blank),PRODUCT(G46,H46,(AE46-IF(AE46/FHS&lt;1,1,AE46/FHS)*(truck_idle/60)),(AG46*AI46),(Other!$G$4/454))+PRODUCT(IF(AE46/FHS&lt;1,1,AE46/FHS),G46,H46,AH46,truck_idle/60,Other!$G$4/454),blank)</f>
        <v/>
      </c>
      <c r="AK46" s="4" t="str">
        <f>IF(NOT(B46=blank),PRODUCT(IF(AE46/FHS&lt;1,1,AE46/FHS),G46,H46,AH46,truck_idle/60,Other!$G$4/454)+PRODUCT(G46,(AE46-IF(AE46/FHS&lt;1,1,AE46/FHS)*(truck_idle/60)),Truck_KW,gridNox,Other!$G$4/454,H46,AG46),blank)</f>
        <v/>
      </c>
      <c r="AL46" s="12" t="str">
        <f>IF(NOT(B46=blank),VLOOKUP(B46+1,'Tables 4-5'!$F$8:$G$25,2),blank)</f>
        <v/>
      </c>
      <c r="AM46" s="461" t="str">
        <f>IF(NOT(B46=blank),VLOOKUP(B46+1,'Table 6'!$B$3:$D$20,2),blank)</f>
        <v/>
      </c>
      <c r="AN46" s="4" t="str">
        <f>IF(NOT(B46=blank),'Tables 4-5'!$A$8,blank)</f>
        <v/>
      </c>
      <c r="AO46" s="4" t="str">
        <f>IF(NOT(B46=blank),PRODUCT(G46,I46,(AE46-IF(AE46/FHS&lt;1,1,AE46/FHS)*(truck_idle/60)),(AL46*AN46),(Other!$G$4/454))+PRODUCT(IF(AE46/FHS&lt;1,1,AE46/FHS),G46,I46,AM46,truck_idle/60,Other!$G$4/454),blank)</f>
        <v/>
      </c>
      <c r="AP46" s="4" t="str">
        <f>IF(NOT(B46=blank),PRODUCT(IF(AE46/FHS&lt;1,1,AE46/FHS),G46,I46,AM46,truck_idle/60,Other!$G$4/454)+PRODUCT(G46,(AE46-IF(AE46/FHS&lt;1,1,AE46/FHS)*(truck_idle/60)),Truck_KW,gridNox,Other!$G$4/454,I46,AL46),blank)</f>
        <v/>
      </c>
      <c r="AQ46" s="12" t="str">
        <f>IF(NOT(B46=blank),VLOOKUP(B46+2,'Tables 4-5'!$F$8:$G$25,2),blank)</f>
        <v/>
      </c>
      <c r="AR46" s="461" t="str">
        <f>IF(NOT(B46=blank),VLOOKUP(B46+2,'Table 6'!$B$3:$D$20,2),blank)</f>
        <v/>
      </c>
      <c r="AS46" s="4" t="str">
        <f>IF(NOT(B46=blank),'Tables 4-5'!$A$8,blank)</f>
        <v/>
      </c>
      <c r="AT46" s="4" t="str">
        <f>IF(NOT(B46=blank),PRODUCT(G46,J46,(AE46-IF(AE46/FHS&lt;1,1,AE46/FHS)*(truck_idle/60)),(AQ46*AS46),(Other!$G$4/454))+PRODUCT(IF(AE46/FHS&lt;1,1,AE46/FHS),G46,J46,AR46,truck_idle/60,Other!$G$4/454),blank)</f>
        <v/>
      </c>
      <c r="AU46" s="4" t="str">
        <f>IF(NOT(B46=blank),PRODUCT(IF(AE46/FHS&lt;1,1,AE46/FHS),G46,J46,AR46,truck_idle/60,Other!$G$4/454)+PRODUCT(G46,(AE46-IF(AE46/FHS&lt;1,1,AE46/FHS)*(truck_idle/60)),Truck_KW,gridNox,Other!$G$4/454,J46,AQ46),blank)</f>
        <v/>
      </c>
      <c r="AV46" s="12" t="str">
        <f>IF(NOT(B46=blank),VLOOKUP(B46+3,'Tables 4-5'!$F$8:$G$25,2),blank)</f>
        <v/>
      </c>
      <c r="AW46" s="4" t="str">
        <f>IF(NOT(B46=blank),VLOOKUP(B46+3,#REF!,2),blank)</f>
        <v/>
      </c>
      <c r="AX46" s="461" t="str">
        <f>IF(NOT(B46=blank),VLOOKUP(B46+3,'Table 6'!$B$3:$D$20,2),blank)</f>
        <v/>
      </c>
      <c r="AY46" s="4" t="str">
        <f>IF(NOT(B46=blank),'Tables 4-5'!$A$8,blank)</f>
        <v/>
      </c>
      <c r="AZ46" s="4" t="str">
        <f>IF(NOT(B46=blank),PRODUCT(G46,K46,(AE46-IF(AE46/FHS&lt;1,1,AE46/FHS)*(truck_idle/60)),(AV46*AY46),(Other!$G$4/454))+PRODUCT(IF(AE46/FHS&lt;1,1,AE46/FHS),G46,K46,AX46,truck_idle/60,Other!$G$4/454),blank)</f>
        <v/>
      </c>
      <c r="BA46" s="4" t="str">
        <f>IF(NOT(B46=blank),PRODUCT(IF(AE46/FHS&lt;1,1,AE46/FHS),G46,K46,AX46,Other!$G$6/60,Other!$G$4/454)+PRODUCT(G46,(AE46-IF(AE46/FHS&lt;1,1,AE46/FHS)*(truck_idle/60)),Truck_KW,gridNox,Other!$G$4/454,K46,AV46),blank)</f>
        <v/>
      </c>
      <c r="BB46" s="12" t="str">
        <f>IF(NOT(B46=blank),VLOOKUP(B46+4,'Tables 4-5'!$F$8:$G$25,2),blank)</f>
        <v/>
      </c>
      <c r="BC46" s="461" t="str">
        <f>IF(NOT(B46=blank),VLOOKUP(B46+4,'Table 6'!$B$3:$D$20,2),blank)</f>
        <v/>
      </c>
      <c r="BD46" s="4" t="str">
        <f>IF(NOT(B46=blank),'Tables 4-5'!$A$8,blank)</f>
        <v/>
      </c>
      <c r="BE46" s="4" t="str">
        <f>IF(NOT(B46=blank),PRODUCT(G46,L46,(AE46-IF(AE46/FHS&lt;1,1,AE46/FHS)*(truck_idle/60)),(BB46*BD46),(Other!$G$4/454))+PRODUCT(IF(AE46/FHS&lt;1,1,AE46/FHS),G46,L46,BC46,truck_idle/60,Other!$G$4/454),blank)</f>
        <v/>
      </c>
      <c r="BF46" s="4" t="str">
        <f>IF(NOT(B46=blank),PRODUCT(IF(AE46/FHS&lt;1,1,AE46/FHS),G46,L46,BC46,Other!$G$6/60,Other!$G$4/454)+PRODUCT(G46,(AE46-IF(AE46/FHS&lt;1,1,AE46/FHS)*(truck_idle/60)),Truck_KW,gridNox,Other!$G$4/454,L46,BB46),blank)</f>
        <v/>
      </c>
      <c r="BG46" s="12" t="str">
        <f>IF(NOT(B46=blank),VLOOKUP(B46+5,'Tables 4-5'!$F$8:$G$25,2),blank)</f>
        <v/>
      </c>
      <c r="BH46" s="461" t="str">
        <f>IF(NOT(B46=blank),VLOOKUP(B46+5,'Table 6'!$B$3:$D$20,2),blank)</f>
        <v/>
      </c>
      <c r="BI46" s="4" t="str">
        <f>IF(NOT(B46=blank),'Tables 4-5'!$A$8,blank)</f>
        <v/>
      </c>
      <c r="BJ46" s="4" t="str">
        <f>IF(NOT(B46=blank),PRODUCT(G46,M46,(AE46-IF(AE46/FHS&lt;1,1,AE46/FHS)*(truck_idle/60)),(BG46*BI46),(Other!$G$4/454))+PRODUCT(IF(AE46/FHS&lt;1,1,AE46/FHS),G46,M46,BH46,truck_idle/60,Other!$G$4/454),blank)</f>
        <v/>
      </c>
      <c r="BK46" s="4" t="str">
        <f>IF(NOT(B46=blank),PRODUCT(IF(AE46/FHS&lt;1,1,AE46/FHS),G46,M46,BH46,truck_idle/60,Other!$G$4/454)+PRODUCT(G46,(AE46-IF(AE46/FHS&lt;1,1,AE46/FHS)*(truck_idle/60)),Truck_KW,gridNox,Other!$G$4/454,M46,BG46),blank)</f>
        <v/>
      </c>
      <c r="BL46" s="12" t="str">
        <f>IF(NOT(B46=blank),VLOOKUP(B46+6,'Tables 4-5'!$F$8:$G$25,2),blank)</f>
        <v/>
      </c>
      <c r="BM46" s="461" t="str">
        <f>IF(NOT(B46=blank),VLOOKUP(B46+6,'Table 6'!$B$3:$D$20,2),blank)</f>
        <v/>
      </c>
      <c r="BN46" s="4" t="str">
        <f>IF(NOT(B46=blank),'Tables 4-5'!$A$8,blank)</f>
        <v/>
      </c>
      <c r="BO46" s="4" t="str">
        <f>IF(NOT(B46=blank),PRODUCT(G46,N46,(AE46-IF(AE46/FHS&lt;1,1,AE46/FHS)*(truck_idle/60)),(BL46*BN46),(Other!$G$4/454))+PRODUCT(IF(AE46/FHS&lt;1,1,AE46/FHS),G46,N46,BM46,truck_idle/60,Other!$G$4/454),blank)</f>
        <v/>
      </c>
      <c r="BP46" s="4" t="str">
        <f>IF(NOT(B46=blank),PRODUCT(IF(AE46/FHS&lt;1,1,AE46/FHS),G46,N46,BM46,truck_idle/60,Other!$G$4/454)+PRODUCT(G46,(AE46-IF(AE46/FHS&lt;1,1,AE46/FHS)*(truck_idle/60)),Truck_KW,gridNox,Other!$G$4/454,N46,BL46),blank)</f>
        <v/>
      </c>
      <c r="BQ46" s="12" t="str">
        <f>IF(NOT(B46=blank),VLOOKUP(B46+7,'Tables 4-5'!$F$8:$G$25,2),blank)</f>
        <v/>
      </c>
      <c r="BR46" s="461" t="str">
        <f>IF(NOT(B46=blank),VLOOKUP(B46+7,'Table 6'!$B$3:$D$20,2),blank)</f>
        <v/>
      </c>
      <c r="BS46" s="4" t="str">
        <f>IF(NOT(B46=blank),'Tables 4-5'!$A$8,blank)</f>
        <v/>
      </c>
      <c r="BT46" s="4" t="str">
        <f>IF(NOT(B46=blank),PRODUCT(G46,O46,(AE46-IF(AE46/FHS&lt;1,1,AE46/FHS)*(truck_idle/60)),(BQ46*BS46),(Other!$G$4/454))+PRODUCT(IF(AE46/FHS&lt;1,1,AE46/FHS),G46,O46,BR46,truck_idle/60,Other!$G$4/454),blank)</f>
        <v/>
      </c>
      <c r="BU46" s="4" t="str">
        <f>IF(NOT(B46=blank),PRODUCT(IF(AE46/FHS&lt;1,1,AE46/FHS),G46,O46,BR46,truck_idle/60,Other!$G$4/454)+PRODUCT(G46,(AE46-IF(AE46/FHS&lt;1,1,AE46/FHS)*(truck_idle/60)),Truck_KW,gridNox,Other!$G$4/454,O46,BQ46),blank)</f>
        <v/>
      </c>
      <c r="BV46" s="12" t="str">
        <f>IF(NOT(B46=blank),VLOOKUP(B46+8,'Tables 4-5'!$F$8:$G$25,2),blank)</f>
        <v/>
      </c>
      <c r="BW46" s="461" t="str">
        <f>IF(NOT(B46=blank),VLOOKUP(B46+8,'Table 6'!$B$3:$D$20,2),blank)</f>
        <v/>
      </c>
      <c r="BX46" s="4" t="str">
        <f>IF(NOT(B46=blank),'Tables 4-5'!$A$8,blank)</f>
        <v/>
      </c>
      <c r="BY46" s="4" t="str">
        <f>IF(NOT(B46=blank),PRODUCT(G46,P46,(AE46-IF(AE46/FHS&lt;1,1,AE46/FHS)*(truck_idle/60)),(BV46*BX46),(Other!$G$4/454))+PRODUCT(IF(AE46/FHS&lt;1,1,AE46/FHS),G46,P46,BW46,truck_idle/60,Other!$G$4/454),blank)</f>
        <v/>
      </c>
      <c r="BZ46" s="4" t="str">
        <f>IF(NOT(B46=blank),PRODUCT(IF(AE46/FHS&lt;1,1,AE46/FHS),G46,P46,BW46,truck_idle/60,Other!$G$4/454)+PRODUCT(G46,(AE46-IF(AE46/FHS&lt;1,1,AE46/FHS)*(truck_idle/60)),Truck_KW,gridNox,Other!$G$4/454,P46,BV46),blank)</f>
        <v/>
      </c>
      <c r="CA46" s="12" t="str">
        <f>IF(NOT(B46=blank),VLOOKUP(B46+9,'Tables 4-5'!$F$8:$G$25,2),blank)</f>
        <v/>
      </c>
      <c r="CB46" s="461" t="str">
        <f>IF(NOT(B46=blank),VLOOKUP(B46+9,'Table 6'!$B$3:$D$20,2),blank)</f>
        <v/>
      </c>
      <c r="CC46" s="4" t="str">
        <f>IF(NOT(B46=blank),'Tables 4-5'!$A$8,blank)</f>
        <v/>
      </c>
      <c r="CD46" s="4" t="str">
        <f>IF(NOT(B46=blank),PRODUCT(G46,Q46,(AE46-IF(AE46/FHS&lt;1,1,AE46/FHS)*(truck_idle/60)),(CA46*CC46),(Other!$G$4/454))+PRODUCT(IF(AE46/FHS&lt;1,1,AE46/FHS),G46,Q46,CB46,truck_idle/60,Other!$G$4/454),blank)</f>
        <v/>
      </c>
      <c r="CE46" s="4" t="str">
        <f>IF(NOT(B46=blank),PRODUCT(IF(AE46/FHS&lt;1,1,AE46/FHS),G46,Q46,CB46,truck_idle/60,Other!$G$4/454)+PRODUCT(G46,(AE46-IF(AE46/FHS&lt;1,1,AE46/FHS)*(truck_idle/60)),Truck_KW,gridNox,Other!$G$4/454,Q46,CA46),blank)</f>
        <v/>
      </c>
      <c r="CG46" s="12" t="str">
        <f>IF(NOT(B46=blank),VLOOKUP(B46+0,'Tables 4-5'!$F$8:$G$25,2),blank)</f>
        <v/>
      </c>
      <c r="CH46" s="12" t="str">
        <f>IF(NOT(B46=blank),VLOOKUP(B46+0,'Table 6'!$B$3:$D$20,3),blank)</f>
        <v/>
      </c>
      <c r="CI46" s="4" t="str">
        <f>IF(NOT(B46=blank),'Tables 4-5'!$B$8,blank)</f>
        <v/>
      </c>
      <c r="CJ46" s="4" t="str">
        <f>IF(NOT(B46=blank),PRODUCT(G46,H46,(AE46-IF(AE46/FHS&lt;1,1,AE46/FHS)*(truck_idle/60)),(CG46*CI46),(Other!$G$4/454))+PRODUCT(IF(AE46/FHS&lt;1,1,AE46/FHS),G46,H46,CH46,truck_idle/60,Other!$G$4/454),blank)</f>
        <v/>
      </c>
      <c r="CK46" s="12" t="str">
        <f>IF(NOT(B46=blank),PRODUCT(IF(AE46/FHS&lt;1,1,AE46/FHS),G46,H46,CH46,truck_idle/60,Other!$G$4/454)+PRODUCT(G46,(AE46-IF(AE46/FHS&lt;1,1,AE46/FHS)*(truck_idle/60)),Truck_KW,gridPM,Other!$G$4/454,CG46,H46),blank)</f>
        <v/>
      </c>
      <c r="CL46" s="12" t="str">
        <f>IF(NOT(B46=blank),VLOOKUP(B46+1,'Tables 4-5'!$F$8:$G$25,2),blank)</f>
        <v/>
      </c>
      <c r="CM46" s="12" t="str">
        <f>IF(NOT(B46=blank),VLOOKUP(B46+1,'Table 6'!$B$3:$D$20,3),blank)</f>
        <v/>
      </c>
      <c r="CN46" s="4" t="str">
        <f>IF(NOT(B46=blank),'Tables 4-5'!$B$8,blank)</f>
        <v/>
      </c>
      <c r="CO46" s="4" t="str">
        <f>IF(NOT(B46=blank),PRODUCT(G46,I46,(AE46-IF(AE46/FHS&lt;1,1,AE46/FHS)*(truck_idle/60)),(CL46*CN46),(Other!$G$4/454))+PRODUCT(IF(AE46/FHS&lt;1,1,AE46/FHS),G46,I46,CM46,truck_idle/60,Other!$G$4/454),blank)</f>
        <v/>
      </c>
      <c r="CP46" s="12" t="str">
        <f>IF(NOT(B46=blank),PRODUCT(IF(AE46/FHS&lt;1,1,AE46/FHS),G46,I46,CM46,truck_idle/60,Other!$G$4/454)+PRODUCT(G46,(AE46-IF(AE46/FHS&lt;1,1,AE46/FHS)*(truck_idle/60)),Truck_KW,gridPM,Other!$G$4/454,I46,CL46),blank)</f>
        <v/>
      </c>
      <c r="CQ46" s="12" t="str">
        <f>IF(NOT(B46=blank),VLOOKUP(B46+2,'Tables 4-5'!$F$8:$G$25,2),blank)</f>
        <v/>
      </c>
      <c r="CR46" s="12" t="str">
        <f>IF(NOT(B46=blank),VLOOKUP(B46+2,'Table 6'!$B$3:$D$20,3),blank)</f>
        <v/>
      </c>
      <c r="CS46" s="4" t="str">
        <f>IF(NOT(B46=blank),'Tables 4-5'!$B$8,blank)</f>
        <v/>
      </c>
      <c r="CT46" s="4" t="str">
        <f>IF(NOT(B46=blank),PRODUCT(G46,J46,(AE46-IF(AE46/FHS&lt;1,1,AE46/FHS)*(truck_idle/60)),(CQ46*CS46),(Other!$G$4/454))+PRODUCT(IF(AE46/FHS&lt;1,1,AE46/FHS),G46,J46,CR46,truck_idle/60,Other!$G$4/454),blank)</f>
        <v/>
      </c>
      <c r="CU46" s="12" t="str">
        <f>IF(NOT(B46=blank),PRODUCT(IF(AE46/FHS&lt;1,1,AE46/FHS),G46,J46,CR46,truck_idle/60,Other!$G$4/454)+PRODUCT(G46,(AE46-IF(AE46/FHS&lt;1,1,AE46/FHS)*(truck_idle/60)),Truck_KW,gridPM,Other!$G$4/454,J46,CQ46),blank)</f>
        <v/>
      </c>
      <c r="CV46" s="12" t="str">
        <f>IF(NOT(B46=blank),VLOOKUP(B46+3,'Tables 4-5'!$F$8:$G$25,2),blank)</f>
        <v/>
      </c>
      <c r="CW46" s="12" t="str">
        <f>IF(NOT(B46=blank),VLOOKUP(B46+3,'Table 6'!$B$3:$D$20,3),blank)</f>
        <v/>
      </c>
      <c r="CX46" s="4" t="str">
        <f>IF(NOT(B46=blank),'Tables 4-5'!$B$8,blank)</f>
        <v/>
      </c>
      <c r="CY46" s="4" t="str">
        <f>IF(NOT(B46=blank),PRODUCT(G46,K46,(AE46-IF(AE46/FHS&lt;1,1,AE46/FHS)*(truck_idle/60)),(CV46*CX46),(Other!$G$4/454))+PRODUCT(IF(AE46/FHS&lt;1,1,AE46/FHS),G46,K46,CW46,truck_idle/60,Other!$G$4/454),blank)</f>
        <v/>
      </c>
      <c r="CZ46" s="12" t="str">
        <f>IF(NOT(B46=blank),PRODUCT(IF(AE46/FHS&lt;1,1,AE46/FHS),G46,K46,CW46,truck_idle/60,Other!$G$4/454)+PRODUCT(G46,(AE46-IF(AE46/FHS&lt;1,1,AE46/FHS)*(truck_idle/60)),Truck_KW,gridPM,Other!$G$4/454,K46,CV46),blank)</f>
        <v/>
      </c>
      <c r="DA46" s="12" t="str">
        <f>IF(NOT(B46=blank),VLOOKUP(B46+4,'Tables 4-5'!$F$8:$G$25,2),blank)</f>
        <v/>
      </c>
      <c r="DB46" s="12" t="str">
        <f>IF(NOT(B46=blank),VLOOKUP(B46+4,'Table 6'!$B$3:$D$20,3),blank)</f>
        <v/>
      </c>
      <c r="DC46" s="4" t="str">
        <f>IF(NOT(B46=blank),'Tables 4-5'!$B$8,blank)</f>
        <v/>
      </c>
      <c r="DD46" s="4" t="str">
        <f>IF(NOT(B46=blank),PRODUCT(G46,L46,(AE46-IF(AE46/FHS&lt;1,1,AE46/FHS)*(truck_idle/60)),(DA46*DC46),(Other!$G$4/454))+PRODUCT(IF(AE46/FHS&lt;1,1,AE46/FHS),G46,L46,DB46,truck_idle/60,Other!$G$4/454),blank)</f>
        <v/>
      </c>
      <c r="DE46" s="12" t="str">
        <f>IF(NOT(B46=blank),PRODUCT(IF(AE46/FHS&lt;1,1,AE46/FHS),G46,L46,DB46,truck_idle/60,Other!$G$4/454)+PRODUCT(G46,(AE46-IF(AE46/FHS&lt;1,1,AE46/FHS)*(truck_idle/60)),Truck_KW,gridPM,Other!$G$4/454,L46,DA46),blank)</f>
        <v/>
      </c>
      <c r="DF46" s="12" t="str">
        <f>IF(NOT(B46=blank),VLOOKUP(B46+5,'Tables 4-5'!$F$8:$G$25,2),blank)</f>
        <v/>
      </c>
      <c r="DG46" s="12" t="str">
        <f>IF(NOT(B46=blank),VLOOKUP(B46+5,'Table 6'!$B$3:$D$20,3),blank)</f>
        <v/>
      </c>
      <c r="DH46" s="4" t="str">
        <f>IF(NOT(B46=blank),'Tables 4-5'!$B$8,blank)</f>
        <v/>
      </c>
      <c r="DI46" s="4" t="str">
        <f>IF(NOT(B46=blank),PRODUCT(G46,M46,(AE46-IF(AE46/FHS&lt;1,1,AE46/FHS)*(truck_idle/60)),(DF46*DH46),(Other!$G$4/454))+PRODUCT(IF(AE46/FHS&lt;1,1,AE46/FHS),G46,M46,DG46,truck_idle/60,Other!$G$4/454),blank)</f>
        <v/>
      </c>
      <c r="DJ46" s="12" t="str">
        <f>IF(NOT(B46=blank),PRODUCT(IF(AE46/FHS&lt;1,1,AE46/FHS),G46,M46,DG46,truck_idle/60,Other!$G$4/454)+PRODUCT(G46,(AE46-IF(AE46/FHS&lt;1,1,AE46/FHS)*(truck_idle/60)),Truck_KW,gridPM,Other!$G$4/454,M46,DF46),blank)</f>
        <v/>
      </c>
      <c r="DK46" s="12" t="str">
        <f>IF(NOT(B46=blank),VLOOKUP(B46+6,'Tables 4-5'!$F$8:$G$25,2),blank)</f>
        <v/>
      </c>
      <c r="DL46" s="12" t="str">
        <f>IF(NOT(B46=blank),VLOOKUP(B46+6,'Table 6'!$B$3:$D$20,3),blank)</f>
        <v/>
      </c>
      <c r="DM46" s="4" t="str">
        <f>IF(NOT(B46=blank),'Tables 4-5'!$B$8,blank)</f>
        <v/>
      </c>
      <c r="DN46" s="4" t="str">
        <f>IF(NOT(B46=blank),PRODUCT(G46,N46,(AE46-IF(AE46/FHS&lt;1,1,AE46/FHS)*(truck_idle/60)),(DK46*DM46),(Other!$G$4/454))+PRODUCT(IF(AE46/FHS&lt;1,1,AE46/FHS),G46,N46,DL46,truck_idle/60,Other!$G$4/454),blank)</f>
        <v/>
      </c>
      <c r="DO46" s="12" t="str">
        <f>IF(NOT(B46=blank),PRODUCT(IF(AE46/FHS&lt;1,1,AE46/FHS),G46,N46,DL46,truck_idle/60,Other!$G$4/454)+PRODUCT(G46,(AE46-IF(AE46/FHS&lt;1,1,AE46/FHS)*(truck_idle/60)),Truck_KW,gridPM,Other!$G$4/454,N46,DK46),blank)</f>
        <v/>
      </c>
      <c r="DP46" s="12" t="str">
        <f>IF(NOT(B46=blank),VLOOKUP(B46+7,'Tables 4-5'!$F$8:$G$25,2),blank)</f>
        <v/>
      </c>
      <c r="DQ46" s="12" t="str">
        <f>IF(NOT(B46=blank),VLOOKUP(B46+7,'Table 6'!$B$3:$D$20,3),blank)</f>
        <v/>
      </c>
      <c r="DR46" s="4" t="str">
        <f>IF(NOT(B46=blank),'Tables 4-5'!$B$8,blank)</f>
        <v/>
      </c>
      <c r="DS46" s="4" t="str">
        <f>IF(NOT(B46=blank),PRODUCT(G46,O46,(AE46-IF(AE46/FHS&lt;1,1,AE46/FHS)*(truck_idle/60)),(DP46*DR46),(Other!$G$4/454))+PRODUCT(IF(AE46/FHS&lt;1,1,AE46/FHS),G46,O46,DQ46,truck_idle/60,Other!$G$4/454),blank)</f>
        <v/>
      </c>
      <c r="DT46" s="12" t="str">
        <f>IF(NOT(B46=blank),PRODUCT(IF(AE46/FHS&lt;1,1,AE46/FHS),G46,O46,DQ46,truck_idle/60,Other!$G$4/454)+PRODUCT(G46,(AE46-IF(AE46/FHS&lt;1,1,AE46/FHS)*(truck_idle/60)),Truck_KW,gridPM,Other!$G$4/454,O46,DP46),blank)</f>
        <v/>
      </c>
      <c r="DU46" s="12" t="str">
        <f>IF(NOT(B46=blank),VLOOKUP(B46+8,'Tables 4-5'!$F$8:$G$25,2),blank)</f>
        <v/>
      </c>
      <c r="DV46" s="12" t="str">
        <f>IF(NOT(B46=blank),VLOOKUP(B46+8,'Table 6'!$B$3:$D$20,3),blank)</f>
        <v/>
      </c>
      <c r="DW46" s="4" t="str">
        <f>IF(NOT(B46=blank),'Tables 4-5'!$B$8,blank)</f>
        <v/>
      </c>
      <c r="DX46" s="4" t="str">
        <f>IF(NOT(B46=blank),PRODUCT(G46,P46,(AE46-IF(AE46/FHS&lt;1,1,AE46/FHS)*(truck_idle/60)),(DU46*DW46),(Other!$G$4/454))+PRODUCT(IF(AE46/FHS&lt;1,1,AE46/FHS),G46,P46,DV46,truck_idle/60,Other!$G$4/454),blank)</f>
        <v/>
      </c>
      <c r="DY46" s="12" t="str">
        <f>IF(NOT(B46=blank),PRODUCT(IF(AE46/FHS&lt;1,1,AE46/FHS),G46,P46,DV46,truck_idle/60,Other!$G$4/454)+PRODUCT(G46,(AE46-IF(AE46/FHS&lt;1,1,AE46/FHS)*(truck_idle/60)),Truck_KW,gridPM,Other!$G$4/454,P46,DU46),blank)</f>
        <v/>
      </c>
      <c r="DZ46" s="12" t="str">
        <f>IF(NOT(B46=blank),VLOOKUP(B46+9,'Tables 4-5'!$F$8:$G$25,2),blank)</f>
        <v/>
      </c>
      <c r="EA46" s="12" t="str">
        <f>IF(NOT(B46=blank),VLOOKUP(B46+9,#REF!,3),blank)</f>
        <v/>
      </c>
      <c r="EB46" s="12" t="str">
        <f>IF(NOT(B46=blank),VLOOKUP(B46+9,'Table 6'!$B$3:$D$20,3),blank)</f>
        <v/>
      </c>
      <c r="EC46" s="4" t="str">
        <f>IF(NOT(B46=blank),'Tables 4-5'!$B$8,blank)</f>
        <v/>
      </c>
      <c r="ED46" s="4" t="str">
        <f>IF(NOT(B46=blank),PRODUCT(G46,Q46,(AE46-IF(AE46/FHS&lt;1,1,AE46/FHS)*(truck_idle/60)),(DZ46*EC46),(Other!$G$4/454))+PRODUCT(IF(AE46/FHS&lt;1,1,AE46/FHS),G46,Q46,EB46,truck_idle/60,Other!$G$4/454),blank)</f>
        <v/>
      </c>
      <c r="EE46" s="12" t="str">
        <f>IF(NOT(B46=blank),PRODUCT(IF(AE46/FHS&lt;1,1,AE46/FHS),G46,Q46,EB46,truck_idle/60,Other!$G$4/454)+PRODUCT(G46,(AE46-IF(AE46/FHS&lt;1,1,AE46/FHS)*(truck_idle/60)),Truck_KW,gridPM,Other!$G$4/454,Q46,DZ46),blank)</f>
        <v/>
      </c>
      <c r="EG46" t="str">
        <f>IF(C46=truckstoptru,VLOOKUP(B46+0,'Tables 2-3 TRU'!$B$14:$D$31,2),blank)</f>
        <v/>
      </c>
      <c r="EH46" s="4" t="str">
        <f>IF(C46=truckstoptru,PRODUCT(G46,(AF46-IF(AF46/FHS&lt;1,1,AF46/FHS)*(truck_idle/60)),tru__hp,tru_Load_Factor,(Other!$G$4/454),EG46,R46)+PRODUCT(IF(AF46/FHS&lt;1,1,AF46/FHS),G46,truck_idle/60,tru__hp,tru_Load_Factor,(Other!$G$4/454),EG46,R46),blank)</f>
        <v/>
      </c>
      <c r="EI46" s="4" t="str">
        <f>IF(C46=truckstoptru,PRODUCT(IF(AF46/FHS&lt;1,1,AF46/FHS),G46,truck_idle/60,tru_Load_Factor,tru__hp,(Other!$G$4/454),EG46,R46)+PRODUCT(G46,(AF46-IF(AF46/FHS&lt;1,1,AF46/FHS)*(truck_idle/60)),TRU_KW,gridNox,Other!$G$4/454,R46),blank)</f>
        <v/>
      </c>
      <c r="EJ46" t="str">
        <f>IF(C46=truckstoptru,VLOOKUP(B46+1,'Tables 2-3 TRU'!$B$14:$D$31,2),blank)</f>
        <v/>
      </c>
      <c r="EK46" s="4" t="str">
        <f>IF(C46=truckstoptru,PRODUCT(G46,(AF46-IF(AF46/FHS&lt;1,1,AF46/FHS)*(truck_idle/60)),tru__hp,tru_Load_Factor,(Other!$G$4/454),EJ46,S46)+PRODUCT(IF(AF46/FHS&lt;1,1,AF46/FHS),G46,truck_idle/60,tru__hp,tru_Load_Factor,(Other!$G$4/454),EJ46,S46),blank)</f>
        <v/>
      </c>
      <c r="EL46" s="4" t="str">
        <f>IF(C46=truckstoptru,PRODUCT(IF(AF46/FHS&lt;1,1,AF46/FHS),G46,truck_idle/60,tru_Load_Factor,tru__hp,(Other!$G$4/454),EJ46,S46)+PRODUCT(G46,(AF46-IF(AF46/FHS&lt;1,1,AF46/FHS)*(truck_idle/60)),TRU_KW,gridNox,Other!$G$4/454,S46),blank)</f>
        <v/>
      </c>
      <c r="EM46" t="str">
        <f>IF(C46=truckstoptru,VLOOKUP(B46+2,'Tables 2-3 TRU'!$B$14:$D$31,2),blank)</f>
        <v/>
      </c>
      <c r="EN46" s="4" t="str">
        <f>IF(C46=truckstoptru,PRODUCT(G46,(AF46-IF(AF46/FHS&lt;1,1,AF46/FHS)*(truck_idle/60)),tru__hp,tru_Load_Factor,(Other!$G$4/454),EM46,T46)+PRODUCT(IF(AF46/FHS&lt;1,1,AF46/FHS),G46,truck_idle/60,tru__hp,tru_Load_Factor,(Other!$G$4/454),EM46,T46),blank)</f>
        <v/>
      </c>
      <c r="EO46" s="4" t="str">
        <f>IF(C46=truckstoptru,PRODUCT(IF(AF46/FHS&lt;1,1,AF46/FHS),G46,truck_idle/60,tru_Load_Factor,tru__hp,(Other!$G$4/454),EM46,T46)+PRODUCT(G46,(AF46-IF(AF46/FHS&lt;1,1,AF46/FHS)*(truck_idle/60)),TRU_KW,gridNox,Other!$G$4/454,T46),blank)</f>
        <v/>
      </c>
      <c r="EP46" t="str">
        <f>IF(C46=truckstoptru,VLOOKUP(B46+3,'Tables 2-3 TRU'!$B$14:$D$31,2),blank)</f>
        <v/>
      </c>
      <c r="EQ46" s="4" t="str">
        <f>IF(C46=truckstoptru,PRODUCT(G46,(AF46-IF(AF46/FHS&lt;1,1,AF46/FHS)*(truck_idle/60)),tru__hp,tru_Load_Factor,(Other!$G$4/454),EP46,U46)+PRODUCT(IF(AF46/FHS&lt;1,1,AF46/FHS),G46,truck_idle/60,tru__hp,tru_Load_Factor,(Other!$G$4/454),EP46,U46),blank)</f>
        <v/>
      </c>
      <c r="ER46" s="4" t="str">
        <f>IF(C46=truckstoptru,PRODUCT(IF(AF46/FHS&lt;1,1,AF46/FHS),G46,truck_idle/60,tru_Load_Factor,tru__hp,(Other!$G$4/454),EP46,U46)+PRODUCT(G46,(AF46-IF(AF46/FHS&lt;1,1,AF46/FHS)*(truck_idle/60)),TRU_KW,gridNox,Other!$G$4/454,U46),blank)</f>
        <v/>
      </c>
      <c r="ES46" t="str">
        <f>IF(C46=truckstoptru,VLOOKUP(B46+4,'Tables 2-3 TRU'!$B$14:$D$31,2),blank)</f>
        <v/>
      </c>
      <c r="ET46" s="4" t="str">
        <f>IF(C46=truckstoptru,PRODUCT(G46,(AF46-IF(AF46/FHS&lt;1,1,AF46/FHS)*(truck_idle/60)),tru__hp,tru_Load_Factor,(Other!$G$4/454),ES46,V46)+PRODUCT(IF(AF46/FHS&lt;1,1,AF46/FHS),G46,truck_idle/60,tru__hp,tru_Load_Factor,(Other!$G$4/454),ES46,V46),blank)</f>
        <v/>
      </c>
      <c r="EU46" s="4" t="str">
        <f>IF(C46=truckstoptru,PRODUCT(IF(AF46/FHS&lt;1,1,AE46/FHS),G46,truck_idle/60,tru_Load_Factor,tru__hp,(Other!$G$4/454),ES46,V46)+PRODUCT(G46,(AF46-IF(AF46/FHS&lt;1,1,AE46/FHS)*(truck_idle/60)),TRU_KW,gridNox,Other!$G$4/454,V46),blank)</f>
        <v/>
      </c>
      <c r="EV46" t="str">
        <f>IF(C46=truckstoptru,VLOOKUP(B46+5,'Tables 2-3 TRU'!$B$14:$D$31,2),blank)</f>
        <v/>
      </c>
      <c r="EW46" s="4" t="str">
        <f>IF(C46=truckstoptru,PRODUCT(G46,(AF46-IF(AF46/FHS&lt;1,1,AF46/FHS)*(truck_idle/60)),tru__hp,tru_Load_Factor,(Other!$G$4/454),EV46,W46)+PRODUCT(IF(AF46/FHS&lt;1,1,AF46/FHS),G46,truck_idle/60,tru__hp,tru_Load_Factor,(Other!$G$4/454),EV46,W46),blank)</f>
        <v/>
      </c>
      <c r="EX46" s="4" t="str">
        <f>IF(C46=truckstoptru,PRODUCT(IF(AF46/FHS&lt;1,1,AF46/FHS),G46,truck_idle/60,tru_Load_Factor,tru__hp,(Other!$G$4/454),EV46,W46)+PRODUCT(G46,(AF46-IF(AF46/FHS&lt;1,1,AF46/FHS)*(truck_idle/60)),TRU_KW,gridNox,Other!$G$4/454,W46),blank)</f>
        <v/>
      </c>
      <c r="EY46" t="str">
        <f>IF(C46=truckstoptru,VLOOKUP(B46+6,'Tables 2-3 TRU'!$B$14:$D$31,2),blank)</f>
        <v/>
      </c>
      <c r="EZ46" s="4" t="str">
        <f>IF(C46=truckstoptru,PRODUCT(G46,(AF46-IF(AF46/FHS&lt;1,1,AF46/FHS)*(truck_idle/60)),tru__hp,tru_Load_Factor,(Other!$G$4/454),EY46,X46)+PRODUCT(IF(AF46/FHS&lt;1,1,AF46/FHS),G46,truck_idle/60,tru__hp,tru_Load_Factor,(Other!$G$4/454),EY46,X46),blank)</f>
        <v/>
      </c>
      <c r="FA46" s="4" t="str">
        <f>IF(C46=truckstoptru,PRODUCT(IF(AF46/FHS&lt;1,1,AF46/FHS),G46,truck_idle/60,tru_Load_Factor,tru__hp,(Other!$G$4/454),EY46,X46)+PRODUCT(G46,(AF46-IF(AF46/FHS&lt;1,1,AF46/FHS)*(truck_idle/60)),TRU_KW,gridNox,Other!$G$4/454,X46),blank)</f>
        <v/>
      </c>
      <c r="FB46" t="str">
        <f>IF(C46=truckstoptru,VLOOKUP(B46+7,'Tables 2-3 TRU'!$B$14:$D$31,2),blank)</f>
        <v/>
      </c>
      <c r="FC46" s="4" t="str">
        <f>IF(C46=truckstoptru,PRODUCT(G46,(AF46-IF(AF46/FHS&lt;1,1,AF46/FHS)*(truck_idle/60)),tru__hp,tru_Load_Factor,(Other!$G$4/454),FB46,Y46)+PRODUCT(IF(AF46/FHS&lt;1,1,AF46/FHS),G46,truck_idle/60,tru__hp,tru_Load_Factor,(Other!$G$4/454),FB46,Y46),blank)</f>
        <v/>
      </c>
      <c r="FD46" s="4" t="str">
        <f>IF(C46=truckstoptru,PRODUCT(IF(AF46/FHS&lt;1,1,AF46/FHS),G46,truck_idle/60,tru_Load_Factor,tru__hp,(Other!$G$4/454),FB46,Y46)+PRODUCT(G46,(AF46-IF(AF46/FHS&lt;1,1,AF46/FHS)*(truck_idle/60)),TRU_KW,gridNox,Other!$G$4/454,Y46),blank)</f>
        <v/>
      </c>
      <c r="FE46" t="str">
        <f>IF(C46=truckstoptru,VLOOKUP(B46+8,'Tables 2-3 TRU'!$B$14:$D$31,2),blank)</f>
        <v/>
      </c>
      <c r="FF46" s="4" t="str">
        <f>IF(C46=truckstoptru,PRODUCT(G46,(AF46-IF(AF46/FHS&lt;1,1,AF46/FHS)*(truck_idle/60)),tru__hp,tru_Load_Factor,(Other!$G$4/454),FE46,Z46)+PRODUCT(IF(AF46/FHS&lt;1,1,AF46/FHS),G46,truck_idle/60,tru__hp,tru_Load_Factor,(Other!$G$4/454),FE46,Z46),blank)</f>
        <v/>
      </c>
      <c r="FG46" s="4" t="str">
        <f>IF(C46=truckstoptru,PRODUCT(IF(AF46/FHS&lt;1,1,AF46/FHS),G46,truck_idle/60,tru_Load_Factor,tru__hp,(Other!$G$4/454),FE46,Z46)+PRODUCT(G46,(AF46-IF(AF46/FHS&lt;1,1,AF46/FHS)*(truck_idle/60)),TRU_KW,gridNox,Other!$G$4/454,Z46),blank)</f>
        <v/>
      </c>
      <c r="FH46" t="str">
        <f>IF(C46=truckstoptru,VLOOKUP(B46+9,'Tables 2-3 TRU'!$B$14:$D$31,2),blank)</f>
        <v/>
      </c>
      <c r="FI46" s="4" t="str">
        <f>IF(C46=truckstoptru,PRODUCT(G46,(AF46-IF(AF46/FHS&lt;1,1,AF46/FHS)*(truck_idle/60)),tru__hp,tru_Load_Factor,(Other!$G$4/454),FH46,AA46)+PRODUCT(IF(AF46/FHS&lt;1,1,AF46/FHS),G46,truck_idle/60,tru__hp,tru_Load_Factor,(Other!$G$4/454),FH46,AA46),blank)</f>
        <v/>
      </c>
      <c r="FJ46" s="4" t="str">
        <f>IF(C46=truckstoptru,PRODUCT(IF(AF46/FHS&lt;1,1,AF46/FHS),G46,truck_idle/60,tru_Load_Factor,tru__hp,(Other!$G$4/454),FH46,AA46)+PRODUCT(G46,(AF46-IF(AF46/FHS&lt;1,1,AF46/FHS)*(truck_idle/60)),TRU_KW,gridNox,Other!$G$4/454,AA46),blank)</f>
        <v/>
      </c>
      <c r="FL46" t="str">
        <f>IF(C46=truckstoptru,VLOOKUP(B46+0,'Tables 2-3 TRU'!$B$14:$D$31,3),blank)</f>
        <v/>
      </c>
      <c r="FM46" s="4" t="str">
        <f>IF(C46=truckstoptru,PRODUCT(G46,(AF46-IF(AF46/FHS&lt;1,1,AF46/FHS)*(truck_idle/60)),tru__hp,tru_Load_Factor,(Other!$G$4/454),FL46,R46)+PRODUCT(IF(AF46/FHS&lt;1,1,AF46/FHS),G46,truck_idle/60,tru__hp,tru_Load_Factor,(Other!$G$4/454),FL46,R46),blank)</f>
        <v/>
      </c>
      <c r="FN46" s="4" t="str">
        <f>IF(C46=truckstoptru,PRODUCT(IF(AF46/FHS&lt;1,1,AF46/FHS),G46,truck_idle/60,tru_Load_Factor,tru__hp,(Other!$G$4/454),FL46,R46)+PRODUCT(G46,(AF46-IF(AF46/FHS&lt;1,1,AF46/FHS)*(truck_idle/60)),TRU_KW,gridPM,Other!$G$4/454,R46),blank)</f>
        <v/>
      </c>
      <c r="FO46" t="str">
        <f>IF(C46=truckstoptru,VLOOKUP(B46+1,'Tables 2-3 TRU'!$B$14:$D$31,3),blank)</f>
        <v/>
      </c>
      <c r="FP46" s="4" t="str">
        <f>IF(C46=truckstoptru,PRODUCT(G46,(AF46-IF(AF46/FHS&lt;1,1,AF46/FHS)*(truck_idle/60)),tru__hp,tru_Load_Factor,(Other!$G$4/454),FO46,S46)+PRODUCT(IF(AF46/FHS&lt;1,1,AF46/FHS),G46,truck_idle/60,tru__hp,tru_Load_Factor,(Other!$G$4/454),FO46,S46),blank)</f>
        <v/>
      </c>
      <c r="FQ46" s="4" t="str">
        <f>IF(C46=truckstoptru,PRODUCT(IF(AF46/FHS&lt;1,1,AF46/FHS),G46,truck_idle/60,tru_Load_Factor,tru__hp,(Other!$G$4/454),FO46,S46)+PRODUCT(G46,(AF46-IF(AF46/FHS&lt;1,1,AF46/FHS)*(truck_idle/60)),TRU_KW,gridPM,Other!$G$4/454,S46),blank)</f>
        <v/>
      </c>
      <c r="FR46" t="str">
        <f>IF(C46=truckstoptru,VLOOKUP(B46+2,'Tables 2-3 TRU'!$B$14:$D$31,3),blank)</f>
        <v/>
      </c>
      <c r="FS46" s="4" t="str">
        <f>IF(C46=truckstoptru,PRODUCT(G46,(AF46-IF(AF46/FHS&lt;1,1,AF46/FHS)*(truck_idle/60)),tru__hp,tru_Load_Factor,(Other!$G$4/454),FR46,T46)+PRODUCT(IF(AF46/FHS&lt;1,1,AF46/FHS),G46,truck_idle/60,tru__hp,tru_Load_Factor,(Other!$G$4/454),FR46,T46),blank)</f>
        <v/>
      </c>
      <c r="FT46" s="4" t="str">
        <f>IF(C46=truckstoptru,PRODUCT(IF(AF46/FHS&lt;1,1,AF46/FHS),G46,truck_idle/60,tru_Load_Factor,tru__hp,(Other!$G$4/454),FR46,T46)+PRODUCT(G46,(AF46-IF(AF46/FHS&lt;1,1,AF46/FHS)*(truck_idle/60)),TRU_KW,gridPM,Other!$G$4/454,T46),blank)</f>
        <v/>
      </c>
      <c r="FU46" t="str">
        <f>IF(C46=truckstoptru,VLOOKUP(B46+3,'Tables 2-3 TRU'!$B$14:$D$31,3),blank)</f>
        <v/>
      </c>
      <c r="FV46" s="4" t="str">
        <f>IF(C46=truckstoptru,PRODUCT(G46,(AF46-IF(AF46/FHS&lt;1,1,AF46/FHS)*(truck_idle/60)),tru__hp,tru_Load_Factor,(Other!$G$4/454),FU46,U46)+PRODUCT(IF(AF46/FHS&lt;1,1,AF46/FHS),G46,truck_idle/60,tru__hp,tru_Load_Factor,(Other!$G$4/454),FU46,U46),blank)</f>
        <v/>
      </c>
      <c r="FW46" s="4" t="str">
        <f>IF(C46=truckstoptru,PRODUCT(IF(AF46/FHS&lt;1,1,AF46/FHS),G46,truck_idle/60,tru_Load_Factor,tru__hp,(Other!$G$4/454),FU46,U46)+PRODUCT(G46,(AF46-IF(AF46/FHS&lt;1,1,AF46/FHS)*(truck_idle/60)),TRU_KW,gridPM,Other!$G$4/454,U46),blank)</f>
        <v/>
      </c>
      <c r="FX46" t="str">
        <f>IF(C46=truckstoptru,VLOOKUP(B46+4,'Tables 2-3 TRU'!$B$14:$D$31,3),blank)</f>
        <v/>
      </c>
      <c r="FY46" s="4" t="str">
        <f>IF(C46=truckstoptru,PRODUCT(G46,(AF46-IF(AF46/FHS&lt;1,1,AF46/FHS)*(truck_idle/60)),tru__hp,tru_Load_Factor,(Other!$G$4/454),FX46,V46)+PRODUCT(IF(AF46/FHS&lt;1,1,AF46/FHS),G46,truck_idle/60,tru__hp,tru_Load_Factor,(Other!$G$4/454),FX46,V46),blank)</f>
        <v/>
      </c>
      <c r="FZ46" s="4" t="str">
        <f>IF(C46=truckstoptru,PRODUCT(IF(AF46/FHS&lt;1,1,AF46/FHS),G46,truck_idle/60,tru_Load_Factor,tru__hp,(Other!$G$4/454),FX46,V46)+PRODUCT(G46,(AF46-IF(AF46/FHS&lt;1,1,AF46/FHS)*(truck_idle/60)),TRU_KW,gridPM,Other!$G$4/454,V46),blank)</f>
        <v/>
      </c>
      <c r="GA46" t="str">
        <f>IF(C46=truckstoptru,VLOOKUP(B46+5,'Tables 2-3 TRU'!$B$14:$D$31,3),blank)</f>
        <v/>
      </c>
      <c r="GB46" s="4" t="str">
        <f>IF(C46=truckstoptru,PRODUCT(G46,(AF46-IF(AF46/FHS&lt;1,1,AF46/FHS)*(truck_idle/60)),tru__hp,tru_Load_Factor,(Other!$G$4/454),GA46,W46)+PRODUCT(IF(AF46/FHS&lt;1,1,AF46/FHS),G46,truck_idle/60,tru__hp,tru_Load_Factor,(Other!$G$4/454),GA46,W46),blank)</f>
        <v/>
      </c>
      <c r="GC46" s="4" t="str">
        <f>IF(C46=truckstoptru,PRODUCT(IF(AF46/FHS&lt;1,1,AF46/FHS),G46,truck_idle/60,tru_Load_Factor,tru__hp,(Other!$G$4/454),GA46,W46)+PRODUCT(G46,(AF46-IF(AF46/FHS&lt;1,1,AF46/FHS)*(truck_idle/60)),TRU_KW,gridPM,Other!$G$4/454,W46),blank)</f>
        <v/>
      </c>
      <c r="GD46" t="str">
        <f>IF(C46=truckstoptru,VLOOKUP(B46+6,'Tables 2-3 TRU'!$B$14:$D$31,3),blank)</f>
        <v/>
      </c>
      <c r="GE46" s="4" t="str">
        <f>IF(C46=truckstoptru,PRODUCT(G46,(AF46-IF(AF46/FHS&lt;1,1,AF46/FHS)*(truck_idle/60)),tru__hp,tru_Load_Factor,(Other!$G$4/454),GD46,X46)+PRODUCT(IF(AF46/FHS&lt;1,1,AF46/FHS),G46,truck_idle/60,tru__hp,tru_Load_Factor,(Other!$G$4/454),GD46,X46),blank)</f>
        <v/>
      </c>
      <c r="GF46" s="4" t="str">
        <f>IF(C46=truckstoptru,PRODUCT(IF(AF46/FHS&lt;1,1,AF46/FHS),G46,truck_idle/60,tru_Load_Factor,tru__hp,(Other!$G$4/454),GD46,X46)+PRODUCT(G46,(AF46-IF(AF46/FHS&lt;1,1,AF46/FHS)*(truck_idle/60)),TRU_KW,gridPM,Other!$G$4/454,X46),blank)</f>
        <v/>
      </c>
      <c r="GG46" t="str">
        <f>IF(C46=truckstoptru,VLOOKUP(B46+7,'Tables 2-3 TRU'!$B$14:$D$31,3),blank)</f>
        <v/>
      </c>
      <c r="GH46" s="4" t="str">
        <f>IF(C46=truckstoptru,PRODUCT(G46,(AF46-IF(AF46/FHS&lt;1,1,AF46/FHS)*(truck_idle/60)),tru__hp,tru_Load_Factor,(Other!$G$4/454),GG46,Y46)+PRODUCT(IF(AF46/FHS&lt;1,1,AF46/FHS),G46,truck_idle/60,tru__hp,tru_Load_Factor,(Other!$G$4/454),GG46,Y46),blank)</f>
        <v/>
      </c>
      <c r="GI46" s="4" t="str">
        <f>IF(C46=truckstoptru,PRODUCT(IF(AF46/FHS&lt;1,1,AF46/FHS),G46,truck_idle/60,tru_Load_Factor,tru__hp,(Other!$G$4/454),GG46,Y46)+PRODUCT(G46,(AF46-IF(AF46/FHS&lt;1,1,AF46/FHS)*(truck_idle/60)),TRU_KW,gridPM,Other!$G$4/454,Y46),blank)</f>
        <v/>
      </c>
      <c r="GJ46" t="str">
        <f>IF(C46=truckstoptru,VLOOKUP(B46+8,'Tables 2-3 TRU'!$B$14:$D$31,3),blank)</f>
        <v/>
      </c>
      <c r="GK46" s="4" t="str">
        <f>IF(C46=truckstoptru,PRODUCT(G46,(AF46-IF(AF46/FHS&lt;1,1,AF46/FHS)*(truck_idle/60)),tru__hp,tru_Load_Factor,(Other!$G$4/454),GJ46,Z46)+PRODUCT(IF(AF46/FHS&lt;1,1,AF46/FHS),G46,truck_idle/60,tru__hp,tru_Load_Factor,(Other!$G$4/454),GJ46,Z46),blank)</f>
        <v/>
      </c>
      <c r="GL46" s="4" t="str">
        <f>IF(C46=truckstoptru,PRODUCT(IF(AF46/FHS&lt;1,1,AF46/FHS),G46,truck_idle/60,tru_Load_Factor,tru__hp,(Other!$G$4/454),GJ46,Z46)+PRODUCT(G46,(AF46-IF(AF46/FHS&lt;1,1,AF46/FHS)*(truck_idle/60)),TRU_KW,gridPM,Other!$G$4/454,Z46),blank)</f>
        <v/>
      </c>
      <c r="GM46" t="str">
        <f>IF(C46=truckstoptru,VLOOKUP(B46+9,'Tables 2-3 TRU'!$B$14:$D$31,3),blank)</f>
        <v/>
      </c>
      <c r="GN46" s="4" t="str">
        <f>IF(C46=truckstoptru,PRODUCT(G46,(AF46-IF(AF46/FHS&lt;1,1,AF46/FHS)*(truck_idle/60)),tru__hp,tru_Load_Factor,(Other!$G$4/454),GM46,AA46)+PRODUCT(IF(AF46/FHS&lt;1,1,AF46/FHS),G46,truck_idle/60,tru__hp,tru_Load_Factor,(Other!$G$4/454),GM46,AA46),blank)</f>
        <v/>
      </c>
      <c r="GO46" s="4" t="str">
        <f>IF(C46=truckstoptru,PRODUCT(IF(AF46/FHS&lt;1,1,AF46/FHS),G46,truck_idle/60,tru_Load_Factor,tru__hp,(Other!$G$4/454),GM46,AA46)+PRODUCT(G46,(AF46-IF(AF46/FHS&lt;1,1,AF46/FHS)*(truck_idle/60)),TRU_KW,gridPM,Other!$G$4/454,AA46),blank)</f>
        <v/>
      </c>
      <c r="GQ46" s="4">
        <f t="shared" si="19"/>
        <v>0</v>
      </c>
      <c r="GR46" s="4">
        <f t="shared" si="20"/>
        <v>0</v>
      </c>
      <c r="GS46" s="4">
        <f t="shared" si="21"/>
        <v>0</v>
      </c>
      <c r="GT46" s="4">
        <f t="shared" si="22"/>
        <v>0</v>
      </c>
      <c r="GU46" s="4">
        <f t="shared" si="11"/>
        <v>0</v>
      </c>
      <c r="GV46" s="4">
        <f t="shared" si="12"/>
        <v>0</v>
      </c>
      <c r="GW46" s="4"/>
      <c r="GX46" s="4">
        <f t="shared" si="23"/>
        <v>0</v>
      </c>
      <c r="GY46" s="4">
        <f t="shared" si="24"/>
        <v>0</v>
      </c>
      <c r="GZ46" s="4">
        <f t="shared" si="25"/>
        <v>0</v>
      </c>
      <c r="HA46" s="4">
        <f t="shared" si="26"/>
        <v>0</v>
      </c>
      <c r="HB46" s="4">
        <f t="shared" si="13"/>
        <v>0</v>
      </c>
      <c r="HC46" s="4">
        <f t="shared" si="14"/>
        <v>0</v>
      </c>
      <c r="HD46" s="4"/>
      <c r="HE46" s="4">
        <f t="shared" si="15"/>
        <v>0</v>
      </c>
      <c r="HF46" s="4">
        <f t="shared" si="16"/>
        <v>0</v>
      </c>
      <c r="HG46" s="19">
        <f t="shared" si="17"/>
        <v>0</v>
      </c>
      <c r="HH46" s="244">
        <f t="shared" si="27"/>
        <v>0</v>
      </c>
      <c r="HI46" s="55"/>
    </row>
    <row r="47" spans="1:217" x14ac:dyDescent="0.2">
      <c r="A47" t="str">
        <f>IF(OR('User Input Data'!C51=truckstop1,'User Input Data'!C51=truckstoptru),'User Input Data'!A51,blank)</f>
        <v/>
      </c>
      <c r="B47" t="str">
        <f>IF(OR('User Input Data'!C51=truckstop1,'User Input Data'!C51=truckstoptru),'User Input Data'!B51,blank)</f>
        <v/>
      </c>
      <c r="C47" s="49" t="str">
        <f>IF(OR('User Input Data'!C51=truckstop1,'User Input Data'!C51=truckstoptru),'User Input Data'!C51,blank)</f>
        <v/>
      </c>
      <c r="D47" s="49" t="str">
        <f>IF(AND(OR('User Input Data'!C51=truckstop1,'User Input Data'!C51=truckstoptru),'User Input Data'!D51&gt;1),'User Input Data'!D51,blank)</f>
        <v/>
      </c>
      <c r="E47" s="49" t="str">
        <f>IF(AND(OR('User Input Data'!C51=truckstop1,'User Input Data'!C51=truckstoptru),'User Input Data'!E51&gt;1),'User Input Data'!E51,blank)</f>
        <v/>
      </c>
      <c r="F47" s="49" t="str">
        <f>IF(AND(OR('User Input Data'!C51=truckstop1,'User Input Data'!C51=truckstoptru),'User Input Data'!F51&gt;1),'User Input Data'!F51,blank)</f>
        <v/>
      </c>
      <c r="G47" t="str">
        <f>IF(AND(OR('User Input Data'!C51=truckstop1,'User Input Data'!C51=truckstoptru),'User Input Data'!G51&gt;1),'User Input Data'!G51,blank)</f>
        <v/>
      </c>
      <c r="H47" s="79" t="str">
        <f>IF(OR('User Input Data'!C51=truckstop1,'User Input Data'!C51=truckstoptru),'User Input Data'!H51,blank)</f>
        <v/>
      </c>
      <c r="I47" s="79" t="str">
        <f>IF(OR('User Input Data'!C51=truckstop1,'User Input Data'!C51=truckstoptru),'User Input Data'!I51,blank)</f>
        <v/>
      </c>
      <c r="J47" s="79" t="str">
        <f>IF(OR('User Input Data'!C51=truckstop1,'User Input Data'!C51=truckstoptru),'User Input Data'!J51,blank)</f>
        <v/>
      </c>
      <c r="K47" s="79" t="str">
        <f>IF(OR('User Input Data'!C51=truckstop1,'User Input Data'!C51=truckstoptru),'User Input Data'!K51,blank)</f>
        <v/>
      </c>
      <c r="L47" s="79" t="str">
        <f>IF(OR('User Input Data'!C51=truckstop1,'User Input Data'!C51=truckstoptru),'User Input Data'!L51,blank)</f>
        <v/>
      </c>
      <c r="M47" s="79" t="str">
        <f>IF(OR('User Input Data'!C51=truckstop1,'User Input Data'!C51=truckstoptru),'User Input Data'!M51,blank)</f>
        <v/>
      </c>
      <c r="N47" s="79" t="str">
        <f>IF(OR('User Input Data'!C51=truckstop1,'User Input Data'!C51=truckstoptru),'User Input Data'!N51,blank)</f>
        <v/>
      </c>
      <c r="O47" s="79" t="str">
        <f>IF(OR('User Input Data'!C51=truckstop1,'User Input Data'!C51=truckstoptru),'User Input Data'!O51,blank)</f>
        <v/>
      </c>
      <c r="P47" s="79" t="str">
        <f>IF(OR('User Input Data'!C51=truckstop1,'User Input Data'!C51=truckstoptru),'User Input Data'!P51,blank)</f>
        <v/>
      </c>
      <c r="Q47" s="79" t="str">
        <f>IF(OR('User Input Data'!C51=truckstop1,'User Input Data'!C51=truckstoptru),'User Input Data'!Q51,blank)</f>
        <v/>
      </c>
      <c r="R47" s="79" t="str">
        <f>IF('User Input Data'!C51=truckstoptru,'User Input Data'!R51,blank)</f>
        <v/>
      </c>
      <c r="S47" s="79" t="str">
        <f>IF('User Input Data'!C51=truckstoptru,'User Input Data'!S51,blank)</f>
        <v/>
      </c>
      <c r="T47" s="79" t="str">
        <f>IF('User Input Data'!C51=truckstoptru,'User Input Data'!T51,blank)</f>
        <v/>
      </c>
      <c r="U47" s="79" t="str">
        <f>IF('User Input Data'!C51=truckstoptru,'User Input Data'!U51,blank)</f>
        <v/>
      </c>
      <c r="V47" s="79" t="str">
        <f>IF('User Input Data'!C51=truckstoptru,'User Input Data'!V51,blank)</f>
        <v/>
      </c>
      <c r="W47" s="79" t="str">
        <f>IF('User Input Data'!C51=truckstoptru,'User Input Data'!W51,blank)</f>
        <v/>
      </c>
      <c r="X47" s="79" t="str">
        <f>IF('User Input Data'!C51=truckstoptru,'User Input Data'!X51,blank)</f>
        <v/>
      </c>
      <c r="Y47" s="79" t="str">
        <f>IF('User Input Data'!C51=truckstoptru,'User Input Data'!Y51,blank)</f>
        <v/>
      </c>
      <c r="Z47" s="79" t="str">
        <f>IF('User Input Data'!C51=truckstoptru,'User Input Data'!Z51,blank)</f>
        <v/>
      </c>
      <c r="AA47" s="79" t="str">
        <f>IF('User Input Data'!C51=truckstoptru,'User Input Data'!AA51,blank)</f>
        <v/>
      </c>
      <c r="AB47" s="9" t="str">
        <f>IF(AND(OR('User Input Data'!C51=truckstop1,'User Input Data'!C51=truckstoptru),'User Input Data'!AC51&gt;1),'User Input Data'!AC51,blank)</f>
        <v/>
      </c>
      <c r="AC47" s="9" t="str">
        <f>IF(AND(OR('User Input Data'!C51=truckstop1,'User Input Data'!C51=truckstoptru),'User Input Data'!AD51&gt;0),'User Input Data'!AD51,blank)</f>
        <v/>
      </c>
      <c r="AE47" t="str">
        <f>IF(E47&gt;0,E47,Other!$G$5)</f>
        <v/>
      </c>
      <c r="AF47" t="str">
        <f t="shared" si="18"/>
        <v/>
      </c>
      <c r="AG47" s="12" t="str">
        <f>IF(NOT(B47=blank),VLOOKUP(B47+0,'Tables 4-5'!$F$8:$G$25,2),blank)</f>
        <v/>
      </c>
      <c r="AH47" s="461" t="str">
        <f>IF(NOT(B47=blank),VLOOKUP(B47+0,'Table 6'!$B$3:$D$20,2),blank)</f>
        <v/>
      </c>
      <c r="AI47" s="4" t="str">
        <f>IF(NOT(B47=blank),'Tables 4-5'!$A$8,blank)</f>
        <v/>
      </c>
      <c r="AJ47" s="4" t="str">
        <f>IF(NOT(B47=blank),PRODUCT(G47,H47,(AE47-IF(AE47/FHS&lt;1,1,AE47/FHS)*(truck_idle/60)),(AG47*AI47),(Other!$G$4/454))+PRODUCT(IF(AE47/FHS&lt;1,1,AE47/FHS),G47,H47,AH47,truck_idle/60,Other!$G$4/454),blank)</f>
        <v/>
      </c>
      <c r="AK47" s="4" t="str">
        <f>IF(NOT(B47=blank),PRODUCT(IF(AE47/FHS&lt;1,1,AE47/FHS),G47,H47,AH47,truck_idle/60,Other!$G$4/454)+PRODUCT(G47,(AE47-IF(AE47/FHS&lt;1,1,AE47/FHS)*(truck_idle/60)),Truck_KW,gridNox,Other!$G$4/454,H47,AG47),blank)</f>
        <v/>
      </c>
      <c r="AL47" s="12" t="str">
        <f>IF(NOT(B47=blank),VLOOKUP(B47+1,'Tables 4-5'!$F$8:$G$25,2),blank)</f>
        <v/>
      </c>
      <c r="AM47" s="461" t="str">
        <f>IF(NOT(B47=blank),VLOOKUP(B47+1,'Table 6'!$B$3:$D$20,2),blank)</f>
        <v/>
      </c>
      <c r="AN47" s="4" t="str">
        <f>IF(NOT(B47=blank),'Tables 4-5'!$A$8,blank)</f>
        <v/>
      </c>
      <c r="AO47" s="4" t="str">
        <f>IF(NOT(B47=blank),PRODUCT(G47,I47,(AE47-IF(AE47/FHS&lt;1,1,AE47/FHS)*(truck_idle/60)),(AL47*AN47),(Other!$G$4/454))+PRODUCT(IF(AE47/FHS&lt;1,1,AE47/FHS),G47,I47,AM47,truck_idle/60,Other!$G$4/454),blank)</f>
        <v/>
      </c>
      <c r="AP47" s="4" t="str">
        <f>IF(NOT(B47=blank),PRODUCT(IF(AE47/FHS&lt;1,1,AE47/FHS),G47,I47,AM47,truck_idle/60,Other!$G$4/454)+PRODUCT(G47,(AE47-IF(AE47/FHS&lt;1,1,AE47/FHS)*(truck_idle/60)),Truck_KW,gridNox,Other!$G$4/454,I47,AL47),blank)</f>
        <v/>
      </c>
      <c r="AQ47" s="12" t="str">
        <f>IF(NOT(B47=blank),VLOOKUP(B47+2,'Tables 4-5'!$F$8:$G$25,2),blank)</f>
        <v/>
      </c>
      <c r="AR47" s="461" t="str">
        <f>IF(NOT(B47=blank),VLOOKUP(B47+2,'Table 6'!$B$3:$D$20,2),blank)</f>
        <v/>
      </c>
      <c r="AS47" s="4" t="str">
        <f>IF(NOT(B47=blank),'Tables 4-5'!$A$8,blank)</f>
        <v/>
      </c>
      <c r="AT47" s="4" t="str">
        <f>IF(NOT(B47=blank),PRODUCT(G47,J47,(AE47-IF(AE47/FHS&lt;1,1,AE47/FHS)*(truck_idle/60)),(AQ47*AS47),(Other!$G$4/454))+PRODUCT(IF(AE47/FHS&lt;1,1,AE47/FHS),G47,J47,AR47,truck_idle/60,Other!$G$4/454),blank)</f>
        <v/>
      </c>
      <c r="AU47" s="4" t="str">
        <f>IF(NOT(B47=blank),PRODUCT(IF(AE47/FHS&lt;1,1,AE47/FHS),G47,J47,AR47,truck_idle/60,Other!$G$4/454)+PRODUCT(G47,(AE47-IF(AE47/FHS&lt;1,1,AE47/FHS)*(truck_idle/60)),Truck_KW,gridNox,Other!$G$4/454,J47,AQ47),blank)</f>
        <v/>
      </c>
      <c r="AV47" s="12" t="str">
        <f>IF(NOT(B47=blank),VLOOKUP(B47+3,'Tables 4-5'!$F$8:$G$25,2),blank)</f>
        <v/>
      </c>
      <c r="AW47" s="4" t="str">
        <f>IF(NOT(B47=blank),VLOOKUP(B47+3,#REF!,2),blank)</f>
        <v/>
      </c>
      <c r="AX47" s="461" t="str">
        <f>IF(NOT(B47=blank),VLOOKUP(B47+3,'Table 6'!$B$3:$D$20,2),blank)</f>
        <v/>
      </c>
      <c r="AY47" s="4" t="str">
        <f>IF(NOT(B47=blank),'Tables 4-5'!$A$8,blank)</f>
        <v/>
      </c>
      <c r="AZ47" s="4" t="str">
        <f>IF(NOT(B47=blank),PRODUCT(G47,K47,(AE47-IF(AE47/FHS&lt;1,1,AE47/FHS)*(truck_idle/60)),(AV47*AY47),(Other!$G$4/454))+PRODUCT(IF(AE47/FHS&lt;1,1,AE47/FHS),G47,K47,AX47,truck_idle/60,Other!$G$4/454),blank)</f>
        <v/>
      </c>
      <c r="BA47" s="4" t="str">
        <f>IF(NOT(B47=blank),PRODUCT(IF(AE47/FHS&lt;1,1,AE47/FHS),G47,K47,AX47,Other!$G$6/60,Other!$G$4/454)+PRODUCT(G47,(AE47-IF(AE47/FHS&lt;1,1,AE47/FHS)*(truck_idle/60)),Truck_KW,gridNox,Other!$G$4/454,K47,AV47),blank)</f>
        <v/>
      </c>
      <c r="BB47" s="12" t="str">
        <f>IF(NOT(B47=blank),VLOOKUP(B47+4,'Tables 4-5'!$F$8:$G$25,2),blank)</f>
        <v/>
      </c>
      <c r="BC47" s="461" t="str">
        <f>IF(NOT(B47=blank),VLOOKUP(B47+4,'Table 6'!$B$3:$D$20,2),blank)</f>
        <v/>
      </c>
      <c r="BD47" s="4" t="str">
        <f>IF(NOT(B47=blank),'Tables 4-5'!$A$8,blank)</f>
        <v/>
      </c>
      <c r="BE47" s="4" t="str">
        <f>IF(NOT(B47=blank),PRODUCT(G47,L47,(AE47-IF(AE47/FHS&lt;1,1,AE47/FHS)*(truck_idle/60)),(BB47*BD47),(Other!$G$4/454))+PRODUCT(IF(AE47/FHS&lt;1,1,AE47/FHS),G47,L47,BC47,truck_idle/60,Other!$G$4/454),blank)</f>
        <v/>
      </c>
      <c r="BF47" s="4" t="str">
        <f>IF(NOT(B47=blank),PRODUCT(IF(AE47/FHS&lt;1,1,AE47/FHS),G47,L47,BC47,Other!$G$6/60,Other!$G$4/454)+PRODUCT(G47,(AE47-IF(AE47/FHS&lt;1,1,AE47/FHS)*(truck_idle/60)),Truck_KW,gridNox,Other!$G$4/454,L47,BB47),blank)</f>
        <v/>
      </c>
      <c r="BG47" s="12" t="str">
        <f>IF(NOT(B47=blank),VLOOKUP(B47+5,'Tables 4-5'!$F$8:$G$25,2),blank)</f>
        <v/>
      </c>
      <c r="BH47" s="461" t="str">
        <f>IF(NOT(B47=blank),VLOOKUP(B47+5,'Table 6'!$B$3:$D$20,2),blank)</f>
        <v/>
      </c>
      <c r="BI47" s="4" t="str">
        <f>IF(NOT(B47=blank),'Tables 4-5'!$A$8,blank)</f>
        <v/>
      </c>
      <c r="BJ47" s="4" t="str">
        <f>IF(NOT(B47=blank),PRODUCT(G47,M47,(AE47-IF(AE47/FHS&lt;1,1,AE47/FHS)*(truck_idle/60)),(BG47*BI47),(Other!$G$4/454))+PRODUCT(IF(AE47/FHS&lt;1,1,AE47/FHS),G47,M47,BH47,truck_idle/60,Other!$G$4/454),blank)</f>
        <v/>
      </c>
      <c r="BK47" s="4" t="str">
        <f>IF(NOT(B47=blank),PRODUCT(IF(AE47/FHS&lt;1,1,AE47/FHS),G47,M47,BH47,truck_idle/60,Other!$G$4/454)+PRODUCT(G47,(AE47-IF(AE47/FHS&lt;1,1,AE47/FHS)*(truck_idle/60)),Truck_KW,gridNox,Other!$G$4/454,M47,BG47),blank)</f>
        <v/>
      </c>
      <c r="BL47" s="12" t="str">
        <f>IF(NOT(B47=blank),VLOOKUP(B47+6,'Tables 4-5'!$F$8:$G$25,2),blank)</f>
        <v/>
      </c>
      <c r="BM47" s="461" t="str">
        <f>IF(NOT(B47=blank),VLOOKUP(B47+6,'Table 6'!$B$3:$D$20,2),blank)</f>
        <v/>
      </c>
      <c r="BN47" s="4" t="str">
        <f>IF(NOT(B47=blank),'Tables 4-5'!$A$8,blank)</f>
        <v/>
      </c>
      <c r="BO47" s="4" t="str">
        <f>IF(NOT(B47=blank),PRODUCT(G47,N47,(AE47-IF(AE47/FHS&lt;1,1,AE47/FHS)*(truck_idle/60)),(BL47*BN47),(Other!$G$4/454))+PRODUCT(IF(AE47/FHS&lt;1,1,AE47/FHS),G47,N47,BM47,truck_idle/60,Other!$G$4/454),blank)</f>
        <v/>
      </c>
      <c r="BP47" s="4" t="str">
        <f>IF(NOT(B47=blank),PRODUCT(IF(AE47/FHS&lt;1,1,AE47/FHS),G47,N47,BM47,truck_idle/60,Other!$G$4/454)+PRODUCT(G47,(AE47-IF(AE47/FHS&lt;1,1,AE47/FHS)*(truck_idle/60)),Truck_KW,gridNox,Other!$G$4/454,N47,BL47),blank)</f>
        <v/>
      </c>
      <c r="BQ47" s="12" t="str">
        <f>IF(NOT(B47=blank),VLOOKUP(B47+7,'Tables 4-5'!$F$8:$G$25,2),blank)</f>
        <v/>
      </c>
      <c r="BR47" s="461" t="str">
        <f>IF(NOT(B47=blank),VLOOKUP(B47+7,'Table 6'!$B$3:$D$20,2),blank)</f>
        <v/>
      </c>
      <c r="BS47" s="4" t="str">
        <f>IF(NOT(B47=blank),'Tables 4-5'!$A$8,blank)</f>
        <v/>
      </c>
      <c r="BT47" s="4" t="str">
        <f>IF(NOT(B47=blank),PRODUCT(G47,O47,(AE47-IF(AE47/FHS&lt;1,1,AE47/FHS)*(truck_idle/60)),(BQ47*BS47),(Other!$G$4/454))+PRODUCT(IF(AE47/FHS&lt;1,1,AE47/FHS),G47,O47,BR47,truck_idle/60,Other!$G$4/454),blank)</f>
        <v/>
      </c>
      <c r="BU47" s="4" t="str">
        <f>IF(NOT(B47=blank),PRODUCT(IF(AE47/FHS&lt;1,1,AE47/FHS),G47,O47,BR47,truck_idle/60,Other!$G$4/454)+PRODUCT(G47,(AE47-IF(AE47/FHS&lt;1,1,AE47/FHS)*(truck_idle/60)),Truck_KW,gridNox,Other!$G$4/454,O47,BQ47),blank)</f>
        <v/>
      </c>
      <c r="BV47" s="12" t="str">
        <f>IF(NOT(B47=blank),VLOOKUP(B47+8,'Tables 4-5'!$F$8:$G$25,2),blank)</f>
        <v/>
      </c>
      <c r="BW47" s="461" t="str">
        <f>IF(NOT(B47=blank),VLOOKUP(B47+8,'Table 6'!$B$3:$D$20,2),blank)</f>
        <v/>
      </c>
      <c r="BX47" s="4" t="str">
        <f>IF(NOT(B47=blank),'Tables 4-5'!$A$8,blank)</f>
        <v/>
      </c>
      <c r="BY47" s="4" t="str">
        <f>IF(NOT(B47=blank),PRODUCT(G47,P47,(AE47-IF(AE47/FHS&lt;1,1,AE47/FHS)*(truck_idle/60)),(BV47*BX47),(Other!$G$4/454))+PRODUCT(IF(AE47/FHS&lt;1,1,AE47/FHS),G47,P47,BW47,truck_idle/60,Other!$G$4/454),blank)</f>
        <v/>
      </c>
      <c r="BZ47" s="4" t="str">
        <f>IF(NOT(B47=blank),PRODUCT(IF(AE47/FHS&lt;1,1,AE47/FHS),G47,P47,BW47,truck_idle/60,Other!$G$4/454)+PRODUCT(G47,(AE47-IF(AE47/FHS&lt;1,1,AE47/FHS)*(truck_idle/60)),Truck_KW,gridNox,Other!$G$4/454,P47,BV47),blank)</f>
        <v/>
      </c>
      <c r="CA47" s="12" t="str">
        <f>IF(NOT(B47=blank),VLOOKUP(B47+9,'Tables 4-5'!$F$8:$G$25,2),blank)</f>
        <v/>
      </c>
      <c r="CB47" s="461" t="str">
        <f>IF(NOT(B47=blank),VLOOKUP(B47+9,'Table 6'!$B$3:$D$20,2),blank)</f>
        <v/>
      </c>
      <c r="CC47" s="4" t="str">
        <f>IF(NOT(B47=blank),'Tables 4-5'!$A$8,blank)</f>
        <v/>
      </c>
      <c r="CD47" s="4" t="str">
        <f>IF(NOT(B47=blank),PRODUCT(G47,Q47,(AE47-IF(AE47/FHS&lt;1,1,AE47/FHS)*(truck_idle/60)),(CA47*CC47),(Other!$G$4/454))+PRODUCT(IF(AE47/FHS&lt;1,1,AE47/FHS),G47,Q47,CB47,truck_idle/60,Other!$G$4/454),blank)</f>
        <v/>
      </c>
      <c r="CE47" s="4" t="str">
        <f>IF(NOT(B47=blank),PRODUCT(IF(AE47/FHS&lt;1,1,AE47/FHS),G47,Q47,CB47,truck_idle/60,Other!$G$4/454)+PRODUCT(G47,(AE47-IF(AE47/FHS&lt;1,1,AE47/FHS)*(truck_idle/60)),Truck_KW,gridNox,Other!$G$4/454,Q47,CA47),blank)</f>
        <v/>
      </c>
      <c r="CG47" s="12" t="str">
        <f>IF(NOT(B47=blank),VLOOKUP(B47+0,'Tables 4-5'!$F$8:$G$25,2),blank)</f>
        <v/>
      </c>
      <c r="CH47" s="12" t="str">
        <f>IF(NOT(B47=blank),VLOOKUP(B47+0,'Table 6'!$B$3:$D$20,3),blank)</f>
        <v/>
      </c>
      <c r="CI47" s="4" t="str">
        <f>IF(NOT(B47=blank),'Tables 4-5'!$B$8,blank)</f>
        <v/>
      </c>
      <c r="CJ47" s="4" t="str">
        <f>IF(NOT(B47=blank),PRODUCT(G47,H47,(AE47-IF(AE47/FHS&lt;1,1,AE47/FHS)*(truck_idle/60)),(CG47*CI47),(Other!$G$4/454))+PRODUCT(IF(AE47/FHS&lt;1,1,AE47/FHS),G47,H47,CH47,truck_idle/60,Other!$G$4/454),blank)</f>
        <v/>
      </c>
      <c r="CK47" s="12" t="str">
        <f>IF(NOT(B47=blank),PRODUCT(IF(AE47/FHS&lt;1,1,AE47/FHS),G47,H47,CH47,truck_idle/60,Other!$G$4/454)+PRODUCT(G47,(AE47-IF(AE47/FHS&lt;1,1,AE47/FHS)*(truck_idle/60)),Truck_KW,gridPM,Other!$G$4/454,CG47,H47),blank)</f>
        <v/>
      </c>
      <c r="CL47" s="12" t="str">
        <f>IF(NOT(B47=blank),VLOOKUP(B47+1,'Tables 4-5'!$F$8:$G$25,2),blank)</f>
        <v/>
      </c>
      <c r="CM47" s="12" t="str">
        <f>IF(NOT(B47=blank),VLOOKUP(B47+1,'Table 6'!$B$3:$D$20,3),blank)</f>
        <v/>
      </c>
      <c r="CN47" s="4" t="str">
        <f>IF(NOT(B47=blank),'Tables 4-5'!$B$8,blank)</f>
        <v/>
      </c>
      <c r="CO47" s="4" t="str">
        <f>IF(NOT(B47=blank),PRODUCT(G47,I47,(AE47-IF(AE47/FHS&lt;1,1,AE47/FHS)*(truck_idle/60)),(CL47*CN47),(Other!$G$4/454))+PRODUCT(IF(AE47/FHS&lt;1,1,AE47/FHS),G47,I47,CM47,truck_idle/60,Other!$G$4/454),blank)</f>
        <v/>
      </c>
      <c r="CP47" s="12" t="str">
        <f>IF(NOT(B47=blank),PRODUCT(IF(AE47/FHS&lt;1,1,AE47/FHS),G47,I47,CM47,truck_idle/60,Other!$G$4/454)+PRODUCT(G47,(AE47-IF(AE47/FHS&lt;1,1,AE47/FHS)*(truck_idle/60)),Truck_KW,gridPM,Other!$G$4/454,I47,CL47),blank)</f>
        <v/>
      </c>
      <c r="CQ47" s="12" t="str">
        <f>IF(NOT(B47=blank),VLOOKUP(B47+2,'Tables 4-5'!$F$8:$G$25,2),blank)</f>
        <v/>
      </c>
      <c r="CR47" s="12" t="str">
        <f>IF(NOT(B47=blank),VLOOKUP(B47+2,'Table 6'!$B$3:$D$20,3),blank)</f>
        <v/>
      </c>
      <c r="CS47" s="4" t="str">
        <f>IF(NOT(B47=blank),'Tables 4-5'!$B$8,blank)</f>
        <v/>
      </c>
      <c r="CT47" s="4" t="str">
        <f>IF(NOT(B47=blank),PRODUCT(G47,J47,(AE47-IF(AE47/FHS&lt;1,1,AE47/FHS)*(truck_idle/60)),(CQ47*CS47),(Other!$G$4/454))+PRODUCT(IF(AE47/FHS&lt;1,1,AE47/FHS),G47,J47,CR47,truck_idle/60,Other!$G$4/454),blank)</f>
        <v/>
      </c>
      <c r="CU47" s="12" t="str">
        <f>IF(NOT(B47=blank),PRODUCT(IF(AE47/FHS&lt;1,1,AE47/FHS),G47,J47,CR47,truck_idle/60,Other!$G$4/454)+PRODUCT(G47,(AE47-IF(AE47/FHS&lt;1,1,AE47/FHS)*(truck_idle/60)),Truck_KW,gridPM,Other!$G$4/454,J47,CQ47),blank)</f>
        <v/>
      </c>
      <c r="CV47" s="12" t="str">
        <f>IF(NOT(B47=blank),VLOOKUP(B47+3,'Tables 4-5'!$F$8:$G$25,2),blank)</f>
        <v/>
      </c>
      <c r="CW47" s="12" t="str">
        <f>IF(NOT(B47=blank),VLOOKUP(B47+3,'Table 6'!$B$3:$D$20,3),blank)</f>
        <v/>
      </c>
      <c r="CX47" s="4" t="str">
        <f>IF(NOT(B47=blank),'Tables 4-5'!$B$8,blank)</f>
        <v/>
      </c>
      <c r="CY47" s="4" t="str">
        <f>IF(NOT(B47=blank),PRODUCT(G47,K47,(AE47-IF(AE47/FHS&lt;1,1,AE47/FHS)*(truck_idle/60)),(CV47*CX47),(Other!$G$4/454))+PRODUCT(IF(AE47/FHS&lt;1,1,AE47/FHS),G47,K47,CW47,truck_idle/60,Other!$G$4/454),blank)</f>
        <v/>
      </c>
      <c r="CZ47" s="12" t="str">
        <f>IF(NOT(B47=blank),PRODUCT(IF(AE47/FHS&lt;1,1,AE47/FHS),G47,K47,CW47,truck_idle/60,Other!$G$4/454)+PRODUCT(G47,(AE47-IF(AE47/FHS&lt;1,1,AE47/FHS)*(truck_idle/60)),Truck_KW,gridPM,Other!$G$4/454,K47,CV47),blank)</f>
        <v/>
      </c>
      <c r="DA47" s="12" t="str">
        <f>IF(NOT(B47=blank),VLOOKUP(B47+4,'Tables 4-5'!$F$8:$G$25,2),blank)</f>
        <v/>
      </c>
      <c r="DB47" s="12" t="str">
        <f>IF(NOT(B47=blank),VLOOKUP(B47+4,'Table 6'!$B$3:$D$20,3),blank)</f>
        <v/>
      </c>
      <c r="DC47" s="4" t="str">
        <f>IF(NOT(B47=blank),'Tables 4-5'!$B$8,blank)</f>
        <v/>
      </c>
      <c r="DD47" s="4" t="str">
        <f>IF(NOT(B47=blank),PRODUCT(G47,L47,(AE47-IF(AE47/FHS&lt;1,1,AE47/FHS)*(truck_idle/60)),(DA47*DC47),(Other!$G$4/454))+PRODUCT(IF(AE47/FHS&lt;1,1,AE47/FHS),G47,L47,DB47,truck_idle/60,Other!$G$4/454),blank)</f>
        <v/>
      </c>
      <c r="DE47" s="12" t="str">
        <f>IF(NOT(B47=blank),PRODUCT(IF(AE47/FHS&lt;1,1,AE47/FHS),G47,L47,DB47,truck_idle/60,Other!$G$4/454)+PRODUCT(G47,(AE47-IF(AE47/FHS&lt;1,1,AE47/FHS)*(truck_idle/60)),Truck_KW,gridPM,Other!$G$4/454,L47,DA47),blank)</f>
        <v/>
      </c>
      <c r="DF47" s="12" t="str">
        <f>IF(NOT(B47=blank),VLOOKUP(B47+5,'Tables 4-5'!$F$8:$G$25,2),blank)</f>
        <v/>
      </c>
      <c r="DG47" s="12" t="str">
        <f>IF(NOT(B47=blank),VLOOKUP(B47+5,'Table 6'!$B$3:$D$20,3),blank)</f>
        <v/>
      </c>
      <c r="DH47" s="4" t="str">
        <f>IF(NOT(B47=blank),'Tables 4-5'!$B$8,blank)</f>
        <v/>
      </c>
      <c r="DI47" s="4" t="str">
        <f>IF(NOT(B47=blank),PRODUCT(G47,M47,(AE47-IF(AE47/FHS&lt;1,1,AE47/FHS)*(truck_idle/60)),(DF47*DH47),(Other!$G$4/454))+PRODUCT(IF(AE47/FHS&lt;1,1,AE47/FHS),G47,M47,DG47,truck_idle/60,Other!$G$4/454),blank)</f>
        <v/>
      </c>
      <c r="DJ47" s="12" t="str">
        <f>IF(NOT(B47=blank),PRODUCT(IF(AE47/FHS&lt;1,1,AE47/FHS),G47,M47,DG47,truck_idle/60,Other!$G$4/454)+PRODUCT(G47,(AE47-IF(AE47/FHS&lt;1,1,AE47/FHS)*(truck_idle/60)),Truck_KW,gridPM,Other!$G$4/454,M47,DF47),blank)</f>
        <v/>
      </c>
      <c r="DK47" s="12" t="str">
        <f>IF(NOT(B47=blank),VLOOKUP(B47+6,'Tables 4-5'!$F$8:$G$25,2),blank)</f>
        <v/>
      </c>
      <c r="DL47" s="12" t="str">
        <f>IF(NOT(B47=blank),VLOOKUP(B47+6,'Table 6'!$B$3:$D$20,3),blank)</f>
        <v/>
      </c>
      <c r="DM47" s="4" t="str">
        <f>IF(NOT(B47=blank),'Tables 4-5'!$B$8,blank)</f>
        <v/>
      </c>
      <c r="DN47" s="4" t="str">
        <f>IF(NOT(B47=blank),PRODUCT(G47,N47,(AE47-IF(AE47/FHS&lt;1,1,AE47/FHS)*(truck_idle/60)),(DK47*DM47),(Other!$G$4/454))+PRODUCT(IF(AE47/FHS&lt;1,1,AE47/FHS),G47,N47,DL47,truck_idle/60,Other!$G$4/454),blank)</f>
        <v/>
      </c>
      <c r="DO47" s="12" t="str">
        <f>IF(NOT(B47=blank),PRODUCT(IF(AE47/FHS&lt;1,1,AE47/FHS),G47,N47,DL47,truck_idle/60,Other!$G$4/454)+PRODUCT(G47,(AE47-IF(AE47/FHS&lt;1,1,AE47/FHS)*(truck_idle/60)),Truck_KW,gridPM,Other!$G$4/454,N47,DK47),blank)</f>
        <v/>
      </c>
      <c r="DP47" s="12" t="str">
        <f>IF(NOT(B47=blank),VLOOKUP(B47+7,'Tables 4-5'!$F$8:$G$25,2),blank)</f>
        <v/>
      </c>
      <c r="DQ47" s="12" t="str">
        <f>IF(NOT(B47=blank),VLOOKUP(B47+7,'Table 6'!$B$3:$D$20,3),blank)</f>
        <v/>
      </c>
      <c r="DR47" s="4" t="str">
        <f>IF(NOT(B47=blank),'Tables 4-5'!$B$8,blank)</f>
        <v/>
      </c>
      <c r="DS47" s="4" t="str">
        <f>IF(NOT(B47=blank),PRODUCT(G47,O47,(AE47-IF(AE47/FHS&lt;1,1,AE47/FHS)*(truck_idle/60)),(DP47*DR47),(Other!$G$4/454))+PRODUCT(IF(AE47/FHS&lt;1,1,AE47/FHS),G47,O47,DQ47,truck_idle/60,Other!$G$4/454),blank)</f>
        <v/>
      </c>
      <c r="DT47" s="12" t="str">
        <f>IF(NOT(B47=blank),PRODUCT(IF(AE47/FHS&lt;1,1,AE47/FHS),G47,O47,DQ47,truck_idle/60,Other!$G$4/454)+PRODUCT(G47,(AE47-IF(AE47/FHS&lt;1,1,AE47/FHS)*(truck_idle/60)),Truck_KW,gridPM,Other!$G$4/454,O47,DP47),blank)</f>
        <v/>
      </c>
      <c r="DU47" s="12" t="str">
        <f>IF(NOT(B47=blank),VLOOKUP(B47+8,'Tables 4-5'!$F$8:$G$25,2),blank)</f>
        <v/>
      </c>
      <c r="DV47" s="12" t="str">
        <f>IF(NOT(B47=blank),VLOOKUP(B47+8,'Table 6'!$B$3:$D$20,3),blank)</f>
        <v/>
      </c>
      <c r="DW47" s="4" t="str">
        <f>IF(NOT(B47=blank),'Tables 4-5'!$B$8,blank)</f>
        <v/>
      </c>
      <c r="DX47" s="4" t="str">
        <f>IF(NOT(B47=blank),PRODUCT(G47,P47,(AE47-IF(AE47/FHS&lt;1,1,AE47/FHS)*(truck_idle/60)),(DU47*DW47),(Other!$G$4/454))+PRODUCT(IF(AE47/FHS&lt;1,1,AE47/FHS),G47,P47,DV47,truck_idle/60,Other!$G$4/454),blank)</f>
        <v/>
      </c>
      <c r="DY47" s="12" t="str">
        <f>IF(NOT(B47=blank),PRODUCT(IF(AE47/FHS&lt;1,1,AE47/FHS),G47,P47,DV47,truck_idle/60,Other!$G$4/454)+PRODUCT(G47,(AE47-IF(AE47/FHS&lt;1,1,AE47/FHS)*(truck_idle/60)),Truck_KW,gridPM,Other!$G$4/454,P47,DU47),blank)</f>
        <v/>
      </c>
      <c r="DZ47" s="12" t="str">
        <f>IF(NOT(B47=blank),VLOOKUP(B47+9,'Tables 4-5'!$F$8:$G$25,2),blank)</f>
        <v/>
      </c>
      <c r="EA47" s="12" t="str">
        <f>IF(NOT(B47=blank),VLOOKUP(B47+9,#REF!,3),blank)</f>
        <v/>
      </c>
      <c r="EB47" s="12" t="str">
        <f>IF(NOT(B47=blank),VLOOKUP(B47+9,'Table 6'!$B$3:$D$20,3),blank)</f>
        <v/>
      </c>
      <c r="EC47" s="4" t="str">
        <f>IF(NOT(B47=blank),'Tables 4-5'!$B$8,blank)</f>
        <v/>
      </c>
      <c r="ED47" s="4" t="str">
        <f>IF(NOT(B47=blank),PRODUCT(G47,Q47,(AE47-IF(AE47/FHS&lt;1,1,AE47/FHS)*(truck_idle/60)),(DZ47*EC47),(Other!$G$4/454))+PRODUCT(IF(AE47/FHS&lt;1,1,AE47/FHS),G47,Q47,EB47,truck_idle/60,Other!$G$4/454),blank)</f>
        <v/>
      </c>
      <c r="EE47" s="12" t="str">
        <f>IF(NOT(B47=blank),PRODUCT(IF(AE47/FHS&lt;1,1,AE47/FHS),G47,Q47,EB47,truck_idle/60,Other!$G$4/454)+PRODUCT(G47,(AE47-IF(AE47/FHS&lt;1,1,AE47/FHS)*(truck_idle/60)),Truck_KW,gridPM,Other!$G$4/454,Q47,DZ47),blank)</f>
        <v/>
      </c>
      <c r="EG47" t="str">
        <f>IF(C47=truckstoptru,VLOOKUP(B47+0,'Tables 2-3 TRU'!$B$14:$D$31,2),blank)</f>
        <v/>
      </c>
      <c r="EH47" s="4" t="str">
        <f>IF(C47=truckstoptru,PRODUCT(G47,(AF47-IF(AF47/FHS&lt;1,1,AF47/FHS)*(truck_idle/60)),tru__hp,tru_Load_Factor,(Other!$G$4/454),EG47,R47)+PRODUCT(IF(AF47/FHS&lt;1,1,AF47/FHS),G47,truck_idle/60,tru__hp,tru_Load_Factor,(Other!$G$4/454),EG47,R47),blank)</f>
        <v/>
      </c>
      <c r="EI47" s="4" t="str">
        <f>IF(C47=truckstoptru,PRODUCT(IF(AF47/FHS&lt;1,1,AF47/FHS),G47,truck_idle/60,tru_Load_Factor,tru__hp,(Other!$G$4/454),EG47,R47)+PRODUCT(G47,(AF47-IF(AF47/FHS&lt;1,1,AF47/FHS)*(truck_idle/60)),TRU_KW,gridNox,Other!$G$4/454,R47),blank)</f>
        <v/>
      </c>
      <c r="EJ47" t="str">
        <f>IF(C47=truckstoptru,VLOOKUP(B47+1,'Tables 2-3 TRU'!$B$14:$D$31,2),blank)</f>
        <v/>
      </c>
      <c r="EK47" s="4" t="str">
        <f>IF(C47=truckstoptru,PRODUCT(G47,(AF47-IF(AF47/FHS&lt;1,1,AF47/FHS)*(truck_idle/60)),tru__hp,tru_Load_Factor,(Other!$G$4/454),EJ47,S47)+PRODUCT(IF(AF47/FHS&lt;1,1,AF47/FHS),G47,truck_idle/60,tru__hp,tru_Load_Factor,(Other!$G$4/454),EJ47,S47),blank)</f>
        <v/>
      </c>
      <c r="EL47" s="4" t="str">
        <f>IF(C47=truckstoptru,PRODUCT(IF(AF47/FHS&lt;1,1,AF47/FHS),G47,truck_idle/60,tru_Load_Factor,tru__hp,(Other!$G$4/454),EJ47,S47)+PRODUCT(G47,(AF47-IF(AF47/FHS&lt;1,1,AF47/FHS)*(truck_idle/60)),TRU_KW,gridNox,Other!$G$4/454,S47),blank)</f>
        <v/>
      </c>
      <c r="EM47" t="str">
        <f>IF(C47=truckstoptru,VLOOKUP(B47+2,'Tables 2-3 TRU'!$B$14:$D$31,2),blank)</f>
        <v/>
      </c>
      <c r="EN47" s="4" t="str">
        <f>IF(C47=truckstoptru,PRODUCT(G47,(AF47-IF(AF47/FHS&lt;1,1,AF47/FHS)*(truck_idle/60)),tru__hp,tru_Load_Factor,(Other!$G$4/454),EM47,T47)+PRODUCT(IF(AF47/FHS&lt;1,1,AF47/FHS),G47,truck_idle/60,tru__hp,tru_Load_Factor,(Other!$G$4/454),EM47,T47),blank)</f>
        <v/>
      </c>
      <c r="EO47" s="4" t="str">
        <f>IF(C47=truckstoptru,PRODUCT(IF(AF47/FHS&lt;1,1,AF47/FHS),G47,truck_idle/60,tru_Load_Factor,tru__hp,(Other!$G$4/454),EM47,T47)+PRODUCT(G47,(AF47-IF(AF47/FHS&lt;1,1,AF47/FHS)*(truck_idle/60)),TRU_KW,gridNox,Other!$G$4/454,T47),blank)</f>
        <v/>
      </c>
      <c r="EP47" t="str">
        <f>IF(C47=truckstoptru,VLOOKUP(B47+3,'Tables 2-3 TRU'!$B$14:$D$31,2),blank)</f>
        <v/>
      </c>
      <c r="EQ47" s="4" t="str">
        <f>IF(C47=truckstoptru,PRODUCT(G47,(AF47-IF(AF47/FHS&lt;1,1,AF47/FHS)*(truck_idle/60)),tru__hp,tru_Load_Factor,(Other!$G$4/454),EP47,U47)+PRODUCT(IF(AF47/FHS&lt;1,1,AF47/FHS),G47,truck_idle/60,tru__hp,tru_Load_Factor,(Other!$G$4/454),EP47,U47),blank)</f>
        <v/>
      </c>
      <c r="ER47" s="4" t="str">
        <f>IF(C47=truckstoptru,PRODUCT(IF(AF47/FHS&lt;1,1,AF47/FHS),G47,truck_idle/60,tru_Load_Factor,tru__hp,(Other!$G$4/454),EP47,U47)+PRODUCT(G47,(AF47-IF(AF47/FHS&lt;1,1,AF47/FHS)*(truck_idle/60)),TRU_KW,gridNox,Other!$G$4/454,U47),blank)</f>
        <v/>
      </c>
      <c r="ES47" t="str">
        <f>IF(C47=truckstoptru,VLOOKUP(B47+4,'Tables 2-3 TRU'!$B$14:$D$31,2),blank)</f>
        <v/>
      </c>
      <c r="ET47" s="4" t="str">
        <f>IF(C47=truckstoptru,PRODUCT(G47,(AF47-IF(AF47/FHS&lt;1,1,AF47/FHS)*(truck_idle/60)),tru__hp,tru_Load_Factor,(Other!$G$4/454),ES47,V47)+PRODUCT(IF(AF47/FHS&lt;1,1,AF47/FHS),G47,truck_idle/60,tru__hp,tru_Load_Factor,(Other!$G$4/454),ES47,V47),blank)</f>
        <v/>
      </c>
      <c r="EU47" s="4" t="str">
        <f>IF(C47=truckstoptru,PRODUCT(IF(AF47/FHS&lt;1,1,AE47/FHS),G47,truck_idle/60,tru_Load_Factor,tru__hp,(Other!$G$4/454),ES47,V47)+PRODUCT(G47,(AF47-IF(AF47/FHS&lt;1,1,AE47/FHS)*(truck_idle/60)),TRU_KW,gridNox,Other!$G$4/454,V47),blank)</f>
        <v/>
      </c>
      <c r="EV47" t="str">
        <f>IF(C47=truckstoptru,VLOOKUP(B47+5,'Tables 2-3 TRU'!$B$14:$D$31,2),blank)</f>
        <v/>
      </c>
      <c r="EW47" s="4" t="str">
        <f>IF(C47=truckstoptru,PRODUCT(G47,(AF47-IF(AF47/FHS&lt;1,1,AF47/FHS)*(truck_idle/60)),tru__hp,tru_Load_Factor,(Other!$G$4/454),EV47,W47)+PRODUCT(IF(AF47/FHS&lt;1,1,AF47/FHS),G47,truck_idle/60,tru__hp,tru_Load_Factor,(Other!$G$4/454),EV47,W47),blank)</f>
        <v/>
      </c>
      <c r="EX47" s="4" t="str">
        <f>IF(C47=truckstoptru,PRODUCT(IF(AF47/FHS&lt;1,1,AF47/FHS),G47,truck_idle/60,tru_Load_Factor,tru__hp,(Other!$G$4/454),EV47,W47)+PRODUCT(G47,(AF47-IF(AF47/FHS&lt;1,1,AF47/FHS)*(truck_idle/60)),TRU_KW,gridNox,Other!$G$4/454,W47),blank)</f>
        <v/>
      </c>
      <c r="EY47" t="str">
        <f>IF(C47=truckstoptru,VLOOKUP(B47+6,'Tables 2-3 TRU'!$B$14:$D$31,2),blank)</f>
        <v/>
      </c>
      <c r="EZ47" s="4" t="str">
        <f>IF(C47=truckstoptru,PRODUCT(G47,(AF47-IF(AF47/FHS&lt;1,1,AF47/FHS)*(truck_idle/60)),tru__hp,tru_Load_Factor,(Other!$G$4/454),EY47,X47)+PRODUCT(IF(AF47/FHS&lt;1,1,AF47/FHS),G47,truck_idle/60,tru__hp,tru_Load_Factor,(Other!$G$4/454),EY47,X47),blank)</f>
        <v/>
      </c>
      <c r="FA47" s="4" t="str">
        <f>IF(C47=truckstoptru,PRODUCT(IF(AF47/FHS&lt;1,1,AF47/FHS),G47,truck_idle/60,tru_Load_Factor,tru__hp,(Other!$G$4/454),EY47,X47)+PRODUCT(G47,(AF47-IF(AF47/FHS&lt;1,1,AF47/FHS)*(truck_idle/60)),TRU_KW,gridNox,Other!$G$4/454,X47),blank)</f>
        <v/>
      </c>
      <c r="FB47" t="str">
        <f>IF(C47=truckstoptru,VLOOKUP(B47+7,'Tables 2-3 TRU'!$B$14:$D$31,2),blank)</f>
        <v/>
      </c>
      <c r="FC47" s="4" t="str">
        <f>IF(C47=truckstoptru,PRODUCT(G47,(AF47-IF(AF47/FHS&lt;1,1,AF47/FHS)*(truck_idle/60)),tru__hp,tru_Load_Factor,(Other!$G$4/454),FB47,Y47)+PRODUCT(IF(AF47/FHS&lt;1,1,AF47/FHS),G47,truck_idle/60,tru__hp,tru_Load_Factor,(Other!$G$4/454),FB47,Y47),blank)</f>
        <v/>
      </c>
      <c r="FD47" s="4" t="str">
        <f>IF(C47=truckstoptru,PRODUCT(IF(AF47/FHS&lt;1,1,AF47/FHS),G47,truck_idle/60,tru_Load_Factor,tru__hp,(Other!$G$4/454),FB47,Y47)+PRODUCT(G47,(AF47-IF(AF47/FHS&lt;1,1,AF47/FHS)*(truck_idle/60)),TRU_KW,gridNox,Other!$G$4/454,Y47),blank)</f>
        <v/>
      </c>
      <c r="FE47" t="str">
        <f>IF(C47=truckstoptru,VLOOKUP(B47+8,'Tables 2-3 TRU'!$B$14:$D$31,2),blank)</f>
        <v/>
      </c>
      <c r="FF47" s="4" t="str">
        <f>IF(C47=truckstoptru,PRODUCT(G47,(AF47-IF(AF47/FHS&lt;1,1,AF47/FHS)*(truck_idle/60)),tru__hp,tru_Load_Factor,(Other!$G$4/454),FE47,Z47)+PRODUCT(IF(AF47/FHS&lt;1,1,AF47/FHS),G47,truck_idle/60,tru__hp,tru_Load_Factor,(Other!$G$4/454),FE47,Z47),blank)</f>
        <v/>
      </c>
      <c r="FG47" s="4" t="str">
        <f>IF(C47=truckstoptru,PRODUCT(IF(AF47/FHS&lt;1,1,AF47/FHS),G47,truck_idle/60,tru_Load_Factor,tru__hp,(Other!$G$4/454),FE47,Z47)+PRODUCT(G47,(AF47-IF(AF47/FHS&lt;1,1,AF47/FHS)*(truck_idle/60)),TRU_KW,gridNox,Other!$G$4/454,Z47),blank)</f>
        <v/>
      </c>
      <c r="FH47" t="str">
        <f>IF(C47=truckstoptru,VLOOKUP(B47+9,'Tables 2-3 TRU'!$B$14:$D$31,2),blank)</f>
        <v/>
      </c>
      <c r="FI47" s="4" t="str">
        <f>IF(C47=truckstoptru,PRODUCT(G47,(AF47-IF(AF47/FHS&lt;1,1,AF47/FHS)*(truck_idle/60)),tru__hp,tru_Load_Factor,(Other!$G$4/454),FH47,AA47)+PRODUCT(IF(AF47/FHS&lt;1,1,AF47/FHS),G47,truck_idle/60,tru__hp,tru_Load_Factor,(Other!$G$4/454),FH47,AA47),blank)</f>
        <v/>
      </c>
      <c r="FJ47" s="4" t="str">
        <f>IF(C47=truckstoptru,PRODUCT(IF(AF47/FHS&lt;1,1,AF47/FHS),G47,truck_idle/60,tru_Load_Factor,tru__hp,(Other!$G$4/454),FH47,AA47)+PRODUCT(G47,(AF47-IF(AF47/FHS&lt;1,1,AF47/FHS)*(truck_idle/60)),TRU_KW,gridNox,Other!$G$4/454,AA47),blank)</f>
        <v/>
      </c>
      <c r="FL47" t="str">
        <f>IF(C47=truckstoptru,VLOOKUP(B47+0,'Tables 2-3 TRU'!$B$14:$D$31,3),blank)</f>
        <v/>
      </c>
      <c r="FM47" s="4" t="str">
        <f>IF(C47=truckstoptru,PRODUCT(G47,(AF47-IF(AF47/FHS&lt;1,1,AF47/FHS)*(truck_idle/60)),tru__hp,tru_Load_Factor,(Other!$G$4/454),FL47,R47)+PRODUCT(IF(AF47/FHS&lt;1,1,AF47/FHS),G47,truck_idle/60,tru__hp,tru_Load_Factor,(Other!$G$4/454),FL47,R47),blank)</f>
        <v/>
      </c>
      <c r="FN47" s="4" t="str">
        <f>IF(C47=truckstoptru,PRODUCT(IF(AF47/FHS&lt;1,1,AF47/FHS),G47,truck_idle/60,tru_Load_Factor,tru__hp,(Other!$G$4/454),FL47,R47)+PRODUCT(G47,(AF47-IF(AF47/FHS&lt;1,1,AF47/FHS)*(truck_idle/60)),TRU_KW,gridPM,Other!$G$4/454,R47),blank)</f>
        <v/>
      </c>
      <c r="FO47" t="str">
        <f>IF(C47=truckstoptru,VLOOKUP(B47+1,'Tables 2-3 TRU'!$B$14:$D$31,3),blank)</f>
        <v/>
      </c>
      <c r="FP47" s="4" t="str">
        <f>IF(C47=truckstoptru,PRODUCT(G47,(AF47-IF(AF47/FHS&lt;1,1,AF47/FHS)*(truck_idle/60)),tru__hp,tru_Load_Factor,(Other!$G$4/454),FO47,S47)+PRODUCT(IF(AF47/FHS&lt;1,1,AF47/FHS),G47,truck_idle/60,tru__hp,tru_Load_Factor,(Other!$G$4/454),FO47,S47),blank)</f>
        <v/>
      </c>
      <c r="FQ47" s="4" t="str">
        <f>IF(C47=truckstoptru,PRODUCT(IF(AF47/FHS&lt;1,1,AF47/FHS),G47,truck_idle/60,tru_Load_Factor,tru__hp,(Other!$G$4/454),FO47,S47)+PRODUCT(G47,(AF47-IF(AF47/FHS&lt;1,1,AF47/FHS)*(truck_idle/60)),TRU_KW,gridPM,Other!$G$4/454,S47),blank)</f>
        <v/>
      </c>
      <c r="FR47" t="str">
        <f>IF(C47=truckstoptru,VLOOKUP(B47+2,'Tables 2-3 TRU'!$B$14:$D$31,3),blank)</f>
        <v/>
      </c>
      <c r="FS47" s="4" t="str">
        <f>IF(C47=truckstoptru,PRODUCT(G47,(AF47-IF(AF47/FHS&lt;1,1,AF47/FHS)*(truck_idle/60)),tru__hp,tru_Load_Factor,(Other!$G$4/454),FR47,T47)+PRODUCT(IF(AF47/FHS&lt;1,1,AF47/FHS),G47,truck_idle/60,tru__hp,tru_Load_Factor,(Other!$G$4/454),FR47,T47),blank)</f>
        <v/>
      </c>
      <c r="FT47" s="4" t="str">
        <f>IF(C47=truckstoptru,PRODUCT(IF(AF47/FHS&lt;1,1,AF47/FHS),G47,truck_idle/60,tru_Load_Factor,tru__hp,(Other!$G$4/454),FR47,T47)+PRODUCT(G47,(AF47-IF(AF47/FHS&lt;1,1,AF47/FHS)*(truck_idle/60)),TRU_KW,gridPM,Other!$G$4/454,T47),blank)</f>
        <v/>
      </c>
      <c r="FU47" t="str">
        <f>IF(C47=truckstoptru,VLOOKUP(B47+3,'Tables 2-3 TRU'!$B$14:$D$31,3),blank)</f>
        <v/>
      </c>
      <c r="FV47" s="4" t="str">
        <f>IF(C47=truckstoptru,PRODUCT(G47,(AF47-IF(AF47/FHS&lt;1,1,AF47/FHS)*(truck_idle/60)),tru__hp,tru_Load_Factor,(Other!$G$4/454),FU47,U47)+PRODUCT(IF(AF47/FHS&lt;1,1,AF47/FHS),G47,truck_idle/60,tru__hp,tru_Load_Factor,(Other!$G$4/454),FU47,U47),blank)</f>
        <v/>
      </c>
      <c r="FW47" s="4" t="str">
        <f>IF(C47=truckstoptru,PRODUCT(IF(AF47/FHS&lt;1,1,AF47/FHS),G47,truck_idle/60,tru_Load_Factor,tru__hp,(Other!$G$4/454),FU47,U47)+PRODUCT(G47,(AF47-IF(AF47/FHS&lt;1,1,AF47/FHS)*(truck_idle/60)),TRU_KW,gridPM,Other!$G$4/454,U47),blank)</f>
        <v/>
      </c>
      <c r="FX47" t="str">
        <f>IF(C47=truckstoptru,VLOOKUP(B47+4,'Tables 2-3 TRU'!$B$14:$D$31,3),blank)</f>
        <v/>
      </c>
      <c r="FY47" s="4" t="str">
        <f>IF(C47=truckstoptru,PRODUCT(G47,(AF47-IF(AF47/FHS&lt;1,1,AF47/FHS)*(truck_idle/60)),tru__hp,tru_Load_Factor,(Other!$G$4/454),FX47,V47)+PRODUCT(IF(AF47/FHS&lt;1,1,AF47/FHS),G47,truck_idle/60,tru__hp,tru_Load_Factor,(Other!$G$4/454),FX47,V47),blank)</f>
        <v/>
      </c>
      <c r="FZ47" s="4" t="str">
        <f>IF(C47=truckstoptru,PRODUCT(IF(AF47/FHS&lt;1,1,AF47/FHS),G47,truck_idle/60,tru_Load_Factor,tru__hp,(Other!$G$4/454),FX47,V47)+PRODUCT(G47,(AF47-IF(AF47/FHS&lt;1,1,AF47/FHS)*(truck_idle/60)),TRU_KW,gridPM,Other!$G$4/454,V47),blank)</f>
        <v/>
      </c>
      <c r="GA47" t="str">
        <f>IF(C47=truckstoptru,VLOOKUP(B47+5,'Tables 2-3 TRU'!$B$14:$D$31,3),blank)</f>
        <v/>
      </c>
      <c r="GB47" s="4" t="str">
        <f>IF(C47=truckstoptru,PRODUCT(G47,(AF47-IF(AF47/FHS&lt;1,1,AF47/FHS)*(truck_idle/60)),tru__hp,tru_Load_Factor,(Other!$G$4/454),GA47,W47)+PRODUCT(IF(AF47/FHS&lt;1,1,AF47/FHS),G47,truck_idle/60,tru__hp,tru_Load_Factor,(Other!$G$4/454),GA47,W47),blank)</f>
        <v/>
      </c>
      <c r="GC47" s="4" t="str">
        <f>IF(C47=truckstoptru,PRODUCT(IF(AF47/FHS&lt;1,1,AF47/FHS),G47,truck_idle/60,tru_Load_Factor,tru__hp,(Other!$G$4/454),GA47,W47)+PRODUCT(G47,(AF47-IF(AF47/FHS&lt;1,1,AF47/FHS)*(truck_idle/60)),TRU_KW,gridPM,Other!$G$4/454,W47),blank)</f>
        <v/>
      </c>
      <c r="GD47" t="str">
        <f>IF(C47=truckstoptru,VLOOKUP(B47+6,'Tables 2-3 TRU'!$B$14:$D$31,3),blank)</f>
        <v/>
      </c>
      <c r="GE47" s="4" t="str">
        <f>IF(C47=truckstoptru,PRODUCT(G47,(AF47-IF(AF47/FHS&lt;1,1,AF47/FHS)*(truck_idle/60)),tru__hp,tru_Load_Factor,(Other!$G$4/454),GD47,X47)+PRODUCT(IF(AF47/FHS&lt;1,1,AF47/FHS),G47,truck_idle/60,tru__hp,tru_Load_Factor,(Other!$G$4/454),GD47,X47),blank)</f>
        <v/>
      </c>
      <c r="GF47" s="4" t="str">
        <f>IF(C47=truckstoptru,PRODUCT(IF(AF47/FHS&lt;1,1,AF47/FHS),G47,truck_idle/60,tru_Load_Factor,tru__hp,(Other!$G$4/454),GD47,X47)+PRODUCT(G47,(AF47-IF(AF47/FHS&lt;1,1,AF47/FHS)*(truck_idle/60)),TRU_KW,gridPM,Other!$G$4/454,X47),blank)</f>
        <v/>
      </c>
      <c r="GG47" t="str">
        <f>IF(C47=truckstoptru,VLOOKUP(B47+7,'Tables 2-3 TRU'!$B$14:$D$31,3),blank)</f>
        <v/>
      </c>
      <c r="GH47" s="4" t="str">
        <f>IF(C47=truckstoptru,PRODUCT(G47,(AF47-IF(AF47/FHS&lt;1,1,AF47/FHS)*(truck_idle/60)),tru__hp,tru_Load_Factor,(Other!$G$4/454),GG47,Y47)+PRODUCT(IF(AF47/FHS&lt;1,1,AF47/FHS),G47,truck_idle/60,tru__hp,tru_Load_Factor,(Other!$G$4/454),GG47,Y47),blank)</f>
        <v/>
      </c>
      <c r="GI47" s="4" t="str">
        <f>IF(C47=truckstoptru,PRODUCT(IF(AF47/FHS&lt;1,1,AF47/FHS),G47,truck_idle/60,tru_Load_Factor,tru__hp,(Other!$G$4/454),GG47,Y47)+PRODUCT(G47,(AF47-IF(AF47/FHS&lt;1,1,AF47/FHS)*(truck_idle/60)),TRU_KW,gridPM,Other!$G$4/454,Y47),blank)</f>
        <v/>
      </c>
      <c r="GJ47" t="str">
        <f>IF(C47=truckstoptru,VLOOKUP(B47+8,'Tables 2-3 TRU'!$B$14:$D$31,3),blank)</f>
        <v/>
      </c>
      <c r="GK47" s="4" t="str">
        <f>IF(C47=truckstoptru,PRODUCT(G47,(AF47-IF(AF47/FHS&lt;1,1,AF47/FHS)*(truck_idle/60)),tru__hp,tru_Load_Factor,(Other!$G$4/454),GJ47,Z47)+PRODUCT(IF(AF47/FHS&lt;1,1,AF47/FHS),G47,truck_idle/60,tru__hp,tru_Load_Factor,(Other!$G$4/454),GJ47,Z47),blank)</f>
        <v/>
      </c>
      <c r="GL47" s="4" t="str">
        <f>IF(C47=truckstoptru,PRODUCT(IF(AF47/FHS&lt;1,1,AF47/FHS),G47,truck_idle/60,tru_Load_Factor,tru__hp,(Other!$G$4/454),GJ47,Z47)+PRODUCT(G47,(AF47-IF(AF47/FHS&lt;1,1,AF47/FHS)*(truck_idle/60)),TRU_KW,gridPM,Other!$G$4/454,Z47),blank)</f>
        <v/>
      </c>
      <c r="GM47" t="str">
        <f>IF(C47=truckstoptru,VLOOKUP(B47+9,'Tables 2-3 TRU'!$B$14:$D$31,3),blank)</f>
        <v/>
      </c>
      <c r="GN47" s="4" t="str">
        <f>IF(C47=truckstoptru,PRODUCT(G47,(AF47-IF(AF47/FHS&lt;1,1,AF47/FHS)*(truck_idle/60)),tru__hp,tru_Load_Factor,(Other!$G$4/454),GM47,AA47)+PRODUCT(IF(AF47/FHS&lt;1,1,AF47/FHS),G47,truck_idle/60,tru__hp,tru_Load_Factor,(Other!$G$4/454),GM47,AA47),blank)</f>
        <v/>
      </c>
      <c r="GO47" s="4" t="str">
        <f>IF(C47=truckstoptru,PRODUCT(IF(AF47/FHS&lt;1,1,AF47/FHS),G47,truck_idle/60,tru_Load_Factor,tru__hp,(Other!$G$4/454),GM47,AA47)+PRODUCT(G47,(AF47-IF(AF47/FHS&lt;1,1,AF47/FHS)*(truck_idle/60)),TRU_KW,gridPM,Other!$G$4/454,AA47),blank)</f>
        <v/>
      </c>
      <c r="GQ47" s="4">
        <f t="shared" si="19"/>
        <v>0</v>
      </c>
      <c r="GR47" s="4">
        <f t="shared" si="20"/>
        <v>0</v>
      </c>
      <c r="GS47" s="4">
        <f t="shared" si="21"/>
        <v>0</v>
      </c>
      <c r="GT47" s="4">
        <f t="shared" si="22"/>
        <v>0</v>
      </c>
      <c r="GU47" s="4">
        <f t="shared" si="11"/>
        <v>0</v>
      </c>
      <c r="GV47" s="4">
        <f t="shared" si="12"/>
        <v>0</v>
      </c>
      <c r="GW47" s="4"/>
      <c r="GX47" s="4">
        <f t="shared" si="23"/>
        <v>0</v>
      </c>
      <c r="GY47" s="4">
        <f t="shared" si="24"/>
        <v>0</v>
      </c>
      <c r="GZ47" s="4">
        <f t="shared" si="25"/>
        <v>0</v>
      </c>
      <c r="HA47" s="4">
        <f t="shared" si="26"/>
        <v>0</v>
      </c>
      <c r="HB47" s="4">
        <f t="shared" si="13"/>
        <v>0</v>
      </c>
      <c r="HC47" s="4">
        <f t="shared" si="14"/>
        <v>0</v>
      </c>
      <c r="HD47" s="4"/>
      <c r="HE47" s="4">
        <f t="shared" si="15"/>
        <v>0</v>
      </c>
      <c r="HF47" s="4">
        <f t="shared" si="16"/>
        <v>0</v>
      </c>
      <c r="HG47" s="19">
        <f t="shared" si="17"/>
        <v>0</v>
      </c>
      <c r="HH47" s="244">
        <f t="shared" si="27"/>
        <v>0</v>
      </c>
      <c r="HI47" s="55"/>
    </row>
    <row r="48" spans="1:217" x14ac:dyDescent="0.2">
      <c r="A48" t="str">
        <f>IF(OR('User Input Data'!C52=truckstop1,'User Input Data'!C52=truckstoptru),'User Input Data'!A52,blank)</f>
        <v/>
      </c>
      <c r="B48" t="str">
        <f>IF(OR('User Input Data'!C52=truckstop1,'User Input Data'!C52=truckstoptru),'User Input Data'!B52,blank)</f>
        <v/>
      </c>
      <c r="C48" s="49" t="str">
        <f>IF(OR('User Input Data'!C52=truckstop1,'User Input Data'!C52=truckstoptru),'User Input Data'!C52,blank)</f>
        <v/>
      </c>
      <c r="D48" s="49" t="str">
        <f>IF(AND(OR('User Input Data'!C52=truckstop1,'User Input Data'!C52=truckstoptru),'User Input Data'!D52&gt;1),'User Input Data'!D52,blank)</f>
        <v/>
      </c>
      <c r="E48" s="49" t="str">
        <f>IF(AND(OR('User Input Data'!C52=truckstop1,'User Input Data'!C52=truckstoptru),'User Input Data'!E52&gt;1),'User Input Data'!E52,blank)</f>
        <v/>
      </c>
      <c r="F48" s="49" t="str">
        <f>IF(AND(OR('User Input Data'!C52=truckstop1,'User Input Data'!C52=truckstoptru),'User Input Data'!F52&gt;1),'User Input Data'!F52,blank)</f>
        <v/>
      </c>
      <c r="G48" t="str">
        <f>IF(AND(OR('User Input Data'!C52=truckstop1,'User Input Data'!C52=truckstoptru),'User Input Data'!G52&gt;1),'User Input Data'!G52,blank)</f>
        <v/>
      </c>
      <c r="H48" s="79" t="str">
        <f>IF(OR('User Input Data'!C52=truckstop1,'User Input Data'!C52=truckstoptru),'User Input Data'!H52,blank)</f>
        <v/>
      </c>
      <c r="I48" s="79" t="str">
        <f>IF(OR('User Input Data'!C52=truckstop1,'User Input Data'!C52=truckstoptru),'User Input Data'!I52,blank)</f>
        <v/>
      </c>
      <c r="J48" s="79" t="str">
        <f>IF(OR('User Input Data'!C52=truckstop1,'User Input Data'!C52=truckstoptru),'User Input Data'!J52,blank)</f>
        <v/>
      </c>
      <c r="K48" s="79" t="str">
        <f>IF(OR('User Input Data'!C52=truckstop1,'User Input Data'!C52=truckstoptru),'User Input Data'!K52,blank)</f>
        <v/>
      </c>
      <c r="L48" s="79" t="str">
        <f>IF(OR('User Input Data'!C52=truckstop1,'User Input Data'!C52=truckstoptru),'User Input Data'!L52,blank)</f>
        <v/>
      </c>
      <c r="M48" s="79" t="str">
        <f>IF(OR('User Input Data'!C52=truckstop1,'User Input Data'!C52=truckstoptru),'User Input Data'!M52,blank)</f>
        <v/>
      </c>
      <c r="N48" s="79" t="str">
        <f>IF(OR('User Input Data'!C52=truckstop1,'User Input Data'!C52=truckstoptru),'User Input Data'!N52,blank)</f>
        <v/>
      </c>
      <c r="O48" s="79" t="str">
        <f>IF(OR('User Input Data'!C52=truckstop1,'User Input Data'!C52=truckstoptru),'User Input Data'!O52,blank)</f>
        <v/>
      </c>
      <c r="P48" s="79" t="str">
        <f>IF(OR('User Input Data'!C52=truckstop1,'User Input Data'!C52=truckstoptru),'User Input Data'!P52,blank)</f>
        <v/>
      </c>
      <c r="Q48" s="79" t="str">
        <f>IF(OR('User Input Data'!C52=truckstop1,'User Input Data'!C52=truckstoptru),'User Input Data'!Q52,blank)</f>
        <v/>
      </c>
      <c r="R48" s="79" t="str">
        <f>IF('User Input Data'!C52=truckstoptru,'User Input Data'!R52,blank)</f>
        <v/>
      </c>
      <c r="S48" s="79" t="str">
        <f>IF('User Input Data'!C52=truckstoptru,'User Input Data'!S52,blank)</f>
        <v/>
      </c>
      <c r="T48" s="79" t="str">
        <f>IF('User Input Data'!C52=truckstoptru,'User Input Data'!T52,blank)</f>
        <v/>
      </c>
      <c r="U48" s="79" t="str">
        <f>IF('User Input Data'!C52=truckstoptru,'User Input Data'!U52,blank)</f>
        <v/>
      </c>
      <c r="V48" s="79" t="str">
        <f>IF('User Input Data'!C52=truckstoptru,'User Input Data'!V52,blank)</f>
        <v/>
      </c>
      <c r="W48" s="79" t="str">
        <f>IF('User Input Data'!C52=truckstoptru,'User Input Data'!W52,blank)</f>
        <v/>
      </c>
      <c r="X48" s="79" t="str">
        <f>IF('User Input Data'!C52=truckstoptru,'User Input Data'!X52,blank)</f>
        <v/>
      </c>
      <c r="Y48" s="79" t="str">
        <f>IF('User Input Data'!C52=truckstoptru,'User Input Data'!Y52,blank)</f>
        <v/>
      </c>
      <c r="Z48" s="79" t="str">
        <f>IF('User Input Data'!C52=truckstoptru,'User Input Data'!Z52,blank)</f>
        <v/>
      </c>
      <c r="AA48" s="79" t="str">
        <f>IF('User Input Data'!C52=truckstoptru,'User Input Data'!AA52,blank)</f>
        <v/>
      </c>
      <c r="AB48" s="9" t="str">
        <f>IF(AND(OR('User Input Data'!C52=truckstop1,'User Input Data'!C52=truckstoptru),'User Input Data'!AC52&gt;1),'User Input Data'!AC52,blank)</f>
        <v/>
      </c>
      <c r="AC48" s="9" t="str">
        <f>IF(AND(OR('User Input Data'!C52=truckstop1,'User Input Data'!C52=truckstoptru),'User Input Data'!AD52&gt;0),'User Input Data'!AD52,blank)</f>
        <v/>
      </c>
      <c r="AE48" t="str">
        <f>IF(E48&gt;0,E48,Other!$G$5)</f>
        <v/>
      </c>
      <c r="AF48" t="str">
        <f t="shared" si="18"/>
        <v/>
      </c>
      <c r="AG48" s="12" t="str">
        <f>IF(NOT(B48=blank),VLOOKUP(B48+0,'Tables 4-5'!$F$8:$G$25,2),blank)</f>
        <v/>
      </c>
      <c r="AH48" s="461" t="str">
        <f>IF(NOT(B48=blank),VLOOKUP(B48+0,'Table 6'!$B$3:$D$20,2),blank)</f>
        <v/>
      </c>
      <c r="AI48" s="4" t="str">
        <f>IF(NOT(B48=blank),'Tables 4-5'!$A$8,blank)</f>
        <v/>
      </c>
      <c r="AJ48" s="4" t="str">
        <f>IF(NOT(B48=blank),PRODUCT(G48,H48,(AE48-IF(AE48/FHS&lt;1,1,AE48/FHS)*(truck_idle/60)),(AG48*AI48),(Other!$G$4/454))+PRODUCT(IF(AE48/FHS&lt;1,1,AE48/FHS),G48,H48,AH48,truck_idle/60,Other!$G$4/454),blank)</f>
        <v/>
      </c>
      <c r="AK48" s="4" t="str">
        <f>IF(NOT(B48=blank),PRODUCT(IF(AE48/FHS&lt;1,1,AE48/FHS),G48,H48,AH48,truck_idle/60,Other!$G$4/454)+PRODUCT(G48,(AE48-IF(AE48/FHS&lt;1,1,AE48/FHS)*(truck_idle/60)),Truck_KW,gridNox,Other!$G$4/454,H48,AG48),blank)</f>
        <v/>
      </c>
      <c r="AL48" s="12" t="str">
        <f>IF(NOT(B48=blank),VLOOKUP(B48+1,'Tables 4-5'!$F$8:$G$25,2),blank)</f>
        <v/>
      </c>
      <c r="AM48" s="461" t="str">
        <f>IF(NOT(B48=blank),VLOOKUP(B48+1,'Table 6'!$B$3:$D$20,2),blank)</f>
        <v/>
      </c>
      <c r="AN48" s="4" t="str">
        <f>IF(NOT(B48=blank),'Tables 4-5'!$A$8,blank)</f>
        <v/>
      </c>
      <c r="AO48" s="4" t="str">
        <f>IF(NOT(B48=blank),PRODUCT(G48,I48,(AE48-IF(AE48/FHS&lt;1,1,AE48/FHS)*(truck_idle/60)),(AL48*AN48),(Other!$G$4/454))+PRODUCT(IF(AE48/FHS&lt;1,1,AE48/FHS),G48,I48,AM48,truck_idle/60,Other!$G$4/454),blank)</f>
        <v/>
      </c>
      <c r="AP48" s="4" t="str">
        <f>IF(NOT(B48=blank),PRODUCT(IF(AE48/FHS&lt;1,1,AE48/FHS),G48,I48,AM48,truck_idle/60,Other!$G$4/454)+PRODUCT(G48,(AE48-IF(AE48/FHS&lt;1,1,AE48/FHS)*(truck_idle/60)),Truck_KW,gridNox,Other!$G$4/454,I48,AL48),blank)</f>
        <v/>
      </c>
      <c r="AQ48" s="12" t="str">
        <f>IF(NOT(B48=blank),VLOOKUP(B48+2,'Tables 4-5'!$F$8:$G$25,2),blank)</f>
        <v/>
      </c>
      <c r="AR48" s="461" t="str">
        <f>IF(NOT(B48=blank),VLOOKUP(B48+2,'Table 6'!$B$3:$D$20,2),blank)</f>
        <v/>
      </c>
      <c r="AS48" s="4" t="str">
        <f>IF(NOT(B48=blank),'Tables 4-5'!$A$8,blank)</f>
        <v/>
      </c>
      <c r="AT48" s="4" t="str">
        <f>IF(NOT(B48=blank),PRODUCT(G48,J48,(AE48-IF(AE48/FHS&lt;1,1,AE48/FHS)*(truck_idle/60)),(AQ48*AS48),(Other!$G$4/454))+PRODUCT(IF(AE48/FHS&lt;1,1,AE48/FHS),G48,J48,AR48,truck_idle/60,Other!$G$4/454),blank)</f>
        <v/>
      </c>
      <c r="AU48" s="4" t="str">
        <f>IF(NOT(B48=blank),PRODUCT(IF(AE48/FHS&lt;1,1,AE48/FHS),G48,J48,AR48,truck_idle/60,Other!$G$4/454)+PRODUCT(G48,(AE48-IF(AE48/FHS&lt;1,1,AE48/FHS)*(truck_idle/60)),Truck_KW,gridNox,Other!$G$4/454,J48,AQ48),blank)</f>
        <v/>
      </c>
      <c r="AV48" s="12" t="str">
        <f>IF(NOT(B48=blank),VLOOKUP(B48+3,'Tables 4-5'!$F$8:$G$25,2),blank)</f>
        <v/>
      </c>
      <c r="AW48" s="4" t="str">
        <f>IF(NOT(B48=blank),VLOOKUP(B48+3,#REF!,2),blank)</f>
        <v/>
      </c>
      <c r="AX48" s="461" t="str">
        <f>IF(NOT(B48=blank),VLOOKUP(B48+3,'Table 6'!$B$3:$D$20,2),blank)</f>
        <v/>
      </c>
      <c r="AY48" s="4" t="str">
        <f>IF(NOT(B48=blank),'Tables 4-5'!$A$8,blank)</f>
        <v/>
      </c>
      <c r="AZ48" s="4" t="str">
        <f>IF(NOT(B48=blank),PRODUCT(G48,K48,(AE48-IF(AE48/FHS&lt;1,1,AE48/FHS)*(truck_idle/60)),(AV48*AY48),(Other!$G$4/454))+PRODUCT(IF(AE48/FHS&lt;1,1,AE48/FHS),G48,K48,AX48,truck_idle/60,Other!$G$4/454),blank)</f>
        <v/>
      </c>
      <c r="BA48" s="4" t="str">
        <f>IF(NOT(B48=blank),PRODUCT(IF(AE48/FHS&lt;1,1,AE48/FHS),G48,K48,AX48,Other!$G$6/60,Other!$G$4/454)+PRODUCT(G48,(AE48-IF(AE48/FHS&lt;1,1,AE48/FHS)*(truck_idle/60)),Truck_KW,gridNox,Other!$G$4/454,K48,AV48),blank)</f>
        <v/>
      </c>
      <c r="BB48" s="12" t="str">
        <f>IF(NOT(B48=blank),VLOOKUP(B48+4,'Tables 4-5'!$F$8:$G$25,2),blank)</f>
        <v/>
      </c>
      <c r="BC48" s="461" t="str">
        <f>IF(NOT(B48=blank),VLOOKUP(B48+4,'Table 6'!$B$3:$D$20,2),blank)</f>
        <v/>
      </c>
      <c r="BD48" s="4" t="str">
        <f>IF(NOT(B48=blank),'Tables 4-5'!$A$8,blank)</f>
        <v/>
      </c>
      <c r="BE48" s="4" t="str">
        <f>IF(NOT(B48=blank),PRODUCT(G48,L48,(AE48-IF(AE48/FHS&lt;1,1,AE48/FHS)*(truck_idle/60)),(BB48*BD48),(Other!$G$4/454))+PRODUCT(IF(AE48/FHS&lt;1,1,AE48/FHS),G48,L48,BC48,truck_idle/60,Other!$G$4/454),blank)</f>
        <v/>
      </c>
      <c r="BF48" s="4" t="str">
        <f>IF(NOT(B48=blank),PRODUCT(IF(AE48/FHS&lt;1,1,AE48/FHS),G48,L48,BC48,Other!$G$6/60,Other!$G$4/454)+PRODUCT(G48,(AE48-IF(AE48/FHS&lt;1,1,AE48/FHS)*(truck_idle/60)),Truck_KW,gridNox,Other!$G$4/454,L48,BB48),blank)</f>
        <v/>
      </c>
      <c r="BG48" s="12" t="str">
        <f>IF(NOT(B48=blank),VLOOKUP(B48+5,'Tables 4-5'!$F$8:$G$25,2),blank)</f>
        <v/>
      </c>
      <c r="BH48" s="461" t="str">
        <f>IF(NOT(B48=blank),VLOOKUP(B48+5,'Table 6'!$B$3:$D$20,2),blank)</f>
        <v/>
      </c>
      <c r="BI48" s="4" t="str">
        <f>IF(NOT(B48=blank),'Tables 4-5'!$A$8,blank)</f>
        <v/>
      </c>
      <c r="BJ48" s="4" t="str">
        <f>IF(NOT(B48=blank),PRODUCT(G48,M48,(AE48-IF(AE48/FHS&lt;1,1,AE48/FHS)*(truck_idle/60)),(BG48*BI48),(Other!$G$4/454))+PRODUCT(IF(AE48/FHS&lt;1,1,AE48/FHS),G48,M48,BH48,truck_idle/60,Other!$G$4/454),blank)</f>
        <v/>
      </c>
      <c r="BK48" s="4" t="str">
        <f>IF(NOT(B48=blank),PRODUCT(IF(AE48/FHS&lt;1,1,AE48/FHS),G48,M48,BH48,truck_idle/60,Other!$G$4/454)+PRODUCT(G48,(AE48-IF(AE48/FHS&lt;1,1,AE48/FHS)*(truck_idle/60)),Truck_KW,gridNox,Other!$G$4/454,M48,BG48),blank)</f>
        <v/>
      </c>
      <c r="BL48" s="12" t="str">
        <f>IF(NOT(B48=blank),VLOOKUP(B48+6,'Tables 4-5'!$F$8:$G$25,2),blank)</f>
        <v/>
      </c>
      <c r="BM48" s="461" t="str">
        <f>IF(NOT(B48=blank),VLOOKUP(B48+6,'Table 6'!$B$3:$D$20,2),blank)</f>
        <v/>
      </c>
      <c r="BN48" s="4" t="str">
        <f>IF(NOT(B48=blank),'Tables 4-5'!$A$8,blank)</f>
        <v/>
      </c>
      <c r="BO48" s="4" t="str">
        <f>IF(NOT(B48=blank),PRODUCT(G48,N48,(AE48-IF(AE48/FHS&lt;1,1,AE48/FHS)*(truck_idle/60)),(BL48*BN48),(Other!$G$4/454))+PRODUCT(IF(AE48/FHS&lt;1,1,AE48/FHS),G48,N48,BM48,truck_idle/60,Other!$G$4/454),blank)</f>
        <v/>
      </c>
      <c r="BP48" s="4" t="str">
        <f>IF(NOT(B48=blank),PRODUCT(IF(AE48/FHS&lt;1,1,AE48/FHS),G48,N48,BM48,truck_idle/60,Other!$G$4/454)+PRODUCT(G48,(AE48-IF(AE48/FHS&lt;1,1,AE48/FHS)*(truck_idle/60)),Truck_KW,gridNox,Other!$G$4/454,N48,BL48),blank)</f>
        <v/>
      </c>
      <c r="BQ48" s="12" t="str">
        <f>IF(NOT(B48=blank),VLOOKUP(B48+7,'Tables 4-5'!$F$8:$G$25,2),blank)</f>
        <v/>
      </c>
      <c r="BR48" s="461" t="str">
        <f>IF(NOT(B48=blank),VLOOKUP(B48+7,'Table 6'!$B$3:$D$20,2),blank)</f>
        <v/>
      </c>
      <c r="BS48" s="4" t="str">
        <f>IF(NOT(B48=blank),'Tables 4-5'!$A$8,blank)</f>
        <v/>
      </c>
      <c r="BT48" s="4" t="str">
        <f>IF(NOT(B48=blank),PRODUCT(G48,O48,(AE48-IF(AE48/FHS&lt;1,1,AE48/FHS)*(truck_idle/60)),(BQ48*BS48),(Other!$G$4/454))+PRODUCT(IF(AE48/FHS&lt;1,1,AE48/FHS),G48,O48,BR48,truck_idle/60,Other!$G$4/454),blank)</f>
        <v/>
      </c>
      <c r="BU48" s="4" t="str">
        <f>IF(NOT(B48=blank),PRODUCT(IF(AE48/FHS&lt;1,1,AE48/FHS),G48,O48,BR48,truck_idle/60,Other!$G$4/454)+PRODUCT(G48,(AE48-IF(AE48/FHS&lt;1,1,AE48/FHS)*(truck_idle/60)),Truck_KW,gridNox,Other!$G$4/454,O48,BQ48),blank)</f>
        <v/>
      </c>
      <c r="BV48" s="12" t="str">
        <f>IF(NOT(B48=blank),VLOOKUP(B48+8,'Tables 4-5'!$F$8:$G$25,2),blank)</f>
        <v/>
      </c>
      <c r="BW48" s="461" t="str">
        <f>IF(NOT(B48=blank),VLOOKUP(B48+8,'Table 6'!$B$3:$D$20,2),blank)</f>
        <v/>
      </c>
      <c r="BX48" s="4" t="str">
        <f>IF(NOT(B48=blank),'Tables 4-5'!$A$8,blank)</f>
        <v/>
      </c>
      <c r="BY48" s="4" t="str">
        <f>IF(NOT(B48=blank),PRODUCT(G48,P48,(AE48-IF(AE48/FHS&lt;1,1,AE48/FHS)*(truck_idle/60)),(BV48*BX48),(Other!$G$4/454))+PRODUCT(IF(AE48/FHS&lt;1,1,AE48/FHS),G48,P48,BW48,truck_idle/60,Other!$G$4/454),blank)</f>
        <v/>
      </c>
      <c r="BZ48" s="4" t="str">
        <f>IF(NOT(B48=blank),PRODUCT(IF(AE48/FHS&lt;1,1,AE48/FHS),G48,P48,BW48,truck_idle/60,Other!$G$4/454)+PRODUCT(G48,(AE48-IF(AE48/FHS&lt;1,1,AE48/FHS)*(truck_idle/60)),Truck_KW,gridNox,Other!$G$4/454,P48,BV48),blank)</f>
        <v/>
      </c>
      <c r="CA48" s="12" t="str">
        <f>IF(NOT(B48=blank),VLOOKUP(B48+9,'Tables 4-5'!$F$8:$G$25,2),blank)</f>
        <v/>
      </c>
      <c r="CB48" s="461" t="str">
        <f>IF(NOT(B48=blank),VLOOKUP(B48+9,'Table 6'!$B$3:$D$20,2),blank)</f>
        <v/>
      </c>
      <c r="CC48" s="4" t="str">
        <f>IF(NOT(B48=blank),'Tables 4-5'!$A$8,blank)</f>
        <v/>
      </c>
      <c r="CD48" s="4" t="str">
        <f>IF(NOT(B48=blank),PRODUCT(G48,Q48,(AE48-IF(AE48/FHS&lt;1,1,AE48/FHS)*(truck_idle/60)),(CA48*CC48),(Other!$G$4/454))+PRODUCT(IF(AE48/FHS&lt;1,1,AE48/FHS),G48,Q48,CB48,truck_idle/60,Other!$G$4/454),blank)</f>
        <v/>
      </c>
      <c r="CE48" s="4" t="str">
        <f>IF(NOT(B48=blank),PRODUCT(IF(AE48/FHS&lt;1,1,AE48/FHS),G48,Q48,CB48,truck_idle/60,Other!$G$4/454)+PRODUCT(G48,(AE48-IF(AE48/FHS&lt;1,1,AE48/FHS)*(truck_idle/60)),Truck_KW,gridNox,Other!$G$4/454,Q48,CA48),blank)</f>
        <v/>
      </c>
      <c r="CG48" s="12" t="str">
        <f>IF(NOT(B48=blank),VLOOKUP(B48+0,'Tables 4-5'!$F$8:$G$25,2),blank)</f>
        <v/>
      </c>
      <c r="CH48" s="12" t="str">
        <f>IF(NOT(B48=blank),VLOOKUP(B48+0,'Table 6'!$B$3:$D$20,3),blank)</f>
        <v/>
      </c>
      <c r="CI48" s="4" t="str">
        <f>IF(NOT(B48=blank),'Tables 4-5'!$B$8,blank)</f>
        <v/>
      </c>
      <c r="CJ48" s="4" t="str">
        <f>IF(NOT(B48=blank),PRODUCT(G48,H48,(AE48-IF(AE48/FHS&lt;1,1,AE48/FHS)*(truck_idle/60)),(CG48*CI48),(Other!$G$4/454))+PRODUCT(IF(AE48/FHS&lt;1,1,AE48/FHS),G48,H48,CH48,truck_idle/60,Other!$G$4/454),blank)</f>
        <v/>
      </c>
      <c r="CK48" s="12" t="str">
        <f>IF(NOT(B48=blank),PRODUCT(IF(AE48/FHS&lt;1,1,AE48/FHS),G48,H48,CH48,truck_idle/60,Other!$G$4/454)+PRODUCT(G48,(AE48-IF(AE48/FHS&lt;1,1,AE48/FHS)*(truck_idle/60)),Truck_KW,gridPM,Other!$G$4/454,CG48,H48),blank)</f>
        <v/>
      </c>
      <c r="CL48" s="12" t="str">
        <f>IF(NOT(B48=blank),VLOOKUP(B48+1,'Tables 4-5'!$F$8:$G$25,2),blank)</f>
        <v/>
      </c>
      <c r="CM48" s="12" t="str">
        <f>IF(NOT(B48=blank),VLOOKUP(B48+1,'Table 6'!$B$3:$D$20,3),blank)</f>
        <v/>
      </c>
      <c r="CN48" s="4" t="str">
        <f>IF(NOT(B48=blank),'Tables 4-5'!$B$8,blank)</f>
        <v/>
      </c>
      <c r="CO48" s="4" t="str">
        <f>IF(NOT(B48=blank),PRODUCT(G48,I48,(AE48-IF(AE48/FHS&lt;1,1,AE48/FHS)*(truck_idle/60)),(CL48*CN48),(Other!$G$4/454))+PRODUCT(IF(AE48/FHS&lt;1,1,AE48/FHS),G48,I48,CM48,truck_idle/60,Other!$G$4/454),blank)</f>
        <v/>
      </c>
      <c r="CP48" s="12" t="str">
        <f>IF(NOT(B48=blank),PRODUCT(IF(AE48/FHS&lt;1,1,AE48/FHS),G48,I48,CM48,truck_idle/60,Other!$G$4/454)+PRODUCT(G48,(AE48-IF(AE48/FHS&lt;1,1,AE48/FHS)*(truck_idle/60)),Truck_KW,gridPM,Other!$G$4/454,I48,CL48),blank)</f>
        <v/>
      </c>
      <c r="CQ48" s="12" t="str">
        <f>IF(NOT(B48=blank),VLOOKUP(B48+2,'Tables 4-5'!$F$8:$G$25,2),blank)</f>
        <v/>
      </c>
      <c r="CR48" s="12" t="str">
        <f>IF(NOT(B48=blank),VLOOKUP(B48+2,'Table 6'!$B$3:$D$20,3),blank)</f>
        <v/>
      </c>
      <c r="CS48" s="4" t="str">
        <f>IF(NOT(B48=blank),'Tables 4-5'!$B$8,blank)</f>
        <v/>
      </c>
      <c r="CT48" s="4" t="str">
        <f>IF(NOT(B48=blank),PRODUCT(G48,J48,(AE48-IF(AE48/FHS&lt;1,1,AE48/FHS)*(truck_idle/60)),(CQ48*CS48),(Other!$G$4/454))+PRODUCT(IF(AE48/FHS&lt;1,1,AE48/FHS),G48,J48,CR48,truck_idle/60,Other!$G$4/454),blank)</f>
        <v/>
      </c>
      <c r="CU48" s="12" t="str">
        <f>IF(NOT(B48=blank),PRODUCT(IF(AE48/FHS&lt;1,1,AE48/FHS),G48,J48,CR48,truck_idle/60,Other!$G$4/454)+PRODUCT(G48,(AE48-IF(AE48/FHS&lt;1,1,AE48/FHS)*(truck_idle/60)),Truck_KW,gridPM,Other!$G$4/454,J48,CQ48),blank)</f>
        <v/>
      </c>
      <c r="CV48" s="12" t="str">
        <f>IF(NOT(B48=blank),VLOOKUP(B48+3,'Tables 4-5'!$F$8:$G$25,2),blank)</f>
        <v/>
      </c>
      <c r="CW48" s="12" t="str">
        <f>IF(NOT(B48=blank),VLOOKUP(B48+3,'Table 6'!$B$3:$D$20,3),blank)</f>
        <v/>
      </c>
      <c r="CX48" s="4" t="str">
        <f>IF(NOT(B48=blank),'Tables 4-5'!$B$8,blank)</f>
        <v/>
      </c>
      <c r="CY48" s="4" t="str">
        <f>IF(NOT(B48=blank),PRODUCT(G48,K48,(AE48-IF(AE48/FHS&lt;1,1,AE48/FHS)*(truck_idle/60)),(CV48*CX48),(Other!$G$4/454))+PRODUCT(IF(AE48/FHS&lt;1,1,AE48/FHS),G48,K48,CW48,truck_idle/60,Other!$G$4/454),blank)</f>
        <v/>
      </c>
      <c r="CZ48" s="12" t="str">
        <f>IF(NOT(B48=blank),PRODUCT(IF(AE48/FHS&lt;1,1,AE48/FHS),G48,K48,CW48,truck_idle/60,Other!$G$4/454)+PRODUCT(G48,(AE48-IF(AE48/FHS&lt;1,1,AE48/FHS)*(truck_idle/60)),Truck_KW,gridPM,Other!$G$4/454,K48,CV48),blank)</f>
        <v/>
      </c>
      <c r="DA48" s="12" t="str">
        <f>IF(NOT(B48=blank),VLOOKUP(B48+4,'Tables 4-5'!$F$8:$G$25,2),blank)</f>
        <v/>
      </c>
      <c r="DB48" s="12" t="str">
        <f>IF(NOT(B48=blank),VLOOKUP(B48+4,'Table 6'!$B$3:$D$20,3),blank)</f>
        <v/>
      </c>
      <c r="DC48" s="4" t="str">
        <f>IF(NOT(B48=blank),'Tables 4-5'!$B$8,blank)</f>
        <v/>
      </c>
      <c r="DD48" s="4" t="str">
        <f>IF(NOT(B48=blank),PRODUCT(G48,L48,(AE48-IF(AE48/FHS&lt;1,1,AE48/FHS)*(truck_idle/60)),(DA48*DC48),(Other!$G$4/454))+PRODUCT(IF(AE48/FHS&lt;1,1,AE48/FHS),G48,L48,DB48,truck_idle/60,Other!$G$4/454),blank)</f>
        <v/>
      </c>
      <c r="DE48" s="12" t="str">
        <f>IF(NOT(B48=blank),PRODUCT(IF(AE48/FHS&lt;1,1,AE48/FHS),G48,L48,DB48,truck_idle/60,Other!$G$4/454)+PRODUCT(G48,(AE48-IF(AE48/FHS&lt;1,1,AE48/FHS)*(truck_idle/60)),Truck_KW,gridPM,Other!$G$4/454,L48,DA48),blank)</f>
        <v/>
      </c>
      <c r="DF48" s="12" t="str">
        <f>IF(NOT(B48=blank),VLOOKUP(B48+5,'Tables 4-5'!$F$8:$G$25,2),blank)</f>
        <v/>
      </c>
      <c r="DG48" s="12" t="str">
        <f>IF(NOT(B48=blank),VLOOKUP(B48+5,'Table 6'!$B$3:$D$20,3),blank)</f>
        <v/>
      </c>
      <c r="DH48" s="4" t="str">
        <f>IF(NOT(B48=blank),'Tables 4-5'!$B$8,blank)</f>
        <v/>
      </c>
      <c r="DI48" s="4" t="str">
        <f>IF(NOT(B48=blank),PRODUCT(G48,M48,(AE48-IF(AE48/FHS&lt;1,1,AE48/FHS)*(truck_idle/60)),(DF48*DH48),(Other!$G$4/454))+PRODUCT(IF(AE48/FHS&lt;1,1,AE48/FHS),G48,M48,DG48,truck_idle/60,Other!$G$4/454),blank)</f>
        <v/>
      </c>
      <c r="DJ48" s="12" t="str">
        <f>IF(NOT(B48=blank),PRODUCT(IF(AE48/FHS&lt;1,1,AE48/FHS),G48,M48,DG48,truck_idle/60,Other!$G$4/454)+PRODUCT(G48,(AE48-IF(AE48/FHS&lt;1,1,AE48/FHS)*(truck_idle/60)),Truck_KW,gridPM,Other!$G$4/454,M48,DF48),blank)</f>
        <v/>
      </c>
      <c r="DK48" s="12" t="str">
        <f>IF(NOT(B48=blank),VLOOKUP(B48+6,'Tables 4-5'!$F$8:$G$25,2),blank)</f>
        <v/>
      </c>
      <c r="DL48" s="12" t="str">
        <f>IF(NOT(B48=blank),VLOOKUP(B48+6,'Table 6'!$B$3:$D$20,3),blank)</f>
        <v/>
      </c>
      <c r="DM48" s="4" t="str">
        <f>IF(NOT(B48=blank),'Tables 4-5'!$B$8,blank)</f>
        <v/>
      </c>
      <c r="DN48" s="4" t="str">
        <f>IF(NOT(B48=blank),PRODUCT(G48,N48,(AE48-IF(AE48/FHS&lt;1,1,AE48/FHS)*(truck_idle/60)),(DK48*DM48),(Other!$G$4/454))+PRODUCT(IF(AE48/FHS&lt;1,1,AE48/FHS),G48,N48,DL48,truck_idle/60,Other!$G$4/454),blank)</f>
        <v/>
      </c>
      <c r="DO48" s="12" t="str">
        <f>IF(NOT(B48=blank),PRODUCT(IF(AE48/FHS&lt;1,1,AE48/FHS),G48,N48,DL48,truck_idle/60,Other!$G$4/454)+PRODUCT(G48,(AE48-IF(AE48/FHS&lt;1,1,AE48/FHS)*(truck_idle/60)),Truck_KW,gridPM,Other!$G$4/454,N48,DK48),blank)</f>
        <v/>
      </c>
      <c r="DP48" s="12" t="str">
        <f>IF(NOT(B48=blank),VLOOKUP(B48+7,'Tables 4-5'!$F$8:$G$25,2),blank)</f>
        <v/>
      </c>
      <c r="DQ48" s="12" t="str">
        <f>IF(NOT(B48=blank),VLOOKUP(B48+7,'Table 6'!$B$3:$D$20,3),blank)</f>
        <v/>
      </c>
      <c r="DR48" s="4" t="str">
        <f>IF(NOT(B48=blank),'Tables 4-5'!$B$8,blank)</f>
        <v/>
      </c>
      <c r="DS48" s="4" t="str">
        <f>IF(NOT(B48=blank),PRODUCT(G48,O48,(AE48-IF(AE48/FHS&lt;1,1,AE48/FHS)*(truck_idle/60)),(DP48*DR48),(Other!$G$4/454))+PRODUCT(IF(AE48/FHS&lt;1,1,AE48/FHS),G48,O48,DQ48,truck_idle/60,Other!$G$4/454),blank)</f>
        <v/>
      </c>
      <c r="DT48" s="12" t="str">
        <f>IF(NOT(B48=blank),PRODUCT(IF(AE48/FHS&lt;1,1,AE48/FHS),G48,O48,DQ48,truck_idle/60,Other!$G$4/454)+PRODUCT(G48,(AE48-IF(AE48/FHS&lt;1,1,AE48/FHS)*(truck_idle/60)),Truck_KW,gridPM,Other!$G$4/454,O48,DP48),blank)</f>
        <v/>
      </c>
      <c r="DU48" s="12" t="str">
        <f>IF(NOT(B48=blank),VLOOKUP(B48+8,'Tables 4-5'!$F$8:$G$25,2),blank)</f>
        <v/>
      </c>
      <c r="DV48" s="12" t="str">
        <f>IF(NOT(B48=blank),VLOOKUP(B48+8,'Table 6'!$B$3:$D$20,3),blank)</f>
        <v/>
      </c>
      <c r="DW48" s="4" t="str">
        <f>IF(NOT(B48=blank),'Tables 4-5'!$B$8,blank)</f>
        <v/>
      </c>
      <c r="DX48" s="4" t="str">
        <f>IF(NOT(B48=blank),PRODUCT(G48,P48,(AE48-IF(AE48/FHS&lt;1,1,AE48/FHS)*(truck_idle/60)),(DU48*DW48),(Other!$G$4/454))+PRODUCT(IF(AE48/FHS&lt;1,1,AE48/FHS),G48,P48,DV48,truck_idle/60,Other!$G$4/454),blank)</f>
        <v/>
      </c>
      <c r="DY48" s="12" t="str">
        <f>IF(NOT(B48=blank),PRODUCT(IF(AE48/FHS&lt;1,1,AE48/FHS),G48,P48,DV48,truck_idle/60,Other!$G$4/454)+PRODUCT(G48,(AE48-IF(AE48/FHS&lt;1,1,AE48/FHS)*(truck_idle/60)),Truck_KW,gridPM,Other!$G$4/454,P48,DU48),blank)</f>
        <v/>
      </c>
      <c r="DZ48" s="12" t="str">
        <f>IF(NOT(B48=blank),VLOOKUP(B48+9,'Tables 4-5'!$F$8:$G$25,2),blank)</f>
        <v/>
      </c>
      <c r="EA48" s="12" t="str">
        <f>IF(NOT(B48=blank),VLOOKUP(B48+9,#REF!,3),blank)</f>
        <v/>
      </c>
      <c r="EB48" s="12" t="str">
        <f>IF(NOT(B48=blank),VLOOKUP(B48+9,'Table 6'!$B$3:$D$20,3),blank)</f>
        <v/>
      </c>
      <c r="EC48" s="4" t="str">
        <f>IF(NOT(B48=blank),'Tables 4-5'!$B$8,blank)</f>
        <v/>
      </c>
      <c r="ED48" s="4" t="str">
        <f>IF(NOT(B48=blank),PRODUCT(G48,Q48,(AE48-IF(AE48/FHS&lt;1,1,AE48/FHS)*(truck_idle/60)),(DZ48*EC48),(Other!$G$4/454))+PRODUCT(IF(AE48/FHS&lt;1,1,AE48/FHS),G48,Q48,EB48,truck_idle/60,Other!$G$4/454),blank)</f>
        <v/>
      </c>
      <c r="EE48" s="12" t="str">
        <f>IF(NOT(B48=blank),PRODUCT(IF(AE48/FHS&lt;1,1,AE48/FHS),G48,Q48,EB48,truck_idle/60,Other!$G$4/454)+PRODUCT(G48,(AE48-IF(AE48/FHS&lt;1,1,AE48/FHS)*(truck_idle/60)),Truck_KW,gridPM,Other!$G$4/454,Q48,DZ48),blank)</f>
        <v/>
      </c>
      <c r="EG48" t="str">
        <f>IF(C48=truckstoptru,VLOOKUP(B48+0,'Tables 2-3 TRU'!$B$14:$D$31,2),blank)</f>
        <v/>
      </c>
      <c r="EH48" s="4" t="str">
        <f>IF(C48=truckstoptru,PRODUCT(G48,(AF48-IF(AF48/FHS&lt;1,1,AF48/FHS)*(truck_idle/60)),tru__hp,tru_Load_Factor,(Other!$G$4/454),EG48,R48)+PRODUCT(IF(AF48/FHS&lt;1,1,AF48/FHS),G48,truck_idle/60,tru__hp,tru_Load_Factor,(Other!$G$4/454),EG48,R48),blank)</f>
        <v/>
      </c>
      <c r="EI48" s="4" t="str">
        <f>IF(C48=truckstoptru,PRODUCT(IF(AF48/FHS&lt;1,1,AF48/FHS),G48,truck_idle/60,tru_Load_Factor,tru__hp,(Other!$G$4/454),EG48,R48)+PRODUCT(G48,(AF48-IF(AF48/FHS&lt;1,1,AF48/FHS)*(truck_idle/60)),TRU_KW,gridNox,Other!$G$4/454,R48),blank)</f>
        <v/>
      </c>
      <c r="EJ48" t="str">
        <f>IF(C48=truckstoptru,VLOOKUP(B48+1,'Tables 2-3 TRU'!$B$14:$D$31,2),blank)</f>
        <v/>
      </c>
      <c r="EK48" s="4" t="str">
        <f>IF(C48=truckstoptru,PRODUCT(G48,(AF48-IF(AF48/FHS&lt;1,1,AF48/FHS)*(truck_idle/60)),tru__hp,tru_Load_Factor,(Other!$G$4/454),EJ48,S48)+PRODUCT(IF(AF48/FHS&lt;1,1,AF48/FHS),G48,truck_idle/60,tru__hp,tru_Load_Factor,(Other!$G$4/454),EJ48,S48),blank)</f>
        <v/>
      </c>
      <c r="EL48" s="4" t="str">
        <f>IF(C48=truckstoptru,PRODUCT(IF(AF48/FHS&lt;1,1,AF48/FHS),G48,truck_idle/60,tru_Load_Factor,tru__hp,(Other!$G$4/454),EJ48,S48)+PRODUCT(G48,(AF48-IF(AF48/FHS&lt;1,1,AF48/FHS)*(truck_idle/60)),TRU_KW,gridNox,Other!$G$4/454,S48),blank)</f>
        <v/>
      </c>
      <c r="EM48" t="str">
        <f>IF(C48=truckstoptru,VLOOKUP(B48+2,'Tables 2-3 TRU'!$B$14:$D$31,2),blank)</f>
        <v/>
      </c>
      <c r="EN48" s="4" t="str">
        <f>IF(C48=truckstoptru,PRODUCT(G48,(AF48-IF(AF48/FHS&lt;1,1,AF48/FHS)*(truck_idle/60)),tru__hp,tru_Load_Factor,(Other!$G$4/454),EM48,T48)+PRODUCT(IF(AF48/FHS&lt;1,1,AF48/FHS),G48,truck_idle/60,tru__hp,tru_Load_Factor,(Other!$G$4/454),EM48,T48),blank)</f>
        <v/>
      </c>
      <c r="EO48" s="4" t="str">
        <f>IF(C48=truckstoptru,PRODUCT(IF(AF48/FHS&lt;1,1,AF48/FHS),G48,truck_idle/60,tru_Load_Factor,tru__hp,(Other!$G$4/454),EM48,T48)+PRODUCT(G48,(AF48-IF(AF48/FHS&lt;1,1,AF48/FHS)*(truck_idle/60)),TRU_KW,gridNox,Other!$G$4/454,T48),blank)</f>
        <v/>
      </c>
      <c r="EP48" t="str">
        <f>IF(C48=truckstoptru,VLOOKUP(B48+3,'Tables 2-3 TRU'!$B$14:$D$31,2),blank)</f>
        <v/>
      </c>
      <c r="EQ48" s="4" t="str">
        <f>IF(C48=truckstoptru,PRODUCT(G48,(AF48-IF(AF48/FHS&lt;1,1,AF48/FHS)*(truck_idle/60)),tru__hp,tru_Load_Factor,(Other!$G$4/454),EP48,U48)+PRODUCT(IF(AF48/FHS&lt;1,1,AF48/FHS),G48,truck_idle/60,tru__hp,tru_Load_Factor,(Other!$G$4/454),EP48,U48),blank)</f>
        <v/>
      </c>
      <c r="ER48" s="4" t="str">
        <f>IF(C48=truckstoptru,PRODUCT(IF(AF48/FHS&lt;1,1,AF48/FHS),G48,truck_idle/60,tru_Load_Factor,tru__hp,(Other!$G$4/454),EP48,U48)+PRODUCT(G48,(AF48-IF(AF48/FHS&lt;1,1,AF48/FHS)*(truck_idle/60)),TRU_KW,gridNox,Other!$G$4/454,U48),blank)</f>
        <v/>
      </c>
      <c r="ES48" t="str">
        <f>IF(C48=truckstoptru,VLOOKUP(B48+4,'Tables 2-3 TRU'!$B$14:$D$31,2),blank)</f>
        <v/>
      </c>
      <c r="ET48" s="4" t="str">
        <f>IF(C48=truckstoptru,PRODUCT(G48,(AF48-IF(AF48/FHS&lt;1,1,AF48/FHS)*(truck_idle/60)),tru__hp,tru_Load_Factor,(Other!$G$4/454),ES48,V48)+PRODUCT(IF(AF48/FHS&lt;1,1,AF48/FHS),G48,truck_idle/60,tru__hp,tru_Load_Factor,(Other!$G$4/454),ES48,V48),blank)</f>
        <v/>
      </c>
      <c r="EU48" s="4" t="str">
        <f>IF(C48=truckstoptru,PRODUCT(IF(AF48/FHS&lt;1,1,AE48/FHS),G48,truck_idle/60,tru_Load_Factor,tru__hp,(Other!$G$4/454),ES48,V48)+PRODUCT(G48,(AF48-IF(AF48/FHS&lt;1,1,AE48/FHS)*(truck_idle/60)),TRU_KW,gridNox,Other!$G$4/454,V48),blank)</f>
        <v/>
      </c>
      <c r="EV48" t="str">
        <f>IF(C48=truckstoptru,VLOOKUP(B48+5,'Tables 2-3 TRU'!$B$14:$D$31,2),blank)</f>
        <v/>
      </c>
      <c r="EW48" s="4" t="str">
        <f>IF(C48=truckstoptru,PRODUCT(G48,(AF48-IF(AF48/FHS&lt;1,1,AF48/FHS)*(truck_idle/60)),tru__hp,tru_Load_Factor,(Other!$G$4/454),EV48,W48)+PRODUCT(IF(AF48/FHS&lt;1,1,AF48/FHS),G48,truck_idle/60,tru__hp,tru_Load_Factor,(Other!$G$4/454),EV48,W48),blank)</f>
        <v/>
      </c>
      <c r="EX48" s="4" t="str">
        <f>IF(C48=truckstoptru,PRODUCT(IF(AF48/FHS&lt;1,1,AF48/FHS),G48,truck_idle/60,tru_Load_Factor,tru__hp,(Other!$G$4/454),EV48,W48)+PRODUCT(G48,(AF48-IF(AF48/FHS&lt;1,1,AF48/FHS)*(truck_idle/60)),TRU_KW,gridNox,Other!$G$4/454,W48),blank)</f>
        <v/>
      </c>
      <c r="EY48" t="str">
        <f>IF(C48=truckstoptru,VLOOKUP(B48+6,'Tables 2-3 TRU'!$B$14:$D$31,2),blank)</f>
        <v/>
      </c>
      <c r="EZ48" s="4" t="str">
        <f>IF(C48=truckstoptru,PRODUCT(G48,(AF48-IF(AF48/FHS&lt;1,1,AF48/FHS)*(truck_idle/60)),tru__hp,tru_Load_Factor,(Other!$G$4/454),EY48,X48)+PRODUCT(IF(AF48/FHS&lt;1,1,AF48/FHS),G48,truck_idle/60,tru__hp,tru_Load_Factor,(Other!$G$4/454),EY48,X48),blank)</f>
        <v/>
      </c>
      <c r="FA48" s="4" t="str">
        <f>IF(C48=truckstoptru,PRODUCT(IF(AF48/FHS&lt;1,1,AF48/FHS),G48,truck_idle/60,tru_Load_Factor,tru__hp,(Other!$G$4/454),EY48,X48)+PRODUCT(G48,(AF48-IF(AF48/FHS&lt;1,1,AF48/FHS)*(truck_idle/60)),TRU_KW,gridNox,Other!$G$4/454,X48),blank)</f>
        <v/>
      </c>
      <c r="FB48" t="str">
        <f>IF(C48=truckstoptru,VLOOKUP(B48+7,'Tables 2-3 TRU'!$B$14:$D$31,2),blank)</f>
        <v/>
      </c>
      <c r="FC48" s="4" t="str">
        <f>IF(C48=truckstoptru,PRODUCT(G48,(AF48-IF(AF48/FHS&lt;1,1,AF48/FHS)*(truck_idle/60)),tru__hp,tru_Load_Factor,(Other!$G$4/454),FB48,Y48)+PRODUCT(IF(AF48/FHS&lt;1,1,AF48/FHS),G48,truck_idle/60,tru__hp,tru_Load_Factor,(Other!$G$4/454),FB48,Y48),blank)</f>
        <v/>
      </c>
      <c r="FD48" s="4" t="str">
        <f>IF(C48=truckstoptru,PRODUCT(IF(AF48/FHS&lt;1,1,AF48/FHS),G48,truck_idle/60,tru_Load_Factor,tru__hp,(Other!$G$4/454),FB48,Y48)+PRODUCT(G48,(AF48-IF(AF48/FHS&lt;1,1,AF48/FHS)*(truck_idle/60)),TRU_KW,gridNox,Other!$G$4/454,Y48),blank)</f>
        <v/>
      </c>
      <c r="FE48" t="str">
        <f>IF(C48=truckstoptru,VLOOKUP(B48+8,'Tables 2-3 TRU'!$B$14:$D$31,2),blank)</f>
        <v/>
      </c>
      <c r="FF48" s="4" t="str">
        <f>IF(C48=truckstoptru,PRODUCT(G48,(AF48-IF(AF48/FHS&lt;1,1,AF48/FHS)*(truck_idle/60)),tru__hp,tru_Load_Factor,(Other!$G$4/454),FE48,Z48)+PRODUCT(IF(AF48/FHS&lt;1,1,AF48/FHS),G48,truck_idle/60,tru__hp,tru_Load_Factor,(Other!$G$4/454),FE48,Z48),blank)</f>
        <v/>
      </c>
      <c r="FG48" s="4" t="str">
        <f>IF(C48=truckstoptru,PRODUCT(IF(AF48/FHS&lt;1,1,AF48/FHS),G48,truck_idle/60,tru_Load_Factor,tru__hp,(Other!$G$4/454),FE48,Z48)+PRODUCT(G48,(AF48-IF(AF48/FHS&lt;1,1,AF48/FHS)*(truck_idle/60)),TRU_KW,gridNox,Other!$G$4/454,Z48),blank)</f>
        <v/>
      </c>
      <c r="FH48" t="str">
        <f>IF(C48=truckstoptru,VLOOKUP(B48+9,'Tables 2-3 TRU'!$B$14:$D$31,2),blank)</f>
        <v/>
      </c>
      <c r="FI48" s="4" t="str">
        <f>IF(C48=truckstoptru,PRODUCT(G48,(AF48-IF(AF48/FHS&lt;1,1,AF48/FHS)*(truck_idle/60)),tru__hp,tru_Load_Factor,(Other!$G$4/454),FH48,AA48)+PRODUCT(IF(AF48/FHS&lt;1,1,AF48/FHS),G48,truck_idle/60,tru__hp,tru_Load_Factor,(Other!$G$4/454),FH48,AA48),blank)</f>
        <v/>
      </c>
      <c r="FJ48" s="4" t="str">
        <f>IF(C48=truckstoptru,PRODUCT(IF(AF48/FHS&lt;1,1,AF48/FHS),G48,truck_idle/60,tru_Load_Factor,tru__hp,(Other!$G$4/454),FH48,AA48)+PRODUCT(G48,(AF48-IF(AF48/FHS&lt;1,1,AF48/FHS)*(truck_idle/60)),TRU_KW,gridNox,Other!$G$4/454,AA48),blank)</f>
        <v/>
      </c>
      <c r="FL48" t="str">
        <f>IF(C48=truckstoptru,VLOOKUP(B48+0,'Tables 2-3 TRU'!$B$14:$D$31,3),blank)</f>
        <v/>
      </c>
      <c r="FM48" s="4" t="str">
        <f>IF(C48=truckstoptru,PRODUCT(G48,(AF48-IF(AF48/FHS&lt;1,1,AF48/FHS)*(truck_idle/60)),tru__hp,tru_Load_Factor,(Other!$G$4/454),FL48,R48)+PRODUCT(IF(AF48/FHS&lt;1,1,AF48/FHS),G48,truck_idle/60,tru__hp,tru_Load_Factor,(Other!$G$4/454),FL48,R48),blank)</f>
        <v/>
      </c>
      <c r="FN48" s="4" t="str">
        <f>IF(C48=truckstoptru,PRODUCT(IF(AF48/FHS&lt;1,1,AF48/FHS),G48,truck_idle/60,tru_Load_Factor,tru__hp,(Other!$G$4/454),FL48,R48)+PRODUCT(G48,(AF48-IF(AF48/FHS&lt;1,1,AF48/FHS)*(truck_idle/60)),TRU_KW,gridPM,Other!$G$4/454,R48),blank)</f>
        <v/>
      </c>
      <c r="FO48" t="str">
        <f>IF(C48=truckstoptru,VLOOKUP(B48+1,'Tables 2-3 TRU'!$B$14:$D$31,3),blank)</f>
        <v/>
      </c>
      <c r="FP48" s="4" t="str">
        <f>IF(C48=truckstoptru,PRODUCT(G48,(AF48-IF(AF48/FHS&lt;1,1,AF48/FHS)*(truck_idle/60)),tru__hp,tru_Load_Factor,(Other!$G$4/454),FO48,S48)+PRODUCT(IF(AF48/FHS&lt;1,1,AF48/FHS),G48,truck_idle/60,tru__hp,tru_Load_Factor,(Other!$G$4/454),FO48,S48),blank)</f>
        <v/>
      </c>
      <c r="FQ48" s="4" t="str">
        <f>IF(C48=truckstoptru,PRODUCT(IF(AF48/FHS&lt;1,1,AF48/FHS),G48,truck_idle/60,tru_Load_Factor,tru__hp,(Other!$G$4/454),FO48,S48)+PRODUCT(G48,(AF48-IF(AF48/FHS&lt;1,1,AF48/FHS)*(truck_idle/60)),TRU_KW,gridPM,Other!$G$4/454,S48),blank)</f>
        <v/>
      </c>
      <c r="FR48" t="str">
        <f>IF(C48=truckstoptru,VLOOKUP(B48+2,'Tables 2-3 TRU'!$B$14:$D$31,3),blank)</f>
        <v/>
      </c>
      <c r="FS48" s="4" t="str">
        <f>IF(C48=truckstoptru,PRODUCT(G48,(AF48-IF(AF48/FHS&lt;1,1,AF48/FHS)*(truck_idle/60)),tru__hp,tru_Load_Factor,(Other!$G$4/454),FR48,T48)+PRODUCT(IF(AF48/FHS&lt;1,1,AF48/FHS),G48,truck_idle/60,tru__hp,tru_Load_Factor,(Other!$G$4/454),FR48,T48),blank)</f>
        <v/>
      </c>
      <c r="FT48" s="4" t="str">
        <f>IF(C48=truckstoptru,PRODUCT(IF(AF48/FHS&lt;1,1,AF48/FHS),G48,truck_idle/60,tru_Load_Factor,tru__hp,(Other!$G$4/454),FR48,T48)+PRODUCT(G48,(AF48-IF(AF48/FHS&lt;1,1,AF48/FHS)*(truck_idle/60)),TRU_KW,gridPM,Other!$G$4/454,T48),blank)</f>
        <v/>
      </c>
      <c r="FU48" t="str">
        <f>IF(C48=truckstoptru,VLOOKUP(B48+3,'Tables 2-3 TRU'!$B$14:$D$31,3),blank)</f>
        <v/>
      </c>
      <c r="FV48" s="4" t="str">
        <f>IF(C48=truckstoptru,PRODUCT(G48,(AF48-IF(AF48/FHS&lt;1,1,AF48/FHS)*(truck_idle/60)),tru__hp,tru_Load_Factor,(Other!$G$4/454),FU48,U48)+PRODUCT(IF(AF48/FHS&lt;1,1,AF48/FHS),G48,truck_idle/60,tru__hp,tru_Load_Factor,(Other!$G$4/454),FU48,U48),blank)</f>
        <v/>
      </c>
      <c r="FW48" s="4" t="str">
        <f>IF(C48=truckstoptru,PRODUCT(IF(AF48/FHS&lt;1,1,AF48/FHS),G48,truck_idle/60,tru_Load_Factor,tru__hp,(Other!$G$4/454),FU48,U48)+PRODUCT(G48,(AF48-IF(AF48/FHS&lt;1,1,AF48/FHS)*(truck_idle/60)),TRU_KW,gridPM,Other!$G$4/454,U48),blank)</f>
        <v/>
      </c>
      <c r="FX48" t="str">
        <f>IF(C48=truckstoptru,VLOOKUP(B48+4,'Tables 2-3 TRU'!$B$14:$D$31,3),blank)</f>
        <v/>
      </c>
      <c r="FY48" s="4" t="str">
        <f>IF(C48=truckstoptru,PRODUCT(G48,(AF48-IF(AF48/FHS&lt;1,1,AF48/FHS)*(truck_idle/60)),tru__hp,tru_Load_Factor,(Other!$G$4/454),FX48,V48)+PRODUCT(IF(AF48/FHS&lt;1,1,AF48/FHS),G48,truck_idle/60,tru__hp,tru_Load_Factor,(Other!$G$4/454),FX48,V48),blank)</f>
        <v/>
      </c>
      <c r="FZ48" s="4" t="str">
        <f>IF(C48=truckstoptru,PRODUCT(IF(AF48/FHS&lt;1,1,AF48/FHS),G48,truck_idle/60,tru_Load_Factor,tru__hp,(Other!$G$4/454),FX48,V48)+PRODUCT(G48,(AF48-IF(AF48/FHS&lt;1,1,AF48/FHS)*(truck_idle/60)),TRU_KW,gridPM,Other!$G$4/454,V48),blank)</f>
        <v/>
      </c>
      <c r="GA48" t="str">
        <f>IF(C48=truckstoptru,VLOOKUP(B48+5,'Tables 2-3 TRU'!$B$14:$D$31,3),blank)</f>
        <v/>
      </c>
      <c r="GB48" s="4" t="str">
        <f>IF(C48=truckstoptru,PRODUCT(G48,(AF48-IF(AF48/FHS&lt;1,1,AF48/FHS)*(truck_idle/60)),tru__hp,tru_Load_Factor,(Other!$G$4/454),GA48,W48)+PRODUCT(IF(AF48/FHS&lt;1,1,AF48/FHS),G48,truck_idle/60,tru__hp,tru_Load_Factor,(Other!$G$4/454),GA48,W48),blank)</f>
        <v/>
      </c>
      <c r="GC48" s="4" t="str">
        <f>IF(C48=truckstoptru,PRODUCT(IF(AF48/FHS&lt;1,1,AF48/FHS),G48,truck_idle/60,tru_Load_Factor,tru__hp,(Other!$G$4/454),GA48,W48)+PRODUCT(G48,(AF48-IF(AF48/FHS&lt;1,1,AF48/FHS)*(truck_idle/60)),TRU_KW,gridPM,Other!$G$4/454,W48),blank)</f>
        <v/>
      </c>
      <c r="GD48" t="str">
        <f>IF(C48=truckstoptru,VLOOKUP(B48+6,'Tables 2-3 TRU'!$B$14:$D$31,3),blank)</f>
        <v/>
      </c>
      <c r="GE48" s="4" t="str">
        <f>IF(C48=truckstoptru,PRODUCT(G48,(AF48-IF(AF48/FHS&lt;1,1,AF48/FHS)*(truck_idle/60)),tru__hp,tru_Load_Factor,(Other!$G$4/454),GD48,X48)+PRODUCT(IF(AF48/FHS&lt;1,1,AF48/FHS),G48,truck_idle/60,tru__hp,tru_Load_Factor,(Other!$G$4/454),GD48,X48),blank)</f>
        <v/>
      </c>
      <c r="GF48" s="4" t="str">
        <f>IF(C48=truckstoptru,PRODUCT(IF(AF48/FHS&lt;1,1,AF48/FHS),G48,truck_idle/60,tru_Load_Factor,tru__hp,(Other!$G$4/454),GD48,X48)+PRODUCT(G48,(AF48-IF(AF48/FHS&lt;1,1,AF48/FHS)*(truck_idle/60)),TRU_KW,gridPM,Other!$G$4/454,X48),blank)</f>
        <v/>
      </c>
      <c r="GG48" t="str">
        <f>IF(C48=truckstoptru,VLOOKUP(B48+7,'Tables 2-3 TRU'!$B$14:$D$31,3),blank)</f>
        <v/>
      </c>
      <c r="GH48" s="4" t="str">
        <f>IF(C48=truckstoptru,PRODUCT(G48,(AF48-IF(AF48/FHS&lt;1,1,AF48/FHS)*(truck_idle/60)),tru__hp,tru_Load_Factor,(Other!$G$4/454),GG48,Y48)+PRODUCT(IF(AF48/FHS&lt;1,1,AF48/FHS),G48,truck_idle/60,tru__hp,tru_Load_Factor,(Other!$G$4/454),GG48,Y48),blank)</f>
        <v/>
      </c>
      <c r="GI48" s="4" t="str">
        <f>IF(C48=truckstoptru,PRODUCT(IF(AF48/FHS&lt;1,1,AF48/FHS),G48,truck_idle/60,tru_Load_Factor,tru__hp,(Other!$G$4/454),GG48,Y48)+PRODUCT(G48,(AF48-IF(AF48/FHS&lt;1,1,AF48/FHS)*(truck_idle/60)),TRU_KW,gridPM,Other!$G$4/454,Y48),blank)</f>
        <v/>
      </c>
      <c r="GJ48" t="str">
        <f>IF(C48=truckstoptru,VLOOKUP(B48+8,'Tables 2-3 TRU'!$B$14:$D$31,3),blank)</f>
        <v/>
      </c>
      <c r="GK48" s="4" t="str">
        <f>IF(C48=truckstoptru,PRODUCT(G48,(AF48-IF(AF48/FHS&lt;1,1,AF48/FHS)*(truck_idle/60)),tru__hp,tru_Load_Factor,(Other!$G$4/454),GJ48,Z48)+PRODUCT(IF(AF48/FHS&lt;1,1,AF48/FHS),G48,truck_idle/60,tru__hp,tru_Load_Factor,(Other!$G$4/454),GJ48,Z48),blank)</f>
        <v/>
      </c>
      <c r="GL48" s="4" t="str">
        <f>IF(C48=truckstoptru,PRODUCT(IF(AF48/FHS&lt;1,1,AF48/FHS),G48,truck_idle/60,tru_Load_Factor,tru__hp,(Other!$G$4/454),GJ48,Z48)+PRODUCT(G48,(AF48-IF(AF48/FHS&lt;1,1,AF48/FHS)*(truck_idle/60)),TRU_KW,gridPM,Other!$G$4/454,Z48),blank)</f>
        <v/>
      </c>
      <c r="GM48" t="str">
        <f>IF(C48=truckstoptru,VLOOKUP(B48+9,'Tables 2-3 TRU'!$B$14:$D$31,3),blank)</f>
        <v/>
      </c>
      <c r="GN48" s="4" t="str">
        <f>IF(C48=truckstoptru,PRODUCT(G48,(AF48-IF(AF48/FHS&lt;1,1,AF48/FHS)*(truck_idle/60)),tru__hp,tru_Load_Factor,(Other!$G$4/454),GM48,AA48)+PRODUCT(IF(AF48/FHS&lt;1,1,AF48/FHS),G48,truck_idle/60,tru__hp,tru_Load_Factor,(Other!$G$4/454),GM48,AA48),blank)</f>
        <v/>
      </c>
      <c r="GO48" s="4" t="str">
        <f>IF(C48=truckstoptru,PRODUCT(IF(AF48/FHS&lt;1,1,AF48/FHS),G48,truck_idle/60,tru_Load_Factor,tru__hp,(Other!$G$4/454),GM48,AA48)+PRODUCT(G48,(AF48-IF(AF48/FHS&lt;1,1,AF48/FHS)*(truck_idle/60)),TRU_KW,gridPM,Other!$G$4/454,AA48),blank)</f>
        <v/>
      </c>
      <c r="GQ48" s="4">
        <f t="shared" si="19"/>
        <v>0</v>
      </c>
      <c r="GR48" s="4">
        <f t="shared" si="20"/>
        <v>0</v>
      </c>
      <c r="GS48" s="4">
        <f t="shared" si="21"/>
        <v>0</v>
      </c>
      <c r="GT48" s="4">
        <f t="shared" si="22"/>
        <v>0</v>
      </c>
      <c r="GU48" s="4">
        <f t="shared" si="11"/>
        <v>0</v>
      </c>
      <c r="GV48" s="4">
        <f t="shared" si="12"/>
        <v>0</v>
      </c>
      <c r="GW48" s="4"/>
      <c r="GX48" s="4">
        <f t="shared" si="23"/>
        <v>0</v>
      </c>
      <c r="GY48" s="4">
        <f t="shared" si="24"/>
        <v>0</v>
      </c>
      <c r="GZ48" s="4">
        <f t="shared" si="25"/>
        <v>0</v>
      </c>
      <c r="HA48" s="4">
        <f t="shared" si="26"/>
        <v>0</v>
      </c>
      <c r="HB48" s="4">
        <f t="shared" si="13"/>
        <v>0</v>
      </c>
      <c r="HC48" s="4">
        <f t="shared" si="14"/>
        <v>0</v>
      </c>
      <c r="HD48" s="4"/>
      <c r="HE48" s="4">
        <f t="shared" si="15"/>
        <v>0</v>
      </c>
      <c r="HF48" s="4">
        <f t="shared" si="16"/>
        <v>0</v>
      </c>
      <c r="HG48" s="19">
        <f t="shared" si="17"/>
        <v>0</v>
      </c>
      <c r="HH48" s="244">
        <f t="shared" si="27"/>
        <v>0</v>
      </c>
      <c r="HI48" s="55"/>
    </row>
    <row r="49" spans="1:217" x14ac:dyDescent="0.2">
      <c r="A49" t="str">
        <f>IF(OR('User Input Data'!C53=truckstop1,'User Input Data'!C53=truckstoptru),'User Input Data'!A53,blank)</f>
        <v/>
      </c>
      <c r="B49" t="str">
        <f>IF(OR('User Input Data'!C53=truckstop1,'User Input Data'!C53=truckstoptru),'User Input Data'!B53,blank)</f>
        <v/>
      </c>
      <c r="C49" s="49" t="str">
        <f>IF(OR('User Input Data'!C53=truckstop1,'User Input Data'!C53=truckstoptru),'User Input Data'!C53,blank)</f>
        <v/>
      </c>
      <c r="D49" s="49" t="str">
        <f>IF(AND(OR('User Input Data'!C53=truckstop1,'User Input Data'!C53=truckstoptru),'User Input Data'!D53&gt;1),'User Input Data'!D53,blank)</f>
        <v/>
      </c>
      <c r="E49" s="49" t="str">
        <f>IF(AND(OR('User Input Data'!C53=truckstop1,'User Input Data'!C53=truckstoptru),'User Input Data'!E53&gt;1),'User Input Data'!E53,blank)</f>
        <v/>
      </c>
      <c r="F49" s="49" t="str">
        <f>IF(AND(OR('User Input Data'!C53=truckstop1,'User Input Data'!C53=truckstoptru),'User Input Data'!F53&gt;1),'User Input Data'!F53,blank)</f>
        <v/>
      </c>
      <c r="G49" t="str">
        <f>IF(AND(OR('User Input Data'!C53=truckstop1,'User Input Data'!C53=truckstoptru),'User Input Data'!G53&gt;1),'User Input Data'!G53,blank)</f>
        <v/>
      </c>
      <c r="H49" s="79" t="str">
        <f>IF(OR('User Input Data'!C53=truckstop1,'User Input Data'!C53=truckstoptru),'User Input Data'!H53,blank)</f>
        <v/>
      </c>
      <c r="I49" s="79" t="str">
        <f>IF(OR('User Input Data'!C53=truckstop1,'User Input Data'!C53=truckstoptru),'User Input Data'!I53,blank)</f>
        <v/>
      </c>
      <c r="J49" s="79" t="str">
        <f>IF(OR('User Input Data'!C53=truckstop1,'User Input Data'!C53=truckstoptru),'User Input Data'!J53,blank)</f>
        <v/>
      </c>
      <c r="K49" s="79" t="str">
        <f>IF(OR('User Input Data'!C53=truckstop1,'User Input Data'!C53=truckstoptru),'User Input Data'!K53,blank)</f>
        <v/>
      </c>
      <c r="L49" s="79" t="str">
        <f>IF(OR('User Input Data'!C53=truckstop1,'User Input Data'!C53=truckstoptru),'User Input Data'!L53,blank)</f>
        <v/>
      </c>
      <c r="M49" s="79" t="str">
        <f>IF(OR('User Input Data'!C53=truckstop1,'User Input Data'!C53=truckstoptru),'User Input Data'!M53,blank)</f>
        <v/>
      </c>
      <c r="N49" s="79" t="str">
        <f>IF(OR('User Input Data'!C53=truckstop1,'User Input Data'!C53=truckstoptru),'User Input Data'!N53,blank)</f>
        <v/>
      </c>
      <c r="O49" s="79" t="str">
        <f>IF(OR('User Input Data'!C53=truckstop1,'User Input Data'!C53=truckstoptru),'User Input Data'!O53,blank)</f>
        <v/>
      </c>
      <c r="P49" s="79" t="str">
        <f>IF(OR('User Input Data'!C53=truckstop1,'User Input Data'!C53=truckstoptru),'User Input Data'!P53,blank)</f>
        <v/>
      </c>
      <c r="Q49" s="79" t="str">
        <f>IF(OR('User Input Data'!C53=truckstop1,'User Input Data'!C53=truckstoptru),'User Input Data'!Q53,blank)</f>
        <v/>
      </c>
      <c r="R49" s="79" t="str">
        <f>IF('User Input Data'!C53=truckstoptru,'User Input Data'!R53,blank)</f>
        <v/>
      </c>
      <c r="S49" s="79" t="str">
        <f>IF('User Input Data'!C53=truckstoptru,'User Input Data'!S53,blank)</f>
        <v/>
      </c>
      <c r="T49" s="79" t="str">
        <f>IF('User Input Data'!C53=truckstoptru,'User Input Data'!T53,blank)</f>
        <v/>
      </c>
      <c r="U49" s="79" t="str">
        <f>IF('User Input Data'!C53=truckstoptru,'User Input Data'!U53,blank)</f>
        <v/>
      </c>
      <c r="V49" s="79" t="str">
        <f>IF('User Input Data'!C53=truckstoptru,'User Input Data'!V53,blank)</f>
        <v/>
      </c>
      <c r="W49" s="79" t="str">
        <f>IF('User Input Data'!C53=truckstoptru,'User Input Data'!W53,blank)</f>
        <v/>
      </c>
      <c r="X49" s="79" t="str">
        <f>IF('User Input Data'!C53=truckstoptru,'User Input Data'!X53,blank)</f>
        <v/>
      </c>
      <c r="Y49" s="79" t="str">
        <f>IF('User Input Data'!C53=truckstoptru,'User Input Data'!Y53,blank)</f>
        <v/>
      </c>
      <c r="Z49" s="79" t="str">
        <f>IF('User Input Data'!C53=truckstoptru,'User Input Data'!Z53,blank)</f>
        <v/>
      </c>
      <c r="AA49" s="79" t="str">
        <f>IF('User Input Data'!C53=truckstoptru,'User Input Data'!AA53,blank)</f>
        <v/>
      </c>
      <c r="AB49" s="9" t="str">
        <f>IF(AND(OR('User Input Data'!C53=truckstop1,'User Input Data'!C53=truckstoptru),'User Input Data'!AC53&gt;1),'User Input Data'!AC53,blank)</f>
        <v/>
      </c>
      <c r="AC49" s="9" t="str">
        <f>IF(AND(OR('User Input Data'!C53=truckstop1,'User Input Data'!C53=truckstoptru),'User Input Data'!AD53&gt;0),'User Input Data'!AD53,blank)</f>
        <v/>
      </c>
      <c r="AE49" t="str">
        <f>IF(E49&gt;0,E49,Other!$G$5)</f>
        <v/>
      </c>
      <c r="AF49" t="str">
        <f t="shared" si="18"/>
        <v/>
      </c>
      <c r="AG49" s="12" t="str">
        <f>IF(NOT(B49=blank),VLOOKUP(B49+0,'Tables 4-5'!$F$8:$G$25,2),blank)</f>
        <v/>
      </c>
      <c r="AH49" s="461" t="str">
        <f>IF(NOT(B49=blank),VLOOKUP(B49+0,'Table 6'!$B$3:$D$20,2),blank)</f>
        <v/>
      </c>
      <c r="AI49" s="4" t="str">
        <f>IF(NOT(B49=blank),'Tables 4-5'!$A$8,blank)</f>
        <v/>
      </c>
      <c r="AJ49" s="4" t="str">
        <f>IF(NOT(B49=blank),PRODUCT(G49,H49,(AE49-IF(AE49/FHS&lt;1,1,AE49/FHS)*(truck_idle/60)),(AG49*AI49),(Other!$G$4/454))+PRODUCT(IF(AE49/FHS&lt;1,1,AE49/FHS),G49,H49,AH49,truck_idle/60,Other!$G$4/454),blank)</f>
        <v/>
      </c>
      <c r="AK49" s="4" t="str">
        <f>IF(NOT(B49=blank),PRODUCT(IF(AE49/FHS&lt;1,1,AE49/FHS),G49,H49,AH49,truck_idle/60,Other!$G$4/454)+PRODUCT(G49,(AE49-IF(AE49/FHS&lt;1,1,AE49/FHS)*(truck_idle/60)),Truck_KW,gridNox,Other!$G$4/454,H49,AG49),blank)</f>
        <v/>
      </c>
      <c r="AL49" s="12" t="str">
        <f>IF(NOT(B49=blank),VLOOKUP(B49+1,'Tables 4-5'!$F$8:$G$25,2),blank)</f>
        <v/>
      </c>
      <c r="AM49" s="461" t="str">
        <f>IF(NOT(B49=blank),VLOOKUP(B49+1,'Table 6'!$B$3:$D$20,2),blank)</f>
        <v/>
      </c>
      <c r="AN49" s="4" t="str">
        <f>IF(NOT(B49=blank),'Tables 4-5'!$A$8,blank)</f>
        <v/>
      </c>
      <c r="AO49" s="4" t="str">
        <f>IF(NOT(B49=blank),PRODUCT(G49,I49,(AE49-IF(AE49/FHS&lt;1,1,AE49/FHS)*(truck_idle/60)),(AL49*AN49),(Other!$G$4/454))+PRODUCT(IF(AE49/FHS&lt;1,1,AE49/FHS),G49,I49,AM49,truck_idle/60,Other!$G$4/454),blank)</f>
        <v/>
      </c>
      <c r="AP49" s="4" t="str">
        <f>IF(NOT(B49=blank),PRODUCT(IF(AE49/FHS&lt;1,1,AE49/FHS),G49,I49,AM49,truck_idle/60,Other!$G$4/454)+PRODUCT(G49,(AE49-IF(AE49/FHS&lt;1,1,AE49/FHS)*(truck_idle/60)),Truck_KW,gridNox,Other!$G$4/454,I49,AL49),blank)</f>
        <v/>
      </c>
      <c r="AQ49" s="12" t="str">
        <f>IF(NOT(B49=blank),VLOOKUP(B49+2,'Tables 4-5'!$F$8:$G$25,2),blank)</f>
        <v/>
      </c>
      <c r="AR49" s="461" t="str">
        <f>IF(NOT(B49=blank),VLOOKUP(B49+2,'Table 6'!$B$3:$D$20,2),blank)</f>
        <v/>
      </c>
      <c r="AS49" s="4" t="str">
        <f>IF(NOT(B49=blank),'Tables 4-5'!$A$8,blank)</f>
        <v/>
      </c>
      <c r="AT49" s="4" t="str">
        <f>IF(NOT(B49=blank),PRODUCT(G49,J49,(AE49-IF(AE49/FHS&lt;1,1,AE49/FHS)*(truck_idle/60)),(AQ49*AS49),(Other!$G$4/454))+PRODUCT(IF(AE49/FHS&lt;1,1,AE49/FHS),G49,J49,AR49,truck_idle/60,Other!$G$4/454),blank)</f>
        <v/>
      </c>
      <c r="AU49" s="4" t="str">
        <f>IF(NOT(B49=blank),PRODUCT(IF(AE49/FHS&lt;1,1,AE49/FHS),G49,J49,AR49,truck_idle/60,Other!$G$4/454)+PRODUCT(G49,(AE49-IF(AE49/FHS&lt;1,1,AE49/FHS)*(truck_idle/60)),Truck_KW,gridNox,Other!$G$4/454,J49,AQ49),blank)</f>
        <v/>
      </c>
      <c r="AV49" s="12" t="str">
        <f>IF(NOT(B49=blank),VLOOKUP(B49+3,'Tables 4-5'!$F$8:$G$25,2),blank)</f>
        <v/>
      </c>
      <c r="AW49" s="4" t="str">
        <f>IF(NOT(B49=blank),VLOOKUP(B49+3,#REF!,2),blank)</f>
        <v/>
      </c>
      <c r="AX49" s="461" t="str">
        <f>IF(NOT(B49=blank),VLOOKUP(B49+3,'Table 6'!$B$3:$D$20,2),blank)</f>
        <v/>
      </c>
      <c r="AY49" s="4" t="str">
        <f>IF(NOT(B49=blank),'Tables 4-5'!$A$8,blank)</f>
        <v/>
      </c>
      <c r="AZ49" s="4" t="str">
        <f>IF(NOT(B49=blank),PRODUCT(G49,K49,(AE49-IF(AE49/FHS&lt;1,1,AE49/FHS)*(truck_idle/60)),(AV49*AY49),(Other!$G$4/454))+PRODUCT(IF(AE49/FHS&lt;1,1,AE49/FHS),G49,K49,AX49,truck_idle/60,Other!$G$4/454),blank)</f>
        <v/>
      </c>
      <c r="BA49" s="4" t="str">
        <f>IF(NOT(B49=blank),PRODUCT(IF(AE49/FHS&lt;1,1,AE49/FHS),G49,K49,AX49,Other!$G$6/60,Other!$G$4/454)+PRODUCT(G49,(AE49-IF(AE49/FHS&lt;1,1,AE49/FHS)*(truck_idle/60)),Truck_KW,gridNox,Other!$G$4/454,K49,AV49),blank)</f>
        <v/>
      </c>
      <c r="BB49" s="12" t="str">
        <f>IF(NOT(B49=blank),VLOOKUP(B49+4,'Tables 4-5'!$F$8:$G$25,2),blank)</f>
        <v/>
      </c>
      <c r="BC49" s="461" t="str">
        <f>IF(NOT(B49=blank),VLOOKUP(B49+4,'Table 6'!$B$3:$D$20,2),blank)</f>
        <v/>
      </c>
      <c r="BD49" s="4" t="str">
        <f>IF(NOT(B49=blank),'Tables 4-5'!$A$8,blank)</f>
        <v/>
      </c>
      <c r="BE49" s="4" t="str">
        <f>IF(NOT(B49=blank),PRODUCT(G49,L49,(AE49-IF(AE49/FHS&lt;1,1,AE49/FHS)*(truck_idle/60)),(BB49*BD49),(Other!$G$4/454))+PRODUCT(IF(AE49/FHS&lt;1,1,AE49/FHS),G49,L49,BC49,truck_idle/60,Other!$G$4/454),blank)</f>
        <v/>
      </c>
      <c r="BF49" s="4" t="str">
        <f>IF(NOT(B49=blank),PRODUCT(IF(AE49/FHS&lt;1,1,AE49/FHS),G49,L49,BC49,Other!$G$6/60,Other!$G$4/454)+PRODUCT(G49,(AE49-IF(AE49/FHS&lt;1,1,AE49/FHS)*(truck_idle/60)),Truck_KW,gridNox,Other!$G$4/454,L49,BB49),blank)</f>
        <v/>
      </c>
      <c r="BG49" s="12" t="str">
        <f>IF(NOT(B49=blank),VLOOKUP(B49+5,'Tables 4-5'!$F$8:$G$25,2),blank)</f>
        <v/>
      </c>
      <c r="BH49" s="461" t="str">
        <f>IF(NOT(B49=blank),VLOOKUP(B49+5,'Table 6'!$B$3:$D$20,2),blank)</f>
        <v/>
      </c>
      <c r="BI49" s="4" t="str">
        <f>IF(NOT(B49=blank),'Tables 4-5'!$A$8,blank)</f>
        <v/>
      </c>
      <c r="BJ49" s="4" t="str">
        <f>IF(NOT(B49=blank),PRODUCT(G49,M49,(AE49-IF(AE49/FHS&lt;1,1,AE49/FHS)*(truck_idle/60)),(BG49*BI49),(Other!$G$4/454))+PRODUCT(IF(AE49/FHS&lt;1,1,AE49/FHS),G49,M49,BH49,truck_idle/60,Other!$G$4/454),blank)</f>
        <v/>
      </c>
      <c r="BK49" s="4" t="str">
        <f>IF(NOT(B49=blank),PRODUCT(IF(AE49/FHS&lt;1,1,AE49/FHS),G49,M49,BH49,truck_idle/60,Other!$G$4/454)+PRODUCT(G49,(AE49-IF(AE49/FHS&lt;1,1,AE49/FHS)*(truck_idle/60)),Truck_KW,gridNox,Other!$G$4/454,M49,BG49),blank)</f>
        <v/>
      </c>
      <c r="BL49" s="12" t="str">
        <f>IF(NOT(B49=blank),VLOOKUP(B49+6,'Tables 4-5'!$F$8:$G$25,2),blank)</f>
        <v/>
      </c>
      <c r="BM49" s="461" t="str">
        <f>IF(NOT(B49=blank),VLOOKUP(B49+6,'Table 6'!$B$3:$D$20,2),blank)</f>
        <v/>
      </c>
      <c r="BN49" s="4" t="str">
        <f>IF(NOT(B49=blank),'Tables 4-5'!$A$8,blank)</f>
        <v/>
      </c>
      <c r="BO49" s="4" t="str">
        <f>IF(NOT(B49=blank),PRODUCT(G49,N49,(AE49-IF(AE49/FHS&lt;1,1,AE49/FHS)*(truck_idle/60)),(BL49*BN49),(Other!$G$4/454))+PRODUCT(IF(AE49/FHS&lt;1,1,AE49/FHS),G49,N49,BM49,truck_idle/60,Other!$G$4/454),blank)</f>
        <v/>
      </c>
      <c r="BP49" s="4" t="str">
        <f>IF(NOT(B49=blank),PRODUCT(IF(AE49/FHS&lt;1,1,AE49/FHS),G49,N49,BM49,truck_idle/60,Other!$G$4/454)+PRODUCT(G49,(AE49-IF(AE49/FHS&lt;1,1,AE49/FHS)*(truck_idle/60)),Truck_KW,gridNox,Other!$G$4/454,N49,BL49),blank)</f>
        <v/>
      </c>
      <c r="BQ49" s="12" t="str">
        <f>IF(NOT(B49=blank),VLOOKUP(B49+7,'Tables 4-5'!$F$8:$G$25,2),blank)</f>
        <v/>
      </c>
      <c r="BR49" s="461" t="str">
        <f>IF(NOT(B49=blank),VLOOKUP(B49+7,'Table 6'!$B$3:$D$20,2),blank)</f>
        <v/>
      </c>
      <c r="BS49" s="4" t="str">
        <f>IF(NOT(B49=blank),'Tables 4-5'!$A$8,blank)</f>
        <v/>
      </c>
      <c r="BT49" s="4" t="str">
        <f>IF(NOT(B49=blank),PRODUCT(G49,O49,(AE49-IF(AE49/FHS&lt;1,1,AE49/FHS)*(truck_idle/60)),(BQ49*BS49),(Other!$G$4/454))+PRODUCT(IF(AE49/FHS&lt;1,1,AE49/FHS),G49,O49,BR49,truck_idle/60,Other!$G$4/454),blank)</f>
        <v/>
      </c>
      <c r="BU49" s="4" t="str">
        <f>IF(NOT(B49=blank),PRODUCT(IF(AE49/FHS&lt;1,1,AE49/FHS),G49,O49,BR49,truck_idle/60,Other!$G$4/454)+PRODUCT(G49,(AE49-IF(AE49/FHS&lt;1,1,AE49/FHS)*(truck_idle/60)),Truck_KW,gridNox,Other!$G$4/454,O49,BQ49),blank)</f>
        <v/>
      </c>
      <c r="BV49" s="12" t="str">
        <f>IF(NOT(B49=blank),VLOOKUP(B49+8,'Tables 4-5'!$F$8:$G$25,2),blank)</f>
        <v/>
      </c>
      <c r="BW49" s="461" t="str">
        <f>IF(NOT(B49=blank),VLOOKUP(B49+8,'Table 6'!$B$3:$D$20,2),blank)</f>
        <v/>
      </c>
      <c r="BX49" s="4" t="str">
        <f>IF(NOT(B49=blank),'Tables 4-5'!$A$8,blank)</f>
        <v/>
      </c>
      <c r="BY49" s="4" t="str">
        <f>IF(NOT(B49=blank),PRODUCT(G49,P49,(AE49-IF(AE49/FHS&lt;1,1,AE49/FHS)*(truck_idle/60)),(BV49*BX49),(Other!$G$4/454))+PRODUCT(IF(AE49/FHS&lt;1,1,AE49/FHS),G49,P49,BW49,truck_idle/60,Other!$G$4/454),blank)</f>
        <v/>
      </c>
      <c r="BZ49" s="4" t="str">
        <f>IF(NOT(B49=blank),PRODUCT(IF(AE49/FHS&lt;1,1,AE49/FHS),G49,P49,BW49,truck_idle/60,Other!$G$4/454)+PRODUCT(G49,(AE49-IF(AE49/FHS&lt;1,1,AE49/FHS)*(truck_idle/60)),Truck_KW,gridNox,Other!$G$4/454,P49,BV49),blank)</f>
        <v/>
      </c>
      <c r="CA49" s="12" t="str">
        <f>IF(NOT(B49=blank),VLOOKUP(B49+9,'Tables 4-5'!$F$8:$G$25,2),blank)</f>
        <v/>
      </c>
      <c r="CB49" s="461" t="str">
        <f>IF(NOT(B49=blank),VLOOKUP(B49+9,'Table 6'!$B$3:$D$20,2),blank)</f>
        <v/>
      </c>
      <c r="CC49" s="4" t="str">
        <f>IF(NOT(B49=blank),'Tables 4-5'!$A$8,blank)</f>
        <v/>
      </c>
      <c r="CD49" s="4" t="str">
        <f>IF(NOT(B49=blank),PRODUCT(G49,Q49,(AE49-IF(AE49/FHS&lt;1,1,AE49/FHS)*(truck_idle/60)),(CA49*CC49),(Other!$G$4/454))+PRODUCT(IF(AE49/FHS&lt;1,1,AE49/FHS),G49,Q49,CB49,truck_idle/60,Other!$G$4/454),blank)</f>
        <v/>
      </c>
      <c r="CE49" s="4" t="str">
        <f>IF(NOT(B49=blank),PRODUCT(IF(AE49/FHS&lt;1,1,AE49/FHS),G49,Q49,CB49,truck_idle/60,Other!$G$4/454)+PRODUCT(G49,(AE49-IF(AE49/FHS&lt;1,1,AE49/FHS)*(truck_idle/60)),Truck_KW,gridNox,Other!$G$4/454,Q49,CA49),blank)</f>
        <v/>
      </c>
      <c r="CG49" s="12" t="str">
        <f>IF(NOT(B49=blank),VLOOKUP(B49+0,'Tables 4-5'!$F$8:$G$25,2),blank)</f>
        <v/>
      </c>
      <c r="CH49" s="12" t="str">
        <f>IF(NOT(B49=blank),VLOOKUP(B49+0,'Table 6'!$B$3:$D$20,3),blank)</f>
        <v/>
      </c>
      <c r="CI49" s="4" t="str">
        <f>IF(NOT(B49=blank),'Tables 4-5'!$B$8,blank)</f>
        <v/>
      </c>
      <c r="CJ49" s="4" t="str">
        <f>IF(NOT(B49=blank),PRODUCT(G49,H49,(AE49-IF(AE49/FHS&lt;1,1,AE49/FHS)*(truck_idle/60)),(CG49*CI49),(Other!$G$4/454))+PRODUCT(IF(AE49/FHS&lt;1,1,AE49/FHS),G49,H49,CH49,truck_idle/60,Other!$G$4/454),blank)</f>
        <v/>
      </c>
      <c r="CK49" s="12" t="str">
        <f>IF(NOT(B49=blank),PRODUCT(IF(AE49/FHS&lt;1,1,AE49/FHS),G49,H49,CH49,truck_idle/60,Other!$G$4/454)+PRODUCT(G49,(AE49-IF(AE49/FHS&lt;1,1,AE49/FHS)*(truck_idle/60)),Truck_KW,gridPM,Other!$G$4/454,CG49,H49),blank)</f>
        <v/>
      </c>
      <c r="CL49" s="12" t="str">
        <f>IF(NOT(B49=blank),VLOOKUP(B49+1,'Tables 4-5'!$F$8:$G$25,2),blank)</f>
        <v/>
      </c>
      <c r="CM49" s="12" t="str">
        <f>IF(NOT(B49=blank),VLOOKUP(B49+1,'Table 6'!$B$3:$D$20,3),blank)</f>
        <v/>
      </c>
      <c r="CN49" s="4" t="str">
        <f>IF(NOT(B49=blank),'Tables 4-5'!$B$8,blank)</f>
        <v/>
      </c>
      <c r="CO49" s="4" t="str">
        <f>IF(NOT(B49=blank),PRODUCT(G49,I49,(AE49-IF(AE49/FHS&lt;1,1,AE49/FHS)*(truck_idle/60)),(CL49*CN49),(Other!$G$4/454))+PRODUCT(IF(AE49/FHS&lt;1,1,AE49/FHS),G49,I49,CM49,truck_idle/60,Other!$G$4/454),blank)</f>
        <v/>
      </c>
      <c r="CP49" s="12" t="str">
        <f>IF(NOT(B49=blank),PRODUCT(IF(AE49/FHS&lt;1,1,AE49/FHS),G49,I49,CM49,truck_idle/60,Other!$G$4/454)+PRODUCT(G49,(AE49-IF(AE49/FHS&lt;1,1,AE49/FHS)*(truck_idle/60)),Truck_KW,gridPM,Other!$G$4/454,I49,CL49),blank)</f>
        <v/>
      </c>
      <c r="CQ49" s="12" t="str">
        <f>IF(NOT(B49=blank),VLOOKUP(B49+2,'Tables 4-5'!$F$8:$G$25,2),blank)</f>
        <v/>
      </c>
      <c r="CR49" s="12" t="str">
        <f>IF(NOT(B49=blank),VLOOKUP(B49+2,'Table 6'!$B$3:$D$20,3),blank)</f>
        <v/>
      </c>
      <c r="CS49" s="4" t="str">
        <f>IF(NOT(B49=blank),'Tables 4-5'!$B$8,blank)</f>
        <v/>
      </c>
      <c r="CT49" s="4" t="str">
        <f>IF(NOT(B49=blank),PRODUCT(G49,J49,(AE49-IF(AE49/FHS&lt;1,1,AE49/FHS)*(truck_idle/60)),(CQ49*CS49),(Other!$G$4/454))+PRODUCT(IF(AE49/FHS&lt;1,1,AE49/FHS),G49,J49,CR49,truck_idle/60,Other!$G$4/454),blank)</f>
        <v/>
      </c>
      <c r="CU49" s="12" t="str">
        <f>IF(NOT(B49=blank),PRODUCT(IF(AE49/FHS&lt;1,1,AE49/FHS),G49,J49,CR49,truck_idle/60,Other!$G$4/454)+PRODUCT(G49,(AE49-IF(AE49/FHS&lt;1,1,AE49/FHS)*(truck_idle/60)),Truck_KW,gridPM,Other!$G$4/454,J49,CQ49),blank)</f>
        <v/>
      </c>
      <c r="CV49" s="12" t="str">
        <f>IF(NOT(B49=blank),VLOOKUP(B49+3,'Tables 4-5'!$F$8:$G$25,2),blank)</f>
        <v/>
      </c>
      <c r="CW49" s="12" t="str">
        <f>IF(NOT(B49=blank),VLOOKUP(B49+3,'Table 6'!$B$3:$D$20,3),blank)</f>
        <v/>
      </c>
      <c r="CX49" s="4" t="str">
        <f>IF(NOT(B49=blank),'Tables 4-5'!$B$8,blank)</f>
        <v/>
      </c>
      <c r="CY49" s="4" t="str">
        <f>IF(NOT(B49=blank),PRODUCT(G49,K49,(AE49-IF(AE49/FHS&lt;1,1,AE49/FHS)*(truck_idle/60)),(CV49*CX49),(Other!$G$4/454))+PRODUCT(IF(AE49/FHS&lt;1,1,AE49/FHS),G49,K49,CW49,truck_idle/60,Other!$G$4/454),blank)</f>
        <v/>
      </c>
      <c r="CZ49" s="12" t="str">
        <f>IF(NOT(B49=blank),PRODUCT(IF(AE49/FHS&lt;1,1,AE49/FHS),G49,K49,CW49,truck_idle/60,Other!$G$4/454)+PRODUCT(G49,(AE49-IF(AE49/FHS&lt;1,1,AE49/FHS)*(truck_idle/60)),Truck_KW,gridPM,Other!$G$4/454,K49,CV49),blank)</f>
        <v/>
      </c>
      <c r="DA49" s="12" t="str">
        <f>IF(NOT(B49=blank),VLOOKUP(B49+4,'Tables 4-5'!$F$8:$G$25,2),blank)</f>
        <v/>
      </c>
      <c r="DB49" s="12" t="str">
        <f>IF(NOT(B49=blank),VLOOKUP(B49+4,'Table 6'!$B$3:$D$20,3),blank)</f>
        <v/>
      </c>
      <c r="DC49" s="4" t="str">
        <f>IF(NOT(B49=blank),'Tables 4-5'!$B$8,blank)</f>
        <v/>
      </c>
      <c r="DD49" s="4" t="str">
        <f>IF(NOT(B49=blank),PRODUCT(G49,L49,(AE49-IF(AE49/FHS&lt;1,1,AE49/FHS)*(truck_idle/60)),(DA49*DC49),(Other!$G$4/454))+PRODUCT(IF(AE49/FHS&lt;1,1,AE49/FHS),G49,L49,DB49,truck_idle/60,Other!$G$4/454),blank)</f>
        <v/>
      </c>
      <c r="DE49" s="12" t="str">
        <f>IF(NOT(B49=blank),PRODUCT(IF(AE49/FHS&lt;1,1,AE49/FHS),G49,L49,DB49,truck_idle/60,Other!$G$4/454)+PRODUCT(G49,(AE49-IF(AE49/FHS&lt;1,1,AE49/FHS)*(truck_idle/60)),Truck_KW,gridPM,Other!$G$4/454,L49,DA49),blank)</f>
        <v/>
      </c>
      <c r="DF49" s="12" t="str">
        <f>IF(NOT(B49=blank),VLOOKUP(B49+5,'Tables 4-5'!$F$8:$G$25,2),blank)</f>
        <v/>
      </c>
      <c r="DG49" s="12" t="str">
        <f>IF(NOT(B49=blank),VLOOKUP(B49+5,'Table 6'!$B$3:$D$20,3),blank)</f>
        <v/>
      </c>
      <c r="DH49" s="4" t="str">
        <f>IF(NOT(B49=blank),'Tables 4-5'!$B$8,blank)</f>
        <v/>
      </c>
      <c r="DI49" s="4" t="str">
        <f>IF(NOT(B49=blank),PRODUCT(G49,M49,(AE49-IF(AE49/FHS&lt;1,1,AE49/FHS)*(truck_idle/60)),(DF49*DH49),(Other!$G$4/454))+PRODUCT(IF(AE49/FHS&lt;1,1,AE49/FHS),G49,M49,DG49,truck_idle/60,Other!$G$4/454),blank)</f>
        <v/>
      </c>
      <c r="DJ49" s="12" t="str">
        <f>IF(NOT(B49=blank),PRODUCT(IF(AE49/FHS&lt;1,1,AE49/FHS),G49,M49,DG49,truck_idle/60,Other!$G$4/454)+PRODUCT(G49,(AE49-IF(AE49/FHS&lt;1,1,AE49/FHS)*(truck_idle/60)),Truck_KW,gridPM,Other!$G$4/454,M49,DF49),blank)</f>
        <v/>
      </c>
      <c r="DK49" s="12" t="str">
        <f>IF(NOT(B49=blank),VLOOKUP(B49+6,'Tables 4-5'!$F$8:$G$25,2),blank)</f>
        <v/>
      </c>
      <c r="DL49" s="12" t="str">
        <f>IF(NOT(B49=blank),VLOOKUP(B49+6,'Table 6'!$B$3:$D$20,3),blank)</f>
        <v/>
      </c>
      <c r="DM49" s="4" t="str">
        <f>IF(NOT(B49=blank),'Tables 4-5'!$B$8,blank)</f>
        <v/>
      </c>
      <c r="DN49" s="4" t="str">
        <f>IF(NOT(B49=blank),PRODUCT(G49,N49,(AE49-IF(AE49/FHS&lt;1,1,AE49/FHS)*(truck_idle/60)),(DK49*DM49),(Other!$G$4/454))+PRODUCT(IF(AE49/FHS&lt;1,1,AE49/FHS),G49,N49,DL49,truck_idle/60,Other!$G$4/454),blank)</f>
        <v/>
      </c>
      <c r="DO49" s="12" t="str">
        <f>IF(NOT(B49=blank),PRODUCT(IF(AE49/FHS&lt;1,1,AE49/FHS),G49,N49,DL49,truck_idle/60,Other!$G$4/454)+PRODUCT(G49,(AE49-IF(AE49/FHS&lt;1,1,AE49/FHS)*(truck_idle/60)),Truck_KW,gridPM,Other!$G$4/454,N49,DK49),blank)</f>
        <v/>
      </c>
      <c r="DP49" s="12" t="str">
        <f>IF(NOT(B49=blank),VLOOKUP(B49+7,'Tables 4-5'!$F$8:$G$25,2),blank)</f>
        <v/>
      </c>
      <c r="DQ49" s="12" t="str">
        <f>IF(NOT(B49=blank),VLOOKUP(B49+7,'Table 6'!$B$3:$D$20,3),blank)</f>
        <v/>
      </c>
      <c r="DR49" s="4" t="str">
        <f>IF(NOT(B49=blank),'Tables 4-5'!$B$8,blank)</f>
        <v/>
      </c>
      <c r="DS49" s="4" t="str">
        <f>IF(NOT(B49=blank),PRODUCT(G49,O49,(AE49-IF(AE49/FHS&lt;1,1,AE49/FHS)*(truck_idle/60)),(DP49*DR49),(Other!$G$4/454))+PRODUCT(IF(AE49/FHS&lt;1,1,AE49/FHS),G49,O49,DQ49,truck_idle/60,Other!$G$4/454),blank)</f>
        <v/>
      </c>
      <c r="DT49" s="12" t="str">
        <f>IF(NOT(B49=blank),PRODUCT(IF(AE49/FHS&lt;1,1,AE49/FHS),G49,O49,DQ49,truck_idle/60,Other!$G$4/454)+PRODUCT(G49,(AE49-IF(AE49/FHS&lt;1,1,AE49/FHS)*(truck_idle/60)),Truck_KW,gridPM,Other!$G$4/454,O49,DP49),blank)</f>
        <v/>
      </c>
      <c r="DU49" s="12" t="str">
        <f>IF(NOT(B49=blank),VLOOKUP(B49+8,'Tables 4-5'!$F$8:$G$25,2),blank)</f>
        <v/>
      </c>
      <c r="DV49" s="12" t="str">
        <f>IF(NOT(B49=blank),VLOOKUP(B49+8,'Table 6'!$B$3:$D$20,3),blank)</f>
        <v/>
      </c>
      <c r="DW49" s="4" t="str">
        <f>IF(NOT(B49=blank),'Tables 4-5'!$B$8,blank)</f>
        <v/>
      </c>
      <c r="DX49" s="4" t="str">
        <f>IF(NOT(B49=blank),PRODUCT(G49,P49,(AE49-IF(AE49/FHS&lt;1,1,AE49/FHS)*(truck_idle/60)),(DU49*DW49),(Other!$G$4/454))+PRODUCT(IF(AE49/FHS&lt;1,1,AE49/FHS),G49,P49,DV49,truck_idle/60,Other!$G$4/454),blank)</f>
        <v/>
      </c>
      <c r="DY49" s="12" t="str">
        <f>IF(NOT(B49=blank),PRODUCT(IF(AE49/FHS&lt;1,1,AE49/FHS),G49,P49,DV49,truck_idle/60,Other!$G$4/454)+PRODUCT(G49,(AE49-IF(AE49/FHS&lt;1,1,AE49/FHS)*(truck_idle/60)),Truck_KW,gridPM,Other!$G$4/454,P49,DU49),blank)</f>
        <v/>
      </c>
      <c r="DZ49" s="12" t="str">
        <f>IF(NOT(B49=blank),VLOOKUP(B49+9,'Tables 4-5'!$F$8:$G$25,2),blank)</f>
        <v/>
      </c>
      <c r="EA49" s="12" t="str">
        <f>IF(NOT(B49=blank),VLOOKUP(B49+9,#REF!,3),blank)</f>
        <v/>
      </c>
      <c r="EB49" s="12" t="str">
        <f>IF(NOT(B49=blank),VLOOKUP(B49+9,'Table 6'!$B$3:$D$20,3),blank)</f>
        <v/>
      </c>
      <c r="EC49" s="4" t="str">
        <f>IF(NOT(B49=blank),'Tables 4-5'!$B$8,blank)</f>
        <v/>
      </c>
      <c r="ED49" s="4" t="str">
        <f>IF(NOT(B49=blank),PRODUCT(G49,Q49,(AE49-IF(AE49/FHS&lt;1,1,AE49/FHS)*(truck_idle/60)),(DZ49*EC49),(Other!$G$4/454))+PRODUCT(IF(AE49/FHS&lt;1,1,AE49/FHS),G49,Q49,EB49,truck_idle/60,Other!$G$4/454),blank)</f>
        <v/>
      </c>
      <c r="EE49" s="12" t="str">
        <f>IF(NOT(B49=blank),PRODUCT(IF(AE49/FHS&lt;1,1,AE49/FHS),G49,Q49,EB49,truck_idle/60,Other!$G$4/454)+PRODUCT(G49,(AE49-IF(AE49/FHS&lt;1,1,AE49/FHS)*(truck_idle/60)),Truck_KW,gridPM,Other!$G$4/454,Q49,DZ49),blank)</f>
        <v/>
      </c>
      <c r="EG49" t="str">
        <f>IF(C49=truckstoptru,VLOOKUP(B49+0,'Tables 2-3 TRU'!$B$14:$D$31,2),blank)</f>
        <v/>
      </c>
      <c r="EH49" s="4" t="str">
        <f>IF(C49=truckstoptru,PRODUCT(G49,(AF49-IF(AF49/FHS&lt;1,1,AF49/FHS)*(truck_idle/60)),tru__hp,tru_Load_Factor,(Other!$G$4/454),EG49,R49)+PRODUCT(IF(AF49/FHS&lt;1,1,AF49/FHS),G49,truck_idle/60,tru__hp,tru_Load_Factor,(Other!$G$4/454),EG49,R49),blank)</f>
        <v/>
      </c>
      <c r="EI49" s="4" t="str">
        <f>IF(C49=truckstoptru,PRODUCT(IF(AF49/FHS&lt;1,1,AF49/FHS),G49,truck_idle/60,tru_Load_Factor,tru__hp,(Other!$G$4/454),EG49,R49)+PRODUCT(G49,(AF49-IF(AF49/FHS&lt;1,1,AF49/FHS)*(truck_idle/60)),TRU_KW,gridNox,Other!$G$4/454,R49),blank)</f>
        <v/>
      </c>
      <c r="EJ49" t="str">
        <f>IF(C49=truckstoptru,VLOOKUP(B49+1,'Tables 2-3 TRU'!$B$14:$D$31,2),blank)</f>
        <v/>
      </c>
      <c r="EK49" s="4" t="str">
        <f>IF(C49=truckstoptru,PRODUCT(G49,(AF49-IF(AF49/FHS&lt;1,1,AF49/FHS)*(truck_idle/60)),tru__hp,tru_Load_Factor,(Other!$G$4/454),EJ49,S49)+PRODUCT(IF(AF49/FHS&lt;1,1,AF49/FHS),G49,truck_idle/60,tru__hp,tru_Load_Factor,(Other!$G$4/454),EJ49,S49),blank)</f>
        <v/>
      </c>
      <c r="EL49" s="4" t="str">
        <f>IF(C49=truckstoptru,PRODUCT(IF(AF49/FHS&lt;1,1,AF49/FHS),G49,truck_idle/60,tru_Load_Factor,tru__hp,(Other!$G$4/454),EJ49,S49)+PRODUCT(G49,(AF49-IF(AF49/FHS&lt;1,1,AF49/FHS)*(truck_idle/60)),TRU_KW,gridNox,Other!$G$4/454,S49),blank)</f>
        <v/>
      </c>
      <c r="EM49" t="str">
        <f>IF(C49=truckstoptru,VLOOKUP(B49+2,'Tables 2-3 TRU'!$B$14:$D$31,2),blank)</f>
        <v/>
      </c>
      <c r="EN49" s="4" t="str">
        <f>IF(C49=truckstoptru,PRODUCT(G49,(AF49-IF(AF49/FHS&lt;1,1,AF49/FHS)*(truck_idle/60)),tru__hp,tru_Load_Factor,(Other!$G$4/454),EM49,T49)+PRODUCT(IF(AF49/FHS&lt;1,1,AF49/FHS),G49,truck_idle/60,tru__hp,tru_Load_Factor,(Other!$G$4/454),EM49,T49),blank)</f>
        <v/>
      </c>
      <c r="EO49" s="4" t="str">
        <f>IF(C49=truckstoptru,PRODUCT(IF(AF49/FHS&lt;1,1,AF49/FHS),G49,truck_idle/60,tru_Load_Factor,tru__hp,(Other!$G$4/454),EM49,T49)+PRODUCT(G49,(AF49-IF(AF49/FHS&lt;1,1,AF49/FHS)*(truck_idle/60)),TRU_KW,gridNox,Other!$G$4/454,T49),blank)</f>
        <v/>
      </c>
      <c r="EP49" t="str">
        <f>IF(C49=truckstoptru,VLOOKUP(B49+3,'Tables 2-3 TRU'!$B$14:$D$31,2),blank)</f>
        <v/>
      </c>
      <c r="EQ49" s="4" t="str">
        <f>IF(C49=truckstoptru,PRODUCT(G49,(AF49-IF(AF49/FHS&lt;1,1,AF49/FHS)*(truck_idle/60)),tru__hp,tru_Load_Factor,(Other!$G$4/454),EP49,U49)+PRODUCT(IF(AF49/FHS&lt;1,1,AF49/FHS),G49,truck_idle/60,tru__hp,tru_Load_Factor,(Other!$G$4/454),EP49,U49),blank)</f>
        <v/>
      </c>
      <c r="ER49" s="4" t="str">
        <f>IF(C49=truckstoptru,PRODUCT(IF(AF49/FHS&lt;1,1,AF49/FHS),G49,truck_idle/60,tru_Load_Factor,tru__hp,(Other!$G$4/454),EP49,U49)+PRODUCT(G49,(AF49-IF(AF49/FHS&lt;1,1,AF49/FHS)*(truck_idle/60)),TRU_KW,gridNox,Other!$G$4/454,U49),blank)</f>
        <v/>
      </c>
      <c r="ES49" t="str">
        <f>IF(C49=truckstoptru,VLOOKUP(B49+4,'Tables 2-3 TRU'!$B$14:$D$31,2),blank)</f>
        <v/>
      </c>
      <c r="ET49" s="4" t="str">
        <f>IF(C49=truckstoptru,PRODUCT(G49,(AF49-IF(AF49/FHS&lt;1,1,AF49/FHS)*(truck_idle/60)),tru__hp,tru_Load_Factor,(Other!$G$4/454),ES49,V49)+PRODUCT(IF(AF49/FHS&lt;1,1,AF49/FHS),G49,truck_idle/60,tru__hp,tru_Load_Factor,(Other!$G$4/454),ES49,V49),blank)</f>
        <v/>
      </c>
      <c r="EU49" s="4" t="str">
        <f>IF(C49=truckstoptru,PRODUCT(IF(AF49/FHS&lt;1,1,AE49/FHS),G49,truck_idle/60,tru_Load_Factor,tru__hp,(Other!$G$4/454),ES49,V49)+PRODUCT(G49,(AF49-IF(AF49/FHS&lt;1,1,AE49/FHS)*(truck_idle/60)),TRU_KW,gridNox,Other!$G$4/454,V49),blank)</f>
        <v/>
      </c>
      <c r="EV49" t="str">
        <f>IF(C49=truckstoptru,VLOOKUP(B49+5,'Tables 2-3 TRU'!$B$14:$D$31,2),blank)</f>
        <v/>
      </c>
      <c r="EW49" s="4" t="str">
        <f>IF(C49=truckstoptru,PRODUCT(G49,(AF49-IF(AF49/FHS&lt;1,1,AF49/FHS)*(truck_idle/60)),tru__hp,tru_Load_Factor,(Other!$G$4/454),EV49,W49)+PRODUCT(IF(AF49/FHS&lt;1,1,AF49/FHS),G49,truck_idle/60,tru__hp,tru_Load_Factor,(Other!$G$4/454),EV49,W49),blank)</f>
        <v/>
      </c>
      <c r="EX49" s="4" t="str">
        <f>IF(C49=truckstoptru,PRODUCT(IF(AF49/FHS&lt;1,1,AF49/FHS),G49,truck_idle/60,tru_Load_Factor,tru__hp,(Other!$G$4/454),EV49,W49)+PRODUCT(G49,(AF49-IF(AF49/FHS&lt;1,1,AF49/FHS)*(truck_idle/60)),TRU_KW,gridNox,Other!$G$4/454,W49),blank)</f>
        <v/>
      </c>
      <c r="EY49" t="str">
        <f>IF(C49=truckstoptru,VLOOKUP(B49+6,'Tables 2-3 TRU'!$B$14:$D$31,2),blank)</f>
        <v/>
      </c>
      <c r="EZ49" s="4" t="str">
        <f>IF(C49=truckstoptru,PRODUCT(G49,(AF49-IF(AF49/FHS&lt;1,1,AF49/FHS)*(truck_idle/60)),tru__hp,tru_Load_Factor,(Other!$G$4/454),EY49,X49)+PRODUCT(IF(AF49/FHS&lt;1,1,AF49/FHS),G49,truck_idle/60,tru__hp,tru_Load_Factor,(Other!$G$4/454),EY49,X49),blank)</f>
        <v/>
      </c>
      <c r="FA49" s="4" t="str">
        <f>IF(C49=truckstoptru,PRODUCT(IF(AF49/FHS&lt;1,1,AF49/FHS),G49,truck_idle/60,tru_Load_Factor,tru__hp,(Other!$G$4/454),EY49,X49)+PRODUCT(G49,(AF49-IF(AF49/FHS&lt;1,1,AF49/FHS)*(truck_idle/60)),TRU_KW,gridNox,Other!$G$4/454,X49),blank)</f>
        <v/>
      </c>
      <c r="FB49" t="str">
        <f>IF(C49=truckstoptru,VLOOKUP(B49+7,'Tables 2-3 TRU'!$B$14:$D$31,2),blank)</f>
        <v/>
      </c>
      <c r="FC49" s="4" t="str">
        <f>IF(C49=truckstoptru,PRODUCT(G49,(AF49-IF(AF49/FHS&lt;1,1,AF49/FHS)*(truck_idle/60)),tru__hp,tru_Load_Factor,(Other!$G$4/454),FB49,Y49)+PRODUCT(IF(AF49/FHS&lt;1,1,AF49/FHS),G49,truck_idle/60,tru__hp,tru_Load_Factor,(Other!$G$4/454),FB49,Y49),blank)</f>
        <v/>
      </c>
      <c r="FD49" s="4" t="str">
        <f>IF(C49=truckstoptru,PRODUCT(IF(AF49/FHS&lt;1,1,AF49/FHS),G49,truck_idle/60,tru_Load_Factor,tru__hp,(Other!$G$4/454),FB49,Y49)+PRODUCT(G49,(AF49-IF(AF49/FHS&lt;1,1,AF49/FHS)*(truck_idle/60)),TRU_KW,gridNox,Other!$G$4/454,Y49),blank)</f>
        <v/>
      </c>
      <c r="FE49" t="str">
        <f>IF(C49=truckstoptru,VLOOKUP(B49+8,'Tables 2-3 TRU'!$B$14:$D$31,2),blank)</f>
        <v/>
      </c>
      <c r="FF49" s="4" t="str">
        <f>IF(C49=truckstoptru,PRODUCT(G49,(AF49-IF(AF49/FHS&lt;1,1,AF49/FHS)*(truck_idle/60)),tru__hp,tru_Load_Factor,(Other!$G$4/454),FE49,Z49)+PRODUCT(IF(AF49/FHS&lt;1,1,AF49/FHS),G49,truck_idle/60,tru__hp,tru_Load_Factor,(Other!$G$4/454),FE49,Z49),blank)</f>
        <v/>
      </c>
      <c r="FG49" s="4" t="str">
        <f>IF(C49=truckstoptru,PRODUCT(IF(AF49/FHS&lt;1,1,AF49/FHS),G49,truck_idle/60,tru_Load_Factor,tru__hp,(Other!$G$4/454),FE49,Z49)+PRODUCT(G49,(AF49-IF(AF49/FHS&lt;1,1,AF49/FHS)*(truck_idle/60)),TRU_KW,gridNox,Other!$G$4/454,Z49),blank)</f>
        <v/>
      </c>
      <c r="FH49" t="str">
        <f>IF(C49=truckstoptru,VLOOKUP(B49+9,'Tables 2-3 TRU'!$B$14:$D$31,2),blank)</f>
        <v/>
      </c>
      <c r="FI49" s="4" t="str">
        <f>IF(C49=truckstoptru,PRODUCT(G49,(AF49-IF(AF49/FHS&lt;1,1,AF49/FHS)*(truck_idle/60)),tru__hp,tru_Load_Factor,(Other!$G$4/454),FH49,AA49)+PRODUCT(IF(AF49/FHS&lt;1,1,AF49/FHS),G49,truck_idle/60,tru__hp,tru_Load_Factor,(Other!$G$4/454),FH49,AA49),blank)</f>
        <v/>
      </c>
      <c r="FJ49" s="4" t="str">
        <f>IF(C49=truckstoptru,PRODUCT(IF(AF49/FHS&lt;1,1,AF49/FHS),G49,truck_idle/60,tru_Load_Factor,tru__hp,(Other!$G$4/454),FH49,AA49)+PRODUCT(G49,(AF49-IF(AF49/FHS&lt;1,1,AF49/FHS)*(truck_idle/60)),TRU_KW,gridNox,Other!$G$4/454,AA49),blank)</f>
        <v/>
      </c>
      <c r="FL49" t="str">
        <f>IF(C49=truckstoptru,VLOOKUP(B49+0,'Tables 2-3 TRU'!$B$14:$D$31,3),blank)</f>
        <v/>
      </c>
      <c r="FM49" s="4" t="str">
        <f>IF(C49=truckstoptru,PRODUCT(G49,(AF49-IF(AF49/FHS&lt;1,1,AF49/FHS)*(truck_idle/60)),tru__hp,tru_Load_Factor,(Other!$G$4/454),FL49,R49)+PRODUCT(IF(AF49/FHS&lt;1,1,AF49/FHS),G49,truck_idle/60,tru__hp,tru_Load_Factor,(Other!$G$4/454),FL49,R49),blank)</f>
        <v/>
      </c>
      <c r="FN49" s="4" t="str">
        <f>IF(C49=truckstoptru,PRODUCT(IF(AF49/FHS&lt;1,1,AF49/FHS),G49,truck_idle/60,tru_Load_Factor,tru__hp,(Other!$G$4/454),FL49,R49)+PRODUCT(G49,(AF49-IF(AF49/FHS&lt;1,1,AF49/FHS)*(truck_idle/60)),TRU_KW,gridPM,Other!$G$4/454,R49),blank)</f>
        <v/>
      </c>
      <c r="FO49" t="str">
        <f>IF(C49=truckstoptru,VLOOKUP(B49+1,'Tables 2-3 TRU'!$B$14:$D$31,3),blank)</f>
        <v/>
      </c>
      <c r="FP49" s="4" t="str">
        <f>IF(C49=truckstoptru,PRODUCT(G49,(AF49-IF(AF49/FHS&lt;1,1,AF49/FHS)*(truck_idle/60)),tru__hp,tru_Load_Factor,(Other!$G$4/454),FO49,S49)+PRODUCT(IF(AF49/FHS&lt;1,1,AF49/FHS),G49,truck_idle/60,tru__hp,tru_Load_Factor,(Other!$G$4/454),FO49,S49),blank)</f>
        <v/>
      </c>
      <c r="FQ49" s="4" t="str">
        <f>IF(C49=truckstoptru,PRODUCT(IF(AF49/FHS&lt;1,1,AF49/FHS),G49,truck_idle/60,tru_Load_Factor,tru__hp,(Other!$G$4/454),FO49,S49)+PRODUCT(G49,(AF49-IF(AF49/FHS&lt;1,1,AF49/FHS)*(truck_idle/60)),TRU_KW,gridPM,Other!$G$4/454,S49),blank)</f>
        <v/>
      </c>
      <c r="FR49" t="str">
        <f>IF(C49=truckstoptru,VLOOKUP(B49+2,'Tables 2-3 TRU'!$B$14:$D$31,3),blank)</f>
        <v/>
      </c>
      <c r="FS49" s="4" t="str">
        <f>IF(C49=truckstoptru,PRODUCT(G49,(AF49-IF(AF49/FHS&lt;1,1,AF49/FHS)*(truck_idle/60)),tru__hp,tru_Load_Factor,(Other!$G$4/454),FR49,T49)+PRODUCT(IF(AF49/FHS&lt;1,1,AF49/FHS),G49,truck_idle/60,tru__hp,tru_Load_Factor,(Other!$G$4/454),FR49,T49),blank)</f>
        <v/>
      </c>
      <c r="FT49" s="4" t="str">
        <f>IF(C49=truckstoptru,PRODUCT(IF(AF49/FHS&lt;1,1,AF49/FHS),G49,truck_idle/60,tru_Load_Factor,tru__hp,(Other!$G$4/454),FR49,T49)+PRODUCT(G49,(AF49-IF(AF49/FHS&lt;1,1,AF49/FHS)*(truck_idle/60)),TRU_KW,gridPM,Other!$G$4/454,T49),blank)</f>
        <v/>
      </c>
      <c r="FU49" t="str">
        <f>IF(C49=truckstoptru,VLOOKUP(B49+3,'Tables 2-3 TRU'!$B$14:$D$31,3),blank)</f>
        <v/>
      </c>
      <c r="FV49" s="4" t="str">
        <f>IF(C49=truckstoptru,PRODUCT(G49,(AF49-IF(AF49/FHS&lt;1,1,AF49/FHS)*(truck_idle/60)),tru__hp,tru_Load_Factor,(Other!$G$4/454),FU49,U49)+PRODUCT(IF(AF49/FHS&lt;1,1,AF49/FHS),G49,truck_idle/60,tru__hp,tru_Load_Factor,(Other!$G$4/454),FU49,U49),blank)</f>
        <v/>
      </c>
      <c r="FW49" s="4" t="str">
        <f>IF(C49=truckstoptru,PRODUCT(IF(AF49/FHS&lt;1,1,AF49/FHS),G49,truck_idle/60,tru_Load_Factor,tru__hp,(Other!$G$4/454),FU49,U49)+PRODUCT(G49,(AF49-IF(AF49/FHS&lt;1,1,AF49/FHS)*(truck_idle/60)),TRU_KW,gridPM,Other!$G$4/454,U49),blank)</f>
        <v/>
      </c>
      <c r="FX49" t="str">
        <f>IF(C49=truckstoptru,VLOOKUP(B49+4,'Tables 2-3 TRU'!$B$14:$D$31,3),blank)</f>
        <v/>
      </c>
      <c r="FY49" s="4" t="str">
        <f>IF(C49=truckstoptru,PRODUCT(G49,(AF49-IF(AF49/FHS&lt;1,1,AF49/FHS)*(truck_idle/60)),tru__hp,tru_Load_Factor,(Other!$G$4/454),FX49,V49)+PRODUCT(IF(AF49/FHS&lt;1,1,AF49/FHS),G49,truck_idle/60,tru__hp,tru_Load_Factor,(Other!$G$4/454),FX49,V49),blank)</f>
        <v/>
      </c>
      <c r="FZ49" s="4" t="str">
        <f>IF(C49=truckstoptru,PRODUCT(IF(AF49/FHS&lt;1,1,AF49/FHS),G49,truck_idle/60,tru_Load_Factor,tru__hp,(Other!$G$4/454),FX49,V49)+PRODUCT(G49,(AF49-IF(AF49/FHS&lt;1,1,AF49/FHS)*(truck_idle/60)),TRU_KW,gridPM,Other!$G$4/454,V49),blank)</f>
        <v/>
      </c>
      <c r="GA49" t="str">
        <f>IF(C49=truckstoptru,VLOOKUP(B49+5,'Tables 2-3 TRU'!$B$14:$D$31,3),blank)</f>
        <v/>
      </c>
      <c r="GB49" s="4" t="str">
        <f>IF(C49=truckstoptru,PRODUCT(G49,(AF49-IF(AF49/FHS&lt;1,1,AF49/FHS)*(truck_idle/60)),tru__hp,tru_Load_Factor,(Other!$G$4/454),GA49,W49)+PRODUCT(IF(AF49/FHS&lt;1,1,AF49/FHS),G49,truck_idle/60,tru__hp,tru_Load_Factor,(Other!$G$4/454),GA49,W49),blank)</f>
        <v/>
      </c>
      <c r="GC49" s="4" t="str">
        <f>IF(C49=truckstoptru,PRODUCT(IF(AF49/FHS&lt;1,1,AF49/FHS),G49,truck_idle/60,tru_Load_Factor,tru__hp,(Other!$G$4/454),GA49,W49)+PRODUCT(G49,(AF49-IF(AF49/FHS&lt;1,1,AF49/FHS)*(truck_idle/60)),TRU_KW,gridPM,Other!$G$4/454,W49),blank)</f>
        <v/>
      </c>
      <c r="GD49" t="str">
        <f>IF(C49=truckstoptru,VLOOKUP(B49+6,'Tables 2-3 TRU'!$B$14:$D$31,3),blank)</f>
        <v/>
      </c>
      <c r="GE49" s="4" t="str">
        <f>IF(C49=truckstoptru,PRODUCT(G49,(AF49-IF(AF49/FHS&lt;1,1,AF49/FHS)*(truck_idle/60)),tru__hp,tru_Load_Factor,(Other!$G$4/454),GD49,X49)+PRODUCT(IF(AF49/FHS&lt;1,1,AF49/FHS),G49,truck_idle/60,tru__hp,tru_Load_Factor,(Other!$G$4/454),GD49,X49),blank)</f>
        <v/>
      </c>
      <c r="GF49" s="4" t="str">
        <f>IF(C49=truckstoptru,PRODUCT(IF(AF49/FHS&lt;1,1,AF49/FHS),G49,truck_idle/60,tru_Load_Factor,tru__hp,(Other!$G$4/454),GD49,X49)+PRODUCT(G49,(AF49-IF(AF49/FHS&lt;1,1,AF49/FHS)*(truck_idle/60)),TRU_KW,gridPM,Other!$G$4/454,X49),blank)</f>
        <v/>
      </c>
      <c r="GG49" t="str">
        <f>IF(C49=truckstoptru,VLOOKUP(B49+7,'Tables 2-3 TRU'!$B$14:$D$31,3),blank)</f>
        <v/>
      </c>
      <c r="GH49" s="4" t="str">
        <f>IF(C49=truckstoptru,PRODUCT(G49,(AF49-IF(AF49/FHS&lt;1,1,AF49/FHS)*(truck_idle/60)),tru__hp,tru_Load_Factor,(Other!$G$4/454),GG49,Y49)+PRODUCT(IF(AF49/FHS&lt;1,1,AF49/FHS),G49,truck_idle/60,tru__hp,tru_Load_Factor,(Other!$G$4/454),GG49,Y49),blank)</f>
        <v/>
      </c>
      <c r="GI49" s="4" t="str">
        <f>IF(C49=truckstoptru,PRODUCT(IF(AF49/FHS&lt;1,1,AF49/FHS),G49,truck_idle/60,tru_Load_Factor,tru__hp,(Other!$G$4/454),GG49,Y49)+PRODUCT(G49,(AF49-IF(AF49/FHS&lt;1,1,AF49/FHS)*(truck_idle/60)),TRU_KW,gridPM,Other!$G$4/454,Y49),blank)</f>
        <v/>
      </c>
      <c r="GJ49" t="str">
        <f>IF(C49=truckstoptru,VLOOKUP(B49+8,'Tables 2-3 TRU'!$B$14:$D$31,3),blank)</f>
        <v/>
      </c>
      <c r="GK49" s="4" t="str">
        <f>IF(C49=truckstoptru,PRODUCT(G49,(AF49-IF(AF49/FHS&lt;1,1,AF49/FHS)*(truck_idle/60)),tru__hp,tru_Load_Factor,(Other!$G$4/454),GJ49,Z49)+PRODUCT(IF(AF49/FHS&lt;1,1,AF49/FHS),G49,truck_idle/60,tru__hp,tru_Load_Factor,(Other!$G$4/454),GJ49,Z49),blank)</f>
        <v/>
      </c>
      <c r="GL49" s="4" t="str">
        <f>IF(C49=truckstoptru,PRODUCT(IF(AF49/FHS&lt;1,1,AF49/FHS),G49,truck_idle/60,tru_Load_Factor,tru__hp,(Other!$G$4/454),GJ49,Z49)+PRODUCT(G49,(AF49-IF(AF49/FHS&lt;1,1,AF49/FHS)*(truck_idle/60)),TRU_KW,gridPM,Other!$G$4/454,Z49),blank)</f>
        <v/>
      </c>
      <c r="GM49" t="str">
        <f>IF(C49=truckstoptru,VLOOKUP(B49+9,'Tables 2-3 TRU'!$B$14:$D$31,3),blank)</f>
        <v/>
      </c>
      <c r="GN49" s="4" t="str">
        <f>IF(C49=truckstoptru,PRODUCT(G49,(AF49-IF(AF49/FHS&lt;1,1,AF49/FHS)*(truck_idle/60)),tru__hp,tru_Load_Factor,(Other!$G$4/454),GM49,AA49)+PRODUCT(IF(AF49/FHS&lt;1,1,AF49/FHS),G49,truck_idle/60,tru__hp,tru_Load_Factor,(Other!$G$4/454),GM49,AA49),blank)</f>
        <v/>
      </c>
      <c r="GO49" s="4" t="str">
        <f>IF(C49=truckstoptru,PRODUCT(IF(AF49/FHS&lt;1,1,AF49/FHS),G49,truck_idle/60,tru_Load_Factor,tru__hp,(Other!$G$4/454),GM49,AA49)+PRODUCT(G49,(AF49-IF(AF49/FHS&lt;1,1,AF49/FHS)*(truck_idle/60)),TRU_KW,gridPM,Other!$G$4/454,AA49),blank)</f>
        <v/>
      </c>
      <c r="GQ49" s="4">
        <f t="shared" si="19"/>
        <v>0</v>
      </c>
      <c r="GR49" s="4">
        <f t="shared" si="20"/>
        <v>0</v>
      </c>
      <c r="GS49" s="4">
        <f t="shared" si="21"/>
        <v>0</v>
      </c>
      <c r="GT49" s="4">
        <f t="shared" si="22"/>
        <v>0</v>
      </c>
      <c r="GU49" s="4">
        <f t="shared" si="11"/>
        <v>0</v>
      </c>
      <c r="GV49" s="4">
        <f t="shared" si="12"/>
        <v>0</v>
      </c>
      <c r="GW49" s="4"/>
      <c r="GX49" s="4">
        <f t="shared" si="23"/>
        <v>0</v>
      </c>
      <c r="GY49" s="4">
        <f t="shared" si="24"/>
        <v>0</v>
      </c>
      <c r="GZ49" s="4">
        <f t="shared" si="25"/>
        <v>0</v>
      </c>
      <c r="HA49" s="4">
        <f t="shared" si="26"/>
        <v>0</v>
      </c>
      <c r="HB49" s="4">
        <f t="shared" si="13"/>
        <v>0</v>
      </c>
      <c r="HC49" s="4">
        <f t="shared" si="14"/>
        <v>0</v>
      </c>
      <c r="HD49" s="4"/>
      <c r="HE49" s="4">
        <f t="shared" si="15"/>
        <v>0</v>
      </c>
      <c r="HF49" s="4">
        <f t="shared" si="16"/>
        <v>0</v>
      </c>
      <c r="HG49" s="19">
        <f t="shared" si="17"/>
        <v>0</v>
      </c>
      <c r="HH49" s="244">
        <f t="shared" si="27"/>
        <v>0</v>
      </c>
      <c r="HI49" s="55"/>
    </row>
    <row r="50" spans="1:217" x14ac:dyDescent="0.2">
      <c r="A50" t="str">
        <f>IF(OR('User Input Data'!C54=truckstop1,'User Input Data'!C54=truckstoptru),'User Input Data'!A54,blank)</f>
        <v/>
      </c>
      <c r="B50" t="str">
        <f>IF(OR('User Input Data'!C54=truckstop1,'User Input Data'!C54=truckstoptru),'User Input Data'!B54,blank)</f>
        <v/>
      </c>
      <c r="C50" s="49" t="str">
        <f>IF(OR('User Input Data'!C54=truckstop1,'User Input Data'!C54=truckstoptru),'User Input Data'!C54,blank)</f>
        <v/>
      </c>
      <c r="D50" s="49" t="str">
        <f>IF(AND(OR('User Input Data'!C54=truckstop1,'User Input Data'!C54=truckstoptru),'User Input Data'!D54&gt;1),'User Input Data'!D54,blank)</f>
        <v/>
      </c>
      <c r="E50" s="49" t="str">
        <f>IF(AND(OR('User Input Data'!C54=truckstop1,'User Input Data'!C54=truckstoptru),'User Input Data'!E54&gt;1),'User Input Data'!E54,blank)</f>
        <v/>
      </c>
      <c r="F50" s="49" t="str">
        <f>IF(AND(OR('User Input Data'!C54=truckstop1,'User Input Data'!C54=truckstoptru),'User Input Data'!F54&gt;1),'User Input Data'!F54,blank)</f>
        <v/>
      </c>
      <c r="G50" t="str">
        <f>IF(AND(OR('User Input Data'!C54=truckstop1,'User Input Data'!C54=truckstoptru),'User Input Data'!G54&gt;1),'User Input Data'!G54,blank)</f>
        <v/>
      </c>
      <c r="H50" s="79" t="str">
        <f>IF(OR('User Input Data'!C54=truckstop1,'User Input Data'!C54=truckstoptru),'User Input Data'!H54,blank)</f>
        <v/>
      </c>
      <c r="I50" s="79" t="str">
        <f>IF(OR('User Input Data'!C54=truckstop1,'User Input Data'!C54=truckstoptru),'User Input Data'!I54,blank)</f>
        <v/>
      </c>
      <c r="J50" s="79" t="str">
        <f>IF(OR('User Input Data'!C54=truckstop1,'User Input Data'!C54=truckstoptru),'User Input Data'!J54,blank)</f>
        <v/>
      </c>
      <c r="K50" s="79" t="str">
        <f>IF(OR('User Input Data'!C54=truckstop1,'User Input Data'!C54=truckstoptru),'User Input Data'!K54,blank)</f>
        <v/>
      </c>
      <c r="L50" s="79" t="str">
        <f>IF(OR('User Input Data'!C54=truckstop1,'User Input Data'!C54=truckstoptru),'User Input Data'!L54,blank)</f>
        <v/>
      </c>
      <c r="M50" s="79" t="str">
        <f>IF(OR('User Input Data'!C54=truckstop1,'User Input Data'!C54=truckstoptru),'User Input Data'!M54,blank)</f>
        <v/>
      </c>
      <c r="N50" s="79" t="str">
        <f>IF(OR('User Input Data'!C54=truckstop1,'User Input Data'!C54=truckstoptru),'User Input Data'!N54,blank)</f>
        <v/>
      </c>
      <c r="O50" s="79" t="str">
        <f>IF(OR('User Input Data'!C54=truckstop1,'User Input Data'!C54=truckstoptru),'User Input Data'!O54,blank)</f>
        <v/>
      </c>
      <c r="P50" s="79" t="str">
        <f>IF(OR('User Input Data'!C54=truckstop1,'User Input Data'!C54=truckstoptru),'User Input Data'!P54,blank)</f>
        <v/>
      </c>
      <c r="Q50" s="79" t="str">
        <f>IF(OR('User Input Data'!C54=truckstop1,'User Input Data'!C54=truckstoptru),'User Input Data'!Q54,blank)</f>
        <v/>
      </c>
      <c r="R50" s="79" t="str">
        <f>IF('User Input Data'!C54=truckstoptru,'User Input Data'!R54,blank)</f>
        <v/>
      </c>
      <c r="S50" s="79" t="str">
        <f>IF('User Input Data'!C54=truckstoptru,'User Input Data'!S54,blank)</f>
        <v/>
      </c>
      <c r="T50" s="79" t="str">
        <f>IF('User Input Data'!C54=truckstoptru,'User Input Data'!T54,blank)</f>
        <v/>
      </c>
      <c r="U50" s="79" t="str">
        <f>IF('User Input Data'!C54=truckstoptru,'User Input Data'!U54,blank)</f>
        <v/>
      </c>
      <c r="V50" s="79" t="str">
        <f>IF('User Input Data'!C54=truckstoptru,'User Input Data'!V54,blank)</f>
        <v/>
      </c>
      <c r="W50" s="79" t="str">
        <f>IF('User Input Data'!C54=truckstoptru,'User Input Data'!W54,blank)</f>
        <v/>
      </c>
      <c r="X50" s="79" t="str">
        <f>IF('User Input Data'!C54=truckstoptru,'User Input Data'!X54,blank)</f>
        <v/>
      </c>
      <c r="Y50" s="79" t="str">
        <f>IF('User Input Data'!C54=truckstoptru,'User Input Data'!Y54,blank)</f>
        <v/>
      </c>
      <c r="Z50" s="79" t="str">
        <f>IF('User Input Data'!C54=truckstoptru,'User Input Data'!Z54,blank)</f>
        <v/>
      </c>
      <c r="AA50" s="79" t="str">
        <f>IF('User Input Data'!C54=truckstoptru,'User Input Data'!AA54,blank)</f>
        <v/>
      </c>
      <c r="AB50" s="9" t="str">
        <f>IF(AND(OR('User Input Data'!C54=truckstop1,'User Input Data'!C54=truckstoptru),'User Input Data'!AC54&gt;1),'User Input Data'!AC54,blank)</f>
        <v/>
      </c>
      <c r="AC50" s="9" t="str">
        <f>IF(AND(OR('User Input Data'!C54=truckstop1,'User Input Data'!C54=truckstoptru),'User Input Data'!AD54&gt;0),'User Input Data'!AD54,blank)</f>
        <v/>
      </c>
      <c r="AE50" t="str">
        <f>IF(E50&gt;0,E50,Other!$G$5)</f>
        <v/>
      </c>
      <c r="AF50" t="str">
        <f t="shared" si="18"/>
        <v/>
      </c>
      <c r="AG50" s="12" t="str">
        <f>IF(NOT(B50=blank),VLOOKUP(B50+0,'Tables 4-5'!$F$8:$G$25,2),blank)</f>
        <v/>
      </c>
      <c r="AH50" s="461" t="str">
        <f>IF(NOT(B50=blank),VLOOKUP(B50+0,'Table 6'!$B$3:$D$20,2),blank)</f>
        <v/>
      </c>
      <c r="AI50" s="4" t="str">
        <f>IF(NOT(B50=blank),'Tables 4-5'!$A$8,blank)</f>
        <v/>
      </c>
      <c r="AJ50" s="4" t="str">
        <f>IF(NOT(B50=blank),PRODUCT(G50,H50,(AE50-IF(AE50/FHS&lt;1,1,AE50/FHS)*(truck_idle/60)),(AG50*AI50),(Other!$G$4/454))+PRODUCT(IF(AE50/FHS&lt;1,1,AE50/FHS),G50,H50,AH50,truck_idle/60,Other!$G$4/454),blank)</f>
        <v/>
      </c>
      <c r="AK50" s="4" t="str">
        <f>IF(NOT(B50=blank),PRODUCT(IF(AE50/FHS&lt;1,1,AE50/FHS),G50,H50,AH50,truck_idle/60,Other!$G$4/454)+PRODUCT(G50,(AE50-IF(AE50/FHS&lt;1,1,AE50/FHS)*(truck_idle/60)),Truck_KW,gridNox,Other!$G$4/454,H50,AG50),blank)</f>
        <v/>
      </c>
      <c r="AL50" s="12" t="str">
        <f>IF(NOT(B50=blank),VLOOKUP(B50+1,'Tables 4-5'!$F$8:$G$25,2),blank)</f>
        <v/>
      </c>
      <c r="AM50" s="461" t="str">
        <f>IF(NOT(B50=blank),VLOOKUP(B50+1,'Table 6'!$B$3:$D$20,2),blank)</f>
        <v/>
      </c>
      <c r="AN50" s="4" t="str">
        <f>IF(NOT(B50=blank),'Tables 4-5'!$A$8,blank)</f>
        <v/>
      </c>
      <c r="AO50" s="4" t="str">
        <f>IF(NOT(B50=blank),PRODUCT(G50,I50,(AE50-IF(AE50/FHS&lt;1,1,AE50/FHS)*(truck_idle/60)),(AL50*AN50),(Other!$G$4/454))+PRODUCT(IF(AE50/FHS&lt;1,1,AE50/FHS),G50,I50,AM50,truck_idle/60,Other!$G$4/454),blank)</f>
        <v/>
      </c>
      <c r="AP50" s="4" t="str">
        <f>IF(NOT(B50=blank),PRODUCT(IF(AE50/FHS&lt;1,1,AE50/FHS),G50,I50,AM50,truck_idle/60,Other!$G$4/454)+PRODUCT(G50,(AE50-IF(AE50/FHS&lt;1,1,AE50/FHS)*(truck_idle/60)),Truck_KW,gridNox,Other!$G$4/454,I50,AL50),blank)</f>
        <v/>
      </c>
      <c r="AQ50" s="12" t="str">
        <f>IF(NOT(B50=blank),VLOOKUP(B50+2,'Tables 4-5'!$F$8:$G$25,2),blank)</f>
        <v/>
      </c>
      <c r="AR50" s="461" t="str">
        <f>IF(NOT(B50=blank),VLOOKUP(B50+2,'Table 6'!$B$3:$D$20,2),blank)</f>
        <v/>
      </c>
      <c r="AS50" s="4" t="str">
        <f>IF(NOT(B50=blank),'Tables 4-5'!$A$8,blank)</f>
        <v/>
      </c>
      <c r="AT50" s="4" t="str">
        <f>IF(NOT(B50=blank),PRODUCT(G50,J50,(AE50-IF(AE50/FHS&lt;1,1,AE50/FHS)*(truck_idle/60)),(AQ50*AS50),(Other!$G$4/454))+PRODUCT(IF(AE50/FHS&lt;1,1,AE50/FHS),G50,J50,AR50,truck_idle/60,Other!$G$4/454),blank)</f>
        <v/>
      </c>
      <c r="AU50" s="4" t="str">
        <f>IF(NOT(B50=blank),PRODUCT(IF(AE50/FHS&lt;1,1,AE50/FHS),G50,J50,AR50,truck_idle/60,Other!$G$4/454)+PRODUCT(G50,(AE50-IF(AE50/FHS&lt;1,1,AE50/FHS)*(truck_idle/60)),Truck_KW,gridNox,Other!$G$4/454,J50,AQ50),blank)</f>
        <v/>
      </c>
      <c r="AV50" s="12" t="str">
        <f>IF(NOT(B50=blank),VLOOKUP(B50+3,'Tables 4-5'!$F$8:$G$25,2),blank)</f>
        <v/>
      </c>
      <c r="AW50" s="4" t="str">
        <f>IF(NOT(B50=blank),VLOOKUP(B50+3,#REF!,2),blank)</f>
        <v/>
      </c>
      <c r="AX50" s="461" t="str">
        <f>IF(NOT(B50=blank),VLOOKUP(B50+3,'Table 6'!$B$3:$D$20,2),blank)</f>
        <v/>
      </c>
      <c r="AY50" s="4" t="str">
        <f>IF(NOT(B50=blank),'Tables 4-5'!$A$8,blank)</f>
        <v/>
      </c>
      <c r="AZ50" s="4" t="str">
        <f>IF(NOT(B50=blank),PRODUCT(G50,K50,(AE50-IF(AE50/FHS&lt;1,1,AE50/FHS)*(truck_idle/60)),(AV50*AY50),(Other!$G$4/454))+PRODUCT(IF(AE50/FHS&lt;1,1,AE50/FHS),G50,K50,AX50,truck_idle/60,Other!$G$4/454),blank)</f>
        <v/>
      </c>
      <c r="BA50" s="4" t="str">
        <f>IF(NOT(B50=blank),PRODUCT(IF(AE50/FHS&lt;1,1,AE50/FHS),G50,K50,AX50,Other!$G$6/60,Other!$G$4/454)+PRODUCT(G50,(AE50-IF(AE50/FHS&lt;1,1,AE50/FHS)*(truck_idle/60)),Truck_KW,gridNox,Other!$G$4/454,K50,AV50),blank)</f>
        <v/>
      </c>
      <c r="BB50" s="12" t="str">
        <f>IF(NOT(B50=blank),VLOOKUP(B50+4,'Tables 4-5'!$F$8:$G$25,2),blank)</f>
        <v/>
      </c>
      <c r="BC50" s="461" t="str">
        <f>IF(NOT(B50=blank),VLOOKUP(B50+4,'Table 6'!$B$3:$D$20,2),blank)</f>
        <v/>
      </c>
      <c r="BD50" s="4" t="str">
        <f>IF(NOT(B50=blank),'Tables 4-5'!$A$8,blank)</f>
        <v/>
      </c>
      <c r="BE50" s="4" t="str">
        <f>IF(NOT(B50=blank),PRODUCT(G50,L50,(AE50-IF(AE50/FHS&lt;1,1,AE50/FHS)*(truck_idle/60)),(BB50*BD50),(Other!$G$4/454))+PRODUCT(IF(AE50/FHS&lt;1,1,AE50/FHS),G50,L50,BC50,truck_idle/60,Other!$G$4/454),blank)</f>
        <v/>
      </c>
      <c r="BF50" s="4" t="str">
        <f>IF(NOT(B50=blank),PRODUCT(IF(AE50/FHS&lt;1,1,AE50/FHS),G50,L50,BC50,Other!$G$6/60,Other!$G$4/454)+PRODUCT(G50,(AE50-IF(AE50/FHS&lt;1,1,AE50/FHS)*(truck_idle/60)),Truck_KW,gridNox,Other!$G$4/454,L50,BB50),blank)</f>
        <v/>
      </c>
      <c r="BG50" s="12" t="str">
        <f>IF(NOT(B50=blank),VLOOKUP(B50+5,'Tables 4-5'!$F$8:$G$25,2),blank)</f>
        <v/>
      </c>
      <c r="BH50" s="461" t="str">
        <f>IF(NOT(B50=blank),VLOOKUP(B50+5,'Table 6'!$B$3:$D$20,2),blank)</f>
        <v/>
      </c>
      <c r="BI50" s="4" t="str">
        <f>IF(NOT(B50=blank),'Tables 4-5'!$A$8,blank)</f>
        <v/>
      </c>
      <c r="BJ50" s="4" t="str">
        <f>IF(NOT(B50=blank),PRODUCT(G50,M50,(AE50-IF(AE50/FHS&lt;1,1,AE50/FHS)*(truck_idle/60)),(BG50*BI50),(Other!$G$4/454))+PRODUCT(IF(AE50/FHS&lt;1,1,AE50/FHS),G50,M50,BH50,truck_idle/60,Other!$G$4/454),blank)</f>
        <v/>
      </c>
      <c r="BK50" s="4" t="str">
        <f>IF(NOT(B50=blank),PRODUCT(IF(AE50/FHS&lt;1,1,AE50/FHS),G50,M50,BH50,truck_idle/60,Other!$G$4/454)+PRODUCT(G50,(AE50-IF(AE50/FHS&lt;1,1,AE50/FHS)*(truck_idle/60)),Truck_KW,gridNox,Other!$G$4/454,M50,BG50),blank)</f>
        <v/>
      </c>
      <c r="BL50" s="12" t="str">
        <f>IF(NOT(B50=blank),VLOOKUP(B50+6,'Tables 4-5'!$F$8:$G$25,2),blank)</f>
        <v/>
      </c>
      <c r="BM50" s="461" t="str">
        <f>IF(NOT(B50=blank),VLOOKUP(B50+6,'Table 6'!$B$3:$D$20,2),blank)</f>
        <v/>
      </c>
      <c r="BN50" s="4" t="str">
        <f>IF(NOT(B50=blank),'Tables 4-5'!$A$8,blank)</f>
        <v/>
      </c>
      <c r="BO50" s="4" t="str">
        <f>IF(NOT(B50=blank),PRODUCT(G50,N50,(AE50-IF(AE50/FHS&lt;1,1,AE50/FHS)*(truck_idle/60)),(BL50*BN50),(Other!$G$4/454))+PRODUCT(IF(AE50/FHS&lt;1,1,AE50/FHS),G50,N50,BM50,truck_idle/60,Other!$G$4/454),blank)</f>
        <v/>
      </c>
      <c r="BP50" s="4" t="str">
        <f>IF(NOT(B50=blank),PRODUCT(IF(AE50/FHS&lt;1,1,AE50/FHS),G50,N50,BM50,truck_idle/60,Other!$G$4/454)+PRODUCT(G50,(AE50-IF(AE50/FHS&lt;1,1,AE50/FHS)*(truck_idle/60)),Truck_KW,gridNox,Other!$G$4/454,N50,BL50),blank)</f>
        <v/>
      </c>
      <c r="BQ50" s="12" t="str">
        <f>IF(NOT(B50=blank),VLOOKUP(B50+7,'Tables 4-5'!$F$8:$G$25,2),blank)</f>
        <v/>
      </c>
      <c r="BR50" s="461" t="str">
        <f>IF(NOT(B50=blank),VLOOKUP(B50+7,'Table 6'!$B$3:$D$20,2),blank)</f>
        <v/>
      </c>
      <c r="BS50" s="4" t="str">
        <f>IF(NOT(B50=blank),'Tables 4-5'!$A$8,blank)</f>
        <v/>
      </c>
      <c r="BT50" s="4" t="str">
        <f>IF(NOT(B50=blank),PRODUCT(G50,O50,(AE50-IF(AE50/FHS&lt;1,1,AE50/FHS)*(truck_idle/60)),(BQ50*BS50),(Other!$G$4/454))+PRODUCT(IF(AE50/FHS&lt;1,1,AE50/FHS),G50,O50,BR50,truck_idle/60,Other!$G$4/454),blank)</f>
        <v/>
      </c>
      <c r="BU50" s="4" t="str">
        <f>IF(NOT(B50=blank),PRODUCT(IF(AE50/FHS&lt;1,1,AE50/FHS),G50,O50,BR50,truck_idle/60,Other!$G$4/454)+PRODUCT(G50,(AE50-IF(AE50/FHS&lt;1,1,AE50/FHS)*(truck_idle/60)),Truck_KW,gridNox,Other!$G$4/454,O50,BQ50),blank)</f>
        <v/>
      </c>
      <c r="BV50" s="12" t="str">
        <f>IF(NOT(B50=blank),VLOOKUP(B50+8,'Tables 4-5'!$F$8:$G$25,2),blank)</f>
        <v/>
      </c>
      <c r="BW50" s="461" t="str">
        <f>IF(NOT(B50=blank),VLOOKUP(B50+8,'Table 6'!$B$3:$D$20,2),blank)</f>
        <v/>
      </c>
      <c r="BX50" s="4" t="str">
        <f>IF(NOT(B50=blank),'Tables 4-5'!$A$8,blank)</f>
        <v/>
      </c>
      <c r="BY50" s="4" t="str">
        <f>IF(NOT(B50=blank),PRODUCT(G50,P50,(AE50-IF(AE50/FHS&lt;1,1,AE50/FHS)*(truck_idle/60)),(BV50*BX50),(Other!$G$4/454))+PRODUCT(IF(AE50/FHS&lt;1,1,AE50/FHS),G50,P50,BW50,truck_idle/60,Other!$G$4/454),blank)</f>
        <v/>
      </c>
      <c r="BZ50" s="4" t="str">
        <f>IF(NOT(B50=blank),PRODUCT(IF(AE50/FHS&lt;1,1,AE50/FHS),G50,P50,BW50,truck_idle/60,Other!$G$4/454)+PRODUCT(G50,(AE50-IF(AE50/FHS&lt;1,1,AE50/FHS)*(truck_idle/60)),Truck_KW,gridNox,Other!$G$4/454,P50,BV50),blank)</f>
        <v/>
      </c>
      <c r="CA50" s="12" t="str">
        <f>IF(NOT(B50=blank),VLOOKUP(B50+9,'Tables 4-5'!$F$8:$G$25,2),blank)</f>
        <v/>
      </c>
      <c r="CB50" s="461" t="str">
        <f>IF(NOT(B50=blank),VLOOKUP(B50+9,'Table 6'!$B$3:$D$20,2),blank)</f>
        <v/>
      </c>
      <c r="CC50" s="4" t="str">
        <f>IF(NOT(B50=blank),'Tables 4-5'!$A$8,blank)</f>
        <v/>
      </c>
      <c r="CD50" s="4" t="str">
        <f>IF(NOT(B50=blank),PRODUCT(G50,Q50,(AE50-IF(AE50/FHS&lt;1,1,AE50/FHS)*(truck_idle/60)),(CA50*CC50),(Other!$G$4/454))+PRODUCT(IF(AE50/FHS&lt;1,1,AE50/FHS),G50,Q50,CB50,truck_idle/60,Other!$G$4/454),blank)</f>
        <v/>
      </c>
      <c r="CE50" s="4" t="str">
        <f>IF(NOT(B50=blank),PRODUCT(IF(AE50/FHS&lt;1,1,AE50/FHS),G50,Q50,CB50,truck_idle/60,Other!$G$4/454)+PRODUCT(G50,(AE50-IF(AE50/FHS&lt;1,1,AE50/FHS)*(truck_idle/60)),Truck_KW,gridNox,Other!$G$4/454,Q50,CA50),blank)</f>
        <v/>
      </c>
      <c r="CG50" s="12" t="str">
        <f>IF(NOT(B50=blank),VLOOKUP(B50+0,'Tables 4-5'!$F$8:$G$25,2),blank)</f>
        <v/>
      </c>
      <c r="CH50" s="12" t="str">
        <f>IF(NOT(B50=blank),VLOOKUP(B50+0,'Table 6'!$B$3:$D$20,3),blank)</f>
        <v/>
      </c>
      <c r="CI50" s="4" t="str">
        <f>IF(NOT(B50=blank),'Tables 4-5'!$B$8,blank)</f>
        <v/>
      </c>
      <c r="CJ50" s="4" t="str">
        <f>IF(NOT(B50=blank),PRODUCT(G50,H50,(AE50-IF(AE50/FHS&lt;1,1,AE50/FHS)*(truck_idle/60)),(CG50*CI50),(Other!$G$4/454))+PRODUCT(IF(AE50/FHS&lt;1,1,AE50/FHS),G50,H50,CH50,truck_idle/60,Other!$G$4/454),blank)</f>
        <v/>
      </c>
      <c r="CK50" s="12" t="str">
        <f>IF(NOT(B50=blank),PRODUCT(IF(AE50/FHS&lt;1,1,AE50/FHS),G50,H50,CH50,truck_idle/60,Other!$G$4/454)+PRODUCT(G50,(AE50-IF(AE50/FHS&lt;1,1,AE50/FHS)*(truck_idle/60)),Truck_KW,gridPM,Other!$G$4/454,CG50,H50),blank)</f>
        <v/>
      </c>
      <c r="CL50" s="12" t="str">
        <f>IF(NOT(B50=blank),VLOOKUP(B50+1,'Tables 4-5'!$F$8:$G$25,2),blank)</f>
        <v/>
      </c>
      <c r="CM50" s="12" t="str">
        <f>IF(NOT(B50=blank),VLOOKUP(B50+1,'Table 6'!$B$3:$D$20,3),blank)</f>
        <v/>
      </c>
      <c r="CN50" s="4" t="str">
        <f>IF(NOT(B50=blank),'Tables 4-5'!$B$8,blank)</f>
        <v/>
      </c>
      <c r="CO50" s="4" t="str">
        <f>IF(NOT(B50=blank),PRODUCT(G50,I50,(AE50-IF(AE50/FHS&lt;1,1,AE50/FHS)*(truck_idle/60)),(CL50*CN50),(Other!$G$4/454))+PRODUCT(IF(AE50/FHS&lt;1,1,AE50/FHS),G50,I50,CM50,truck_idle/60,Other!$G$4/454),blank)</f>
        <v/>
      </c>
      <c r="CP50" s="12" t="str">
        <f>IF(NOT(B50=blank),PRODUCT(IF(AE50/FHS&lt;1,1,AE50/FHS),G50,I50,CM50,truck_idle/60,Other!$G$4/454)+PRODUCT(G50,(AE50-IF(AE50/FHS&lt;1,1,AE50/FHS)*(truck_idle/60)),Truck_KW,gridPM,Other!$G$4/454,I50,CL50),blank)</f>
        <v/>
      </c>
      <c r="CQ50" s="12" t="str">
        <f>IF(NOT(B50=blank),VLOOKUP(B50+2,'Tables 4-5'!$F$8:$G$25,2),blank)</f>
        <v/>
      </c>
      <c r="CR50" s="12" t="str">
        <f>IF(NOT(B50=blank),VLOOKUP(B50+2,'Table 6'!$B$3:$D$20,3),blank)</f>
        <v/>
      </c>
      <c r="CS50" s="4" t="str">
        <f>IF(NOT(B50=blank),'Tables 4-5'!$B$8,blank)</f>
        <v/>
      </c>
      <c r="CT50" s="4" t="str">
        <f>IF(NOT(B50=blank),PRODUCT(G50,J50,(AE50-IF(AE50/FHS&lt;1,1,AE50/FHS)*(truck_idle/60)),(CQ50*CS50),(Other!$G$4/454))+PRODUCT(IF(AE50/FHS&lt;1,1,AE50/FHS),G50,J50,CR50,truck_idle/60,Other!$G$4/454),blank)</f>
        <v/>
      </c>
      <c r="CU50" s="12" t="str">
        <f>IF(NOT(B50=blank),PRODUCT(IF(AE50/FHS&lt;1,1,AE50/FHS),G50,J50,CR50,truck_idle/60,Other!$G$4/454)+PRODUCT(G50,(AE50-IF(AE50/FHS&lt;1,1,AE50/FHS)*(truck_idle/60)),Truck_KW,gridPM,Other!$G$4/454,J50,CQ50),blank)</f>
        <v/>
      </c>
      <c r="CV50" s="12" t="str">
        <f>IF(NOT(B50=blank),VLOOKUP(B50+3,'Tables 4-5'!$F$8:$G$25,2),blank)</f>
        <v/>
      </c>
      <c r="CW50" s="12" t="str">
        <f>IF(NOT(B50=blank),VLOOKUP(B50+3,'Table 6'!$B$3:$D$20,3),blank)</f>
        <v/>
      </c>
      <c r="CX50" s="4" t="str">
        <f>IF(NOT(B50=blank),'Tables 4-5'!$B$8,blank)</f>
        <v/>
      </c>
      <c r="CY50" s="4" t="str">
        <f>IF(NOT(B50=blank),PRODUCT(G50,K50,(AE50-IF(AE50/FHS&lt;1,1,AE50/FHS)*(truck_idle/60)),(CV50*CX50),(Other!$G$4/454))+PRODUCT(IF(AE50/FHS&lt;1,1,AE50/FHS),G50,K50,CW50,truck_idle/60,Other!$G$4/454),blank)</f>
        <v/>
      </c>
      <c r="CZ50" s="12" t="str">
        <f>IF(NOT(B50=blank),PRODUCT(IF(AE50/FHS&lt;1,1,AE50/FHS),G50,K50,CW50,truck_idle/60,Other!$G$4/454)+PRODUCT(G50,(AE50-IF(AE50/FHS&lt;1,1,AE50/FHS)*(truck_idle/60)),Truck_KW,gridPM,Other!$G$4/454,K50,CV50),blank)</f>
        <v/>
      </c>
      <c r="DA50" s="12" t="str">
        <f>IF(NOT(B50=blank),VLOOKUP(B50+4,'Tables 4-5'!$F$8:$G$25,2),blank)</f>
        <v/>
      </c>
      <c r="DB50" s="12" t="str">
        <f>IF(NOT(B50=blank),VLOOKUP(B50+4,'Table 6'!$B$3:$D$20,3),blank)</f>
        <v/>
      </c>
      <c r="DC50" s="4" t="str">
        <f>IF(NOT(B50=blank),'Tables 4-5'!$B$8,blank)</f>
        <v/>
      </c>
      <c r="DD50" s="4" t="str">
        <f>IF(NOT(B50=blank),PRODUCT(G50,L50,(AE50-IF(AE50/FHS&lt;1,1,AE50/FHS)*(truck_idle/60)),(DA50*DC50),(Other!$G$4/454))+PRODUCT(IF(AE50/FHS&lt;1,1,AE50/FHS),G50,L50,DB50,truck_idle/60,Other!$G$4/454),blank)</f>
        <v/>
      </c>
      <c r="DE50" s="12" t="str">
        <f>IF(NOT(B50=blank),PRODUCT(IF(AE50/FHS&lt;1,1,AE50/FHS),G50,L50,DB50,truck_idle/60,Other!$G$4/454)+PRODUCT(G50,(AE50-IF(AE50/FHS&lt;1,1,AE50/FHS)*(truck_idle/60)),Truck_KW,gridPM,Other!$G$4/454,L50,DA50),blank)</f>
        <v/>
      </c>
      <c r="DF50" s="12" t="str">
        <f>IF(NOT(B50=blank),VLOOKUP(B50+5,'Tables 4-5'!$F$8:$G$25,2),blank)</f>
        <v/>
      </c>
      <c r="DG50" s="12" t="str">
        <f>IF(NOT(B50=blank),VLOOKUP(B50+5,'Table 6'!$B$3:$D$20,3),blank)</f>
        <v/>
      </c>
      <c r="DH50" s="4" t="str">
        <f>IF(NOT(B50=blank),'Tables 4-5'!$B$8,blank)</f>
        <v/>
      </c>
      <c r="DI50" s="4" t="str">
        <f>IF(NOT(B50=blank),PRODUCT(G50,M50,(AE50-IF(AE50/FHS&lt;1,1,AE50/FHS)*(truck_idle/60)),(DF50*DH50),(Other!$G$4/454))+PRODUCT(IF(AE50/FHS&lt;1,1,AE50/FHS),G50,M50,DG50,truck_idle/60,Other!$G$4/454),blank)</f>
        <v/>
      </c>
      <c r="DJ50" s="12" t="str">
        <f>IF(NOT(B50=blank),PRODUCT(IF(AE50/FHS&lt;1,1,AE50/FHS),G50,M50,DG50,truck_idle/60,Other!$G$4/454)+PRODUCT(G50,(AE50-IF(AE50/FHS&lt;1,1,AE50/FHS)*(truck_idle/60)),Truck_KW,gridPM,Other!$G$4/454,M50,DF50),blank)</f>
        <v/>
      </c>
      <c r="DK50" s="12" t="str">
        <f>IF(NOT(B50=blank),VLOOKUP(B50+6,'Tables 4-5'!$F$8:$G$25,2),blank)</f>
        <v/>
      </c>
      <c r="DL50" s="12" t="str">
        <f>IF(NOT(B50=blank),VLOOKUP(B50+6,'Table 6'!$B$3:$D$20,3),blank)</f>
        <v/>
      </c>
      <c r="DM50" s="4" t="str">
        <f>IF(NOT(B50=blank),'Tables 4-5'!$B$8,blank)</f>
        <v/>
      </c>
      <c r="DN50" s="4" t="str">
        <f>IF(NOT(B50=blank),PRODUCT(G50,N50,(AE50-IF(AE50/FHS&lt;1,1,AE50/FHS)*(truck_idle/60)),(DK50*DM50),(Other!$G$4/454))+PRODUCT(IF(AE50/FHS&lt;1,1,AE50/FHS),G50,N50,DL50,truck_idle/60,Other!$G$4/454),blank)</f>
        <v/>
      </c>
      <c r="DO50" s="12" t="str">
        <f>IF(NOT(B50=blank),PRODUCT(IF(AE50/FHS&lt;1,1,AE50/FHS),G50,N50,DL50,truck_idle/60,Other!$G$4/454)+PRODUCT(G50,(AE50-IF(AE50/FHS&lt;1,1,AE50/FHS)*(truck_idle/60)),Truck_KW,gridPM,Other!$G$4/454,N50,DK50),blank)</f>
        <v/>
      </c>
      <c r="DP50" s="12" t="str">
        <f>IF(NOT(B50=blank),VLOOKUP(B50+7,'Tables 4-5'!$F$8:$G$25,2),blank)</f>
        <v/>
      </c>
      <c r="DQ50" s="12" t="str">
        <f>IF(NOT(B50=blank),VLOOKUP(B50+7,'Table 6'!$B$3:$D$20,3),blank)</f>
        <v/>
      </c>
      <c r="DR50" s="4" t="str">
        <f>IF(NOT(B50=blank),'Tables 4-5'!$B$8,blank)</f>
        <v/>
      </c>
      <c r="DS50" s="4" t="str">
        <f>IF(NOT(B50=blank),PRODUCT(G50,O50,(AE50-IF(AE50/FHS&lt;1,1,AE50/FHS)*(truck_idle/60)),(DP50*DR50),(Other!$G$4/454))+PRODUCT(IF(AE50/FHS&lt;1,1,AE50/FHS),G50,O50,DQ50,truck_idle/60,Other!$G$4/454),blank)</f>
        <v/>
      </c>
      <c r="DT50" s="12" t="str">
        <f>IF(NOT(B50=blank),PRODUCT(IF(AE50/FHS&lt;1,1,AE50/FHS),G50,O50,DQ50,truck_idle/60,Other!$G$4/454)+PRODUCT(G50,(AE50-IF(AE50/FHS&lt;1,1,AE50/FHS)*(truck_idle/60)),Truck_KW,gridPM,Other!$G$4/454,O50,DP50),blank)</f>
        <v/>
      </c>
      <c r="DU50" s="12" t="str">
        <f>IF(NOT(B50=blank),VLOOKUP(B50+8,'Tables 4-5'!$F$8:$G$25,2),blank)</f>
        <v/>
      </c>
      <c r="DV50" s="12" t="str">
        <f>IF(NOT(B50=blank),VLOOKUP(B50+8,'Table 6'!$B$3:$D$20,3),blank)</f>
        <v/>
      </c>
      <c r="DW50" s="4" t="str">
        <f>IF(NOT(B50=blank),'Tables 4-5'!$B$8,blank)</f>
        <v/>
      </c>
      <c r="DX50" s="4" t="str">
        <f>IF(NOT(B50=blank),PRODUCT(G50,P50,(AE50-IF(AE50/FHS&lt;1,1,AE50/FHS)*(truck_idle/60)),(DU50*DW50),(Other!$G$4/454))+PRODUCT(IF(AE50/FHS&lt;1,1,AE50/FHS),G50,P50,DV50,truck_idle/60,Other!$G$4/454),blank)</f>
        <v/>
      </c>
      <c r="DY50" s="12" t="str">
        <f>IF(NOT(B50=blank),PRODUCT(IF(AE50/FHS&lt;1,1,AE50/FHS),G50,P50,DV50,truck_idle/60,Other!$G$4/454)+PRODUCT(G50,(AE50-IF(AE50/FHS&lt;1,1,AE50/FHS)*(truck_idle/60)),Truck_KW,gridPM,Other!$G$4/454,P50,DU50),blank)</f>
        <v/>
      </c>
      <c r="DZ50" s="12" t="str">
        <f>IF(NOT(B50=blank),VLOOKUP(B50+9,'Tables 4-5'!$F$8:$G$25,2),blank)</f>
        <v/>
      </c>
      <c r="EA50" s="12" t="str">
        <f>IF(NOT(B50=blank),VLOOKUP(B50+9,#REF!,3),blank)</f>
        <v/>
      </c>
      <c r="EB50" s="12" t="str">
        <f>IF(NOT(B50=blank),VLOOKUP(B50+9,'Table 6'!$B$3:$D$20,3),blank)</f>
        <v/>
      </c>
      <c r="EC50" s="4" t="str">
        <f>IF(NOT(B50=blank),'Tables 4-5'!$B$8,blank)</f>
        <v/>
      </c>
      <c r="ED50" s="4" t="str">
        <f>IF(NOT(B50=blank),PRODUCT(G50,Q50,(AE50-IF(AE50/FHS&lt;1,1,AE50/FHS)*(truck_idle/60)),(DZ50*EC50),(Other!$G$4/454))+PRODUCT(IF(AE50/FHS&lt;1,1,AE50/FHS),G50,Q50,EB50,truck_idle/60,Other!$G$4/454),blank)</f>
        <v/>
      </c>
      <c r="EE50" s="12" t="str">
        <f>IF(NOT(B50=blank),PRODUCT(IF(AE50/FHS&lt;1,1,AE50/FHS),G50,Q50,EB50,truck_idle/60,Other!$G$4/454)+PRODUCT(G50,(AE50-IF(AE50/FHS&lt;1,1,AE50/FHS)*(truck_idle/60)),Truck_KW,gridPM,Other!$G$4/454,Q50,DZ50),blank)</f>
        <v/>
      </c>
      <c r="EG50" t="str">
        <f>IF(C50=truckstoptru,VLOOKUP(B50+0,'Tables 2-3 TRU'!$B$14:$D$31,2),blank)</f>
        <v/>
      </c>
      <c r="EH50" s="4" t="str">
        <f>IF(C50=truckstoptru,PRODUCT(G50,(AF50-IF(AF50/FHS&lt;1,1,AF50/FHS)*(truck_idle/60)),tru__hp,tru_Load_Factor,(Other!$G$4/454),EG50,R50)+PRODUCT(IF(AF50/FHS&lt;1,1,AF50/FHS),G50,truck_idle/60,tru__hp,tru_Load_Factor,(Other!$G$4/454),EG50,R50),blank)</f>
        <v/>
      </c>
      <c r="EI50" s="4" t="str">
        <f>IF(C50=truckstoptru,PRODUCT(IF(AF50/FHS&lt;1,1,AF50/FHS),G50,truck_idle/60,tru_Load_Factor,tru__hp,(Other!$G$4/454),EG50,R50)+PRODUCT(G50,(AF50-IF(AF50/FHS&lt;1,1,AF50/FHS)*(truck_idle/60)),TRU_KW,gridNox,Other!$G$4/454,R50),blank)</f>
        <v/>
      </c>
      <c r="EJ50" t="str">
        <f>IF(C50=truckstoptru,VLOOKUP(B50+1,'Tables 2-3 TRU'!$B$14:$D$31,2),blank)</f>
        <v/>
      </c>
      <c r="EK50" s="4" t="str">
        <f>IF(C50=truckstoptru,PRODUCT(G50,(AF50-IF(AF50/FHS&lt;1,1,AF50/FHS)*(truck_idle/60)),tru__hp,tru_Load_Factor,(Other!$G$4/454),EJ50,S50)+PRODUCT(IF(AF50/FHS&lt;1,1,AF50/FHS),G50,truck_idle/60,tru__hp,tru_Load_Factor,(Other!$G$4/454),EJ50,S50),blank)</f>
        <v/>
      </c>
      <c r="EL50" s="4" t="str">
        <f>IF(C50=truckstoptru,PRODUCT(IF(AF50/FHS&lt;1,1,AF50/FHS),G50,truck_idle/60,tru_Load_Factor,tru__hp,(Other!$G$4/454),EJ50,S50)+PRODUCT(G50,(AF50-IF(AF50/FHS&lt;1,1,AF50/FHS)*(truck_idle/60)),TRU_KW,gridNox,Other!$G$4/454,S50),blank)</f>
        <v/>
      </c>
      <c r="EM50" t="str">
        <f>IF(C50=truckstoptru,VLOOKUP(B50+2,'Tables 2-3 TRU'!$B$14:$D$31,2),blank)</f>
        <v/>
      </c>
      <c r="EN50" s="4" t="str">
        <f>IF(C50=truckstoptru,PRODUCT(G50,(AF50-IF(AF50/FHS&lt;1,1,AF50/FHS)*(truck_idle/60)),tru__hp,tru_Load_Factor,(Other!$G$4/454),EM50,T50)+PRODUCT(IF(AF50/FHS&lt;1,1,AF50/FHS),G50,truck_idle/60,tru__hp,tru_Load_Factor,(Other!$G$4/454),EM50,T50),blank)</f>
        <v/>
      </c>
      <c r="EO50" s="4" t="str">
        <f>IF(C50=truckstoptru,PRODUCT(IF(AF50/FHS&lt;1,1,AF50/FHS),G50,truck_idle/60,tru_Load_Factor,tru__hp,(Other!$G$4/454),EM50,T50)+PRODUCT(G50,(AF50-IF(AF50/FHS&lt;1,1,AF50/FHS)*(truck_idle/60)),TRU_KW,gridNox,Other!$G$4/454,T50),blank)</f>
        <v/>
      </c>
      <c r="EP50" t="str">
        <f>IF(C50=truckstoptru,VLOOKUP(B50+3,'Tables 2-3 TRU'!$B$14:$D$31,2),blank)</f>
        <v/>
      </c>
      <c r="EQ50" s="4" t="str">
        <f>IF(C50=truckstoptru,PRODUCT(G50,(AF50-IF(AF50/FHS&lt;1,1,AF50/FHS)*(truck_idle/60)),tru__hp,tru_Load_Factor,(Other!$G$4/454),EP50,U50)+PRODUCT(IF(AF50/FHS&lt;1,1,AF50/FHS),G50,truck_idle/60,tru__hp,tru_Load_Factor,(Other!$G$4/454),EP50,U50),blank)</f>
        <v/>
      </c>
      <c r="ER50" s="4" t="str">
        <f>IF(C50=truckstoptru,PRODUCT(IF(AF50/FHS&lt;1,1,AF50/FHS),G50,truck_idle/60,tru_Load_Factor,tru__hp,(Other!$G$4/454),EP50,U50)+PRODUCT(G50,(AF50-IF(AF50/FHS&lt;1,1,AF50/FHS)*(truck_idle/60)),TRU_KW,gridNox,Other!$G$4/454,U50),blank)</f>
        <v/>
      </c>
      <c r="ES50" t="str">
        <f>IF(C50=truckstoptru,VLOOKUP(B50+4,'Tables 2-3 TRU'!$B$14:$D$31,2),blank)</f>
        <v/>
      </c>
      <c r="ET50" s="4" t="str">
        <f>IF(C50=truckstoptru,PRODUCT(G50,(AF50-IF(AF50/FHS&lt;1,1,AF50/FHS)*(truck_idle/60)),tru__hp,tru_Load_Factor,(Other!$G$4/454),ES50,V50)+PRODUCT(IF(AF50/FHS&lt;1,1,AF50/FHS),G50,truck_idle/60,tru__hp,tru_Load_Factor,(Other!$G$4/454),ES50,V50),blank)</f>
        <v/>
      </c>
      <c r="EU50" s="4" t="str">
        <f>IF(C50=truckstoptru,PRODUCT(IF(AF50/FHS&lt;1,1,AE50/FHS),G50,truck_idle/60,tru_Load_Factor,tru__hp,(Other!$G$4/454),ES50,V50)+PRODUCT(G50,(AF50-IF(AF50/FHS&lt;1,1,AE50/FHS)*(truck_idle/60)),TRU_KW,gridNox,Other!$G$4/454,V50),blank)</f>
        <v/>
      </c>
      <c r="EV50" t="str">
        <f>IF(C50=truckstoptru,VLOOKUP(B50+5,'Tables 2-3 TRU'!$B$14:$D$31,2),blank)</f>
        <v/>
      </c>
      <c r="EW50" s="4" t="str">
        <f>IF(C50=truckstoptru,PRODUCT(G50,(AF50-IF(AF50/FHS&lt;1,1,AF50/FHS)*(truck_idle/60)),tru__hp,tru_Load_Factor,(Other!$G$4/454),EV50,W50)+PRODUCT(IF(AF50/FHS&lt;1,1,AF50/FHS),G50,truck_idle/60,tru__hp,tru_Load_Factor,(Other!$G$4/454),EV50,W50),blank)</f>
        <v/>
      </c>
      <c r="EX50" s="4" t="str">
        <f>IF(C50=truckstoptru,PRODUCT(IF(AF50/FHS&lt;1,1,AF50/FHS),G50,truck_idle/60,tru_Load_Factor,tru__hp,(Other!$G$4/454),EV50,W50)+PRODUCT(G50,(AF50-IF(AF50/FHS&lt;1,1,AF50/FHS)*(truck_idle/60)),TRU_KW,gridNox,Other!$G$4/454,W50),blank)</f>
        <v/>
      </c>
      <c r="EY50" t="str">
        <f>IF(C50=truckstoptru,VLOOKUP(B50+6,'Tables 2-3 TRU'!$B$14:$D$31,2),blank)</f>
        <v/>
      </c>
      <c r="EZ50" s="4" t="str">
        <f>IF(C50=truckstoptru,PRODUCT(G50,(AF50-IF(AF50/FHS&lt;1,1,AF50/FHS)*(truck_idle/60)),tru__hp,tru_Load_Factor,(Other!$G$4/454),EY50,X50)+PRODUCT(IF(AF50/FHS&lt;1,1,AF50/FHS),G50,truck_idle/60,tru__hp,tru_Load_Factor,(Other!$G$4/454),EY50,X50),blank)</f>
        <v/>
      </c>
      <c r="FA50" s="4" t="str">
        <f>IF(C50=truckstoptru,PRODUCT(IF(AF50/FHS&lt;1,1,AF50/FHS),G50,truck_idle/60,tru_Load_Factor,tru__hp,(Other!$G$4/454),EY50,X50)+PRODUCT(G50,(AF50-IF(AF50/FHS&lt;1,1,AF50/FHS)*(truck_idle/60)),TRU_KW,gridNox,Other!$G$4/454,X50),blank)</f>
        <v/>
      </c>
      <c r="FB50" t="str">
        <f>IF(C50=truckstoptru,VLOOKUP(B50+7,'Tables 2-3 TRU'!$B$14:$D$31,2),blank)</f>
        <v/>
      </c>
      <c r="FC50" s="4" t="str">
        <f>IF(C50=truckstoptru,PRODUCT(G50,(AF50-IF(AF50/FHS&lt;1,1,AF50/FHS)*(truck_idle/60)),tru__hp,tru_Load_Factor,(Other!$G$4/454),FB50,Y50)+PRODUCT(IF(AF50/FHS&lt;1,1,AF50/FHS),G50,truck_idle/60,tru__hp,tru_Load_Factor,(Other!$G$4/454),FB50,Y50),blank)</f>
        <v/>
      </c>
      <c r="FD50" s="4" t="str">
        <f>IF(C50=truckstoptru,PRODUCT(IF(AF50/FHS&lt;1,1,AF50/FHS),G50,truck_idle/60,tru_Load_Factor,tru__hp,(Other!$G$4/454),FB50,Y50)+PRODUCT(G50,(AF50-IF(AF50/FHS&lt;1,1,AF50/FHS)*(truck_idle/60)),TRU_KW,gridNox,Other!$G$4/454,Y50),blank)</f>
        <v/>
      </c>
      <c r="FE50" t="str">
        <f>IF(C50=truckstoptru,VLOOKUP(B50+8,'Tables 2-3 TRU'!$B$14:$D$31,2),blank)</f>
        <v/>
      </c>
      <c r="FF50" s="4" t="str">
        <f>IF(C50=truckstoptru,PRODUCT(G50,(AF50-IF(AF50/FHS&lt;1,1,AF50/FHS)*(truck_idle/60)),tru__hp,tru_Load_Factor,(Other!$G$4/454),FE50,Z50)+PRODUCT(IF(AF50/FHS&lt;1,1,AF50/FHS),G50,truck_idle/60,tru__hp,tru_Load_Factor,(Other!$G$4/454),FE50,Z50),blank)</f>
        <v/>
      </c>
      <c r="FG50" s="4" t="str">
        <f>IF(C50=truckstoptru,PRODUCT(IF(AF50/FHS&lt;1,1,AF50/FHS),G50,truck_idle/60,tru_Load_Factor,tru__hp,(Other!$G$4/454),FE50,Z50)+PRODUCT(G50,(AF50-IF(AF50/FHS&lt;1,1,AF50/FHS)*(truck_idle/60)),TRU_KW,gridNox,Other!$G$4/454,Z50),blank)</f>
        <v/>
      </c>
      <c r="FH50" t="str">
        <f>IF(C50=truckstoptru,VLOOKUP(B50+9,'Tables 2-3 TRU'!$B$14:$D$31,2),blank)</f>
        <v/>
      </c>
      <c r="FI50" s="4" t="str">
        <f>IF(C50=truckstoptru,PRODUCT(G50,(AF50-IF(AF50/FHS&lt;1,1,AF50/FHS)*(truck_idle/60)),tru__hp,tru_Load_Factor,(Other!$G$4/454),FH50,AA50)+PRODUCT(IF(AF50/FHS&lt;1,1,AF50/FHS),G50,truck_idle/60,tru__hp,tru_Load_Factor,(Other!$G$4/454),FH50,AA50),blank)</f>
        <v/>
      </c>
      <c r="FJ50" s="4" t="str">
        <f>IF(C50=truckstoptru,PRODUCT(IF(AF50/FHS&lt;1,1,AF50/FHS),G50,truck_idle/60,tru_Load_Factor,tru__hp,(Other!$G$4/454),FH50,AA50)+PRODUCT(G50,(AF50-IF(AF50/FHS&lt;1,1,AF50/FHS)*(truck_idle/60)),TRU_KW,gridNox,Other!$G$4/454,AA50),blank)</f>
        <v/>
      </c>
      <c r="FL50" t="str">
        <f>IF(C50=truckstoptru,VLOOKUP(B50+0,'Tables 2-3 TRU'!$B$14:$D$31,3),blank)</f>
        <v/>
      </c>
      <c r="FM50" s="4" t="str">
        <f>IF(C50=truckstoptru,PRODUCT(G50,(AF50-IF(AF50/FHS&lt;1,1,AF50/FHS)*(truck_idle/60)),tru__hp,tru_Load_Factor,(Other!$G$4/454),FL50,R50)+PRODUCT(IF(AF50/FHS&lt;1,1,AF50/FHS),G50,truck_idle/60,tru__hp,tru_Load_Factor,(Other!$G$4/454),FL50,R50),blank)</f>
        <v/>
      </c>
      <c r="FN50" s="4" t="str">
        <f>IF(C50=truckstoptru,PRODUCT(IF(AF50/FHS&lt;1,1,AF50/FHS),G50,truck_idle/60,tru_Load_Factor,tru__hp,(Other!$G$4/454),FL50,R50)+PRODUCT(G50,(AF50-IF(AF50/FHS&lt;1,1,AF50/FHS)*(truck_idle/60)),TRU_KW,gridPM,Other!$G$4/454,R50),blank)</f>
        <v/>
      </c>
      <c r="FO50" t="str">
        <f>IF(C50=truckstoptru,VLOOKUP(B50+1,'Tables 2-3 TRU'!$B$14:$D$31,3),blank)</f>
        <v/>
      </c>
      <c r="FP50" s="4" t="str">
        <f>IF(C50=truckstoptru,PRODUCT(G50,(AF50-IF(AF50/FHS&lt;1,1,AF50/FHS)*(truck_idle/60)),tru__hp,tru_Load_Factor,(Other!$G$4/454),FO50,S50)+PRODUCT(IF(AF50/FHS&lt;1,1,AF50/FHS),G50,truck_idle/60,tru__hp,tru_Load_Factor,(Other!$G$4/454),FO50,S50),blank)</f>
        <v/>
      </c>
      <c r="FQ50" s="4" t="str">
        <f>IF(C50=truckstoptru,PRODUCT(IF(AF50/FHS&lt;1,1,AF50/FHS),G50,truck_idle/60,tru_Load_Factor,tru__hp,(Other!$G$4/454),FO50,S50)+PRODUCT(G50,(AF50-IF(AF50/FHS&lt;1,1,AF50/FHS)*(truck_idle/60)),TRU_KW,gridPM,Other!$G$4/454,S50),blank)</f>
        <v/>
      </c>
      <c r="FR50" t="str">
        <f>IF(C50=truckstoptru,VLOOKUP(B50+2,'Tables 2-3 TRU'!$B$14:$D$31,3),blank)</f>
        <v/>
      </c>
      <c r="FS50" s="4" t="str">
        <f>IF(C50=truckstoptru,PRODUCT(G50,(AF50-IF(AF50/FHS&lt;1,1,AF50/FHS)*(truck_idle/60)),tru__hp,tru_Load_Factor,(Other!$G$4/454),FR50,T50)+PRODUCT(IF(AF50/FHS&lt;1,1,AF50/FHS),G50,truck_idle/60,tru__hp,tru_Load_Factor,(Other!$G$4/454),FR50,T50),blank)</f>
        <v/>
      </c>
      <c r="FT50" s="4" t="str">
        <f>IF(C50=truckstoptru,PRODUCT(IF(AF50/FHS&lt;1,1,AF50/FHS),G50,truck_idle/60,tru_Load_Factor,tru__hp,(Other!$G$4/454),FR50,T50)+PRODUCT(G50,(AF50-IF(AF50/FHS&lt;1,1,AF50/FHS)*(truck_idle/60)),TRU_KW,gridPM,Other!$G$4/454,T50),blank)</f>
        <v/>
      </c>
      <c r="FU50" t="str">
        <f>IF(C50=truckstoptru,VLOOKUP(B50+3,'Tables 2-3 TRU'!$B$14:$D$31,3),blank)</f>
        <v/>
      </c>
      <c r="FV50" s="4" t="str">
        <f>IF(C50=truckstoptru,PRODUCT(G50,(AF50-IF(AF50/FHS&lt;1,1,AF50/FHS)*(truck_idle/60)),tru__hp,tru_Load_Factor,(Other!$G$4/454),FU50,U50)+PRODUCT(IF(AF50/FHS&lt;1,1,AF50/FHS),G50,truck_idle/60,tru__hp,tru_Load_Factor,(Other!$G$4/454),FU50,U50),blank)</f>
        <v/>
      </c>
      <c r="FW50" s="4" t="str">
        <f>IF(C50=truckstoptru,PRODUCT(IF(AF50/FHS&lt;1,1,AF50/FHS),G50,truck_idle/60,tru_Load_Factor,tru__hp,(Other!$G$4/454),FU50,U50)+PRODUCT(G50,(AF50-IF(AF50/FHS&lt;1,1,AF50/FHS)*(truck_idle/60)),TRU_KW,gridPM,Other!$G$4/454,U50),blank)</f>
        <v/>
      </c>
      <c r="FX50" t="str">
        <f>IF(C50=truckstoptru,VLOOKUP(B50+4,'Tables 2-3 TRU'!$B$14:$D$31,3),blank)</f>
        <v/>
      </c>
      <c r="FY50" s="4" t="str">
        <f>IF(C50=truckstoptru,PRODUCT(G50,(AF50-IF(AF50/FHS&lt;1,1,AF50/FHS)*(truck_idle/60)),tru__hp,tru_Load_Factor,(Other!$G$4/454),FX50,V50)+PRODUCT(IF(AF50/FHS&lt;1,1,AF50/FHS),G50,truck_idle/60,tru__hp,tru_Load_Factor,(Other!$G$4/454),FX50,V50),blank)</f>
        <v/>
      </c>
      <c r="FZ50" s="4" t="str">
        <f>IF(C50=truckstoptru,PRODUCT(IF(AF50/FHS&lt;1,1,AF50/FHS),G50,truck_idle/60,tru_Load_Factor,tru__hp,(Other!$G$4/454),FX50,V50)+PRODUCT(G50,(AF50-IF(AF50/FHS&lt;1,1,AF50/FHS)*(truck_idle/60)),TRU_KW,gridPM,Other!$G$4/454,V50),blank)</f>
        <v/>
      </c>
      <c r="GA50" t="str">
        <f>IF(C50=truckstoptru,VLOOKUP(B50+5,'Tables 2-3 TRU'!$B$14:$D$31,3),blank)</f>
        <v/>
      </c>
      <c r="GB50" s="4" t="str">
        <f>IF(C50=truckstoptru,PRODUCT(G50,(AF50-IF(AF50/FHS&lt;1,1,AF50/FHS)*(truck_idle/60)),tru__hp,tru_Load_Factor,(Other!$G$4/454),GA50,W50)+PRODUCT(IF(AF50/FHS&lt;1,1,AF50/FHS),G50,truck_idle/60,tru__hp,tru_Load_Factor,(Other!$G$4/454),GA50,W50),blank)</f>
        <v/>
      </c>
      <c r="GC50" s="4" t="str">
        <f>IF(C50=truckstoptru,PRODUCT(IF(AF50/FHS&lt;1,1,AF50/FHS),G50,truck_idle/60,tru_Load_Factor,tru__hp,(Other!$G$4/454),GA50,W50)+PRODUCT(G50,(AF50-IF(AF50/FHS&lt;1,1,AF50/FHS)*(truck_idle/60)),TRU_KW,gridPM,Other!$G$4/454,W50),blank)</f>
        <v/>
      </c>
      <c r="GD50" t="str">
        <f>IF(C50=truckstoptru,VLOOKUP(B50+6,'Tables 2-3 TRU'!$B$14:$D$31,3),blank)</f>
        <v/>
      </c>
      <c r="GE50" s="4" t="str">
        <f>IF(C50=truckstoptru,PRODUCT(G50,(AF50-IF(AF50/FHS&lt;1,1,AF50/FHS)*(truck_idle/60)),tru__hp,tru_Load_Factor,(Other!$G$4/454),GD50,X50)+PRODUCT(IF(AF50/FHS&lt;1,1,AF50/FHS),G50,truck_idle/60,tru__hp,tru_Load_Factor,(Other!$G$4/454),GD50,X50),blank)</f>
        <v/>
      </c>
      <c r="GF50" s="4" t="str">
        <f>IF(C50=truckstoptru,PRODUCT(IF(AF50/FHS&lt;1,1,AF50/FHS),G50,truck_idle/60,tru_Load_Factor,tru__hp,(Other!$G$4/454),GD50,X50)+PRODUCT(G50,(AF50-IF(AF50/FHS&lt;1,1,AF50/FHS)*(truck_idle/60)),TRU_KW,gridPM,Other!$G$4/454,X50),blank)</f>
        <v/>
      </c>
      <c r="GG50" t="str">
        <f>IF(C50=truckstoptru,VLOOKUP(B50+7,'Tables 2-3 TRU'!$B$14:$D$31,3),blank)</f>
        <v/>
      </c>
      <c r="GH50" s="4" t="str">
        <f>IF(C50=truckstoptru,PRODUCT(G50,(AF50-IF(AF50/FHS&lt;1,1,AF50/FHS)*(truck_idle/60)),tru__hp,tru_Load_Factor,(Other!$G$4/454),GG50,Y50)+PRODUCT(IF(AF50/FHS&lt;1,1,AF50/FHS),G50,truck_idle/60,tru__hp,tru_Load_Factor,(Other!$G$4/454),GG50,Y50),blank)</f>
        <v/>
      </c>
      <c r="GI50" s="4" t="str">
        <f>IF(C50=truckstoptru,PRODUCT(IF(AF50/FHS&lt;1,1,AF50/FHS),G50,truck_idle/60,tru_Load_Factor,tru__hp,(Other!$G$4/454),GG50,Y50)+PRODUCT(G50,(AF50-IF(AF50/FHS&lt;1,1,AF50/FHS)*(truck_idle/60)),TRU_KW,gridPM,Other!$G$4/454,Y50),blank)</f>
        <v/>
      </c>
      <c r="GJ50" t="str">
        <f>IF(C50=truckstoptru,VLOOKUP(B50+8,'Tables 2-3 TRU'!$B$14:$D$31,3),blank)</f>
        <v/>
      </c>
      <c r="GK50" s="4" t="str">
        <f>IF(C50=truckstoptru,PRODUCT(G50,(AF50-IF(AF50/FHS&lt;1,1,AF50/FHS)*(truck_idle/60)),tru__hp,tru_Load_Factor,(Other!$G$4/454),GJ50,Z50)+PRODUCT(IF(AF50/FHS&lt;1,1,AF50/FHS),G50,truck_idle/60,tru__hp,tru_Load_Factor,(Other!$G$4/454),GJ50,Z50),blank)</f>
        <v/>
      </c>
      <c r="GL50" s="4" t="str">
        <f>IF(C50=truckstoptru,PRODUCT(IF(AF50/FHS&lt;1,1,AF50/FHS),G50,truck_idle/60,tru_Load_Factor,tru__hp,(Other!$G$4/454),GJ50,Z50)+PRODUCT(G50,(AF50-IF(AF50/FHS&lt;1,1,AF50/FHS)*(truck_idle/60)),TRU_KW,gridPM,Other!$G$4/454,Z50),blank)</f>
        <v/>
      </c>
      <c r="GM50" t="str">
        <f>IF(C50=truckstoptru,VLOOKUP(B50+9,'Tables 2-3 TRU'!$B$14:$D$31,3),blank)</f>
        <v/>
      </c>
      <c r="GN50" s="4" t="str">
        <f>IF(C50=truckstoptru,PRODUCT(G50,(AF50-IF(AF50/FHS&lt;1,1,AF50/FHS)*(truck_idle/60)),tru__hp,tru_Load_Factor,(Other!$G$4/454),GM50,AA50)+PRODUCT(IF(AF50/FHS&lt;1,1,AF50/FHS),G50,truck_idle/60,tru__hp,tru_Load_Factor,(Other!$G$4/454),GM50,AA50),blank)</f>
        <v/>
      </c>
      <c r="GO50" s="4" t="str">
        <f>IF(C50=truckstoptru,PRODUCT(IF(AF50/FHS&lt;1,1,AF50/FHS),G50,truck_idle/60,tru_Load_Factor,tru__hp,(Other!$G$4/454),GM50,AA50)+PRODUCT(G50,(AF50-IF(AF50/FHS&lt;1,1,AF50/FHS)*(truck_idle/60)),TRU_KW,gridPM,Other!$G$4/454,AA50),blank)</f>
        <v/>
      </c>
      <c r="GQ50" s="4">
        <f t="shared" si="19"/>
        <v>0</v>
      </c>
      <c r="GR50" s="4">
        <f t="shared" si="20"/>
        <v>0</v>
      </c>
      <c r="GS50" s="4">
        <f t="shared" si="21"/>
        <v>0</v>
      </c>
      <c r="GT50" s="4">
        <f t="shared" si="22"/>
        <v>0</v>
      </c>
      <c r="GU50" s="4">
        <f t="shared" si="11"/>
        <v>0</v>
      </c>
      <c r="GV50" s="4">
        <f t="shared" si="12"/>
        <v>0</v>
      </c>
      <c r="GW50" s="4"/>
      <c r="GX50" s="4">
        <f t="shared" si="23"/>
        <v>0</v>
      </c>
      <c r="GY50" s="4">
        <f t="shared" si="24"/>
        <v>0</v>
      </c>
      <c r="GZ50" s="4">
        <f t="shared" si="25"/>
        <v>0</v>
      </c>
      <c r="HA50" s="4">
        <f t="shared" si="26"/>
        <v>0</v>
      </c>
      <c r="HB50" s="4">
        <f t="shared" si="13"/>
        <v>0</v>
      </c>
      <c r="HC50" s="4">
        <f t="shared" si="14"/>
        <v>0</v>
      </c>
      <c r="HD50" s="4"/>
      <c r="HE50" s="4">
        <f t="shared" si="15"/>
        <v>0</v>
      </c>
      <c r="HF50" s="4">
        <f t="shared" si="16"/>
        <v>0</v>
      </c>
      <c r="HG50" s="19">
        <f t="shared" si="17"/>
        <v>0</v>
      </c>
      <c r="HH50" s="244">
        <f t="shared" si="27"/>
        <v>0</v>
      </c>
      <c r="HI50" s="55"/>
    </row>
    <row r="51" spans="1:217" x14ac:dyDescent="0.2">
      <c r="A51" t="str">
        <f>IF(OR('User Input Data'!C55=truckstop1,'User Input Data'!C55=truckstoptru),'User Input Data'!A55,blank)</f>
        <v/>
      </c>
      <c r="B51" t="str">
        <f>IF(OR('User Input Data'!C55=truckstop1,'User Input Data'!C55=truckstoptru),'User Input Data'!B55,blank)</f>
        <v/>
      </c>
      <c r="C51" s="49" t="str">
        <f>IF(OR('User Input Data'!C55=truckstop1,'User Input Data'!C55=truckstoptru),'User Input Data'!C55,blank)</f>
        <v/>
      </c>
      <c r="D51" s="49" t="str">
        <f>IF(AND(OR('User Input Data'!C55=truckstop1,'User Input Data'!C55=truckstoptru),'User Input Data'!D55&gt;1),'User Input Data'!D55,blank)</f>
        <v/>
      </c>
      <c r="E51" s="49" t="str">
        <f>IF(AND(OR('User Input Data'!C55=truckstop1,'User Input Data'!C55=truckstoptru),'User Input Data'!E55&gt;1),'User Input Data'!E55,blank)</f>
        <v/>
      </c>
      <c r="F51" s="49" t="str">
        <f>IF(AND(OR('User Input Data'!C55=truckstop1,'User Input Data'!C55=truckstoptru),'User Input Data'!F55&gt;1),'User Input Data'!F55,blank)</f>
        <v/>
      </c>
      <c r="G51" t="str">
        <f>IF(AND(OR('User Input Data'!C55=truckstop1,'User Input Data'!C55=truckstoptru),'User Input Data'!G55&gt;1),'User Input Data'!G55,blank)</f>
        <v/>
      </c>
      <c r="H51" s="79" t="str">
        <f>IF(OR('User Input Data'!C55=truckstop1,'User Input Data'!C55=truckstoptru),'User Input Data'!H55,blank)</f>
        <v/>
      </c>
      <c r="I51" s="79" t="str">
        <f>IF(OR('User Input Data'!C55=truckstop1,'User Input Data'!C55=truckstoptru),'User Input Data'!I55,blank)</f>
        <v/>
      </c>
      <c r="J51" s="79" t="str">
        <f>IF(OR('User Input Data'!C55=truckstop1,'User Input Data'!C55=truckstoptru),'User Input Data'!J55,blank)</f>
        <v/>
      </c>
      <c r="K51" s="79" t="str">
        <f>IF(OR('User Input Data'!C55=truckstop1,'User Input Data'!C55=truckstoptru),'User Input Data'!K55,blank)</f>
        <v/>
      </c>
      <c r="L51" s="79" t="str">
        <f>IF(OR('User Input Data'!C55=truckstop1,'User Input Data'!C55=truckstoptru),'User Input Data'!L55,blank)</f>
        <v/>
      </c>
      <c r="M51" s="79" t="str">
        <f>IF(OR('User Input Data'!C55=truckstop1,'User Input Data'!C55=truckstoptru),'User Input Data'!M55,blank)</f>
        <v/>
      </c>
      <c r="N51" s="79" t="str">
        <f>IF(OR('User Input Data'!C55=truckstop1,'User Input Data'!C55=truckstoptru),'User Input Data'!N55,blank)</f>
        <v/>
      </c>
      <c r="O51" s="79" t="str">
        <f>IF(OR('User Input Data'!C55=truckstop1,'User Input Data'!C55=truckstoptru),'User Input Data'!O55,blank)</f>
        <v/>
      </c>
      <c r="P51" s="79" t="str">
        <f>IF(OR('User Input Data'!C55=truckstop1,'User Input Data'!C55=truckstoptru),'User Input Data'!P55,blank)</f>
        <v/>
      </c>
      <c r="Q51" s="79" t="str">
        <f>IF(OR('User Input Data'!C55=truckstop1,'User Input Data'!C55=truckstoptru),'User Input Data'!Q55,blank)</f>
        <v/>
      </c>
      <c r="R51" s="79" t="str">
        <f>IF('User Input Data'!C55=truckstoptru,'User Input Data'!R55,blank)</f>
        <v/>
      </c>
      <c r="S51" s="79" t="str">
        <f>IF('User Input Data'!C55=truckstoptru,'User Input Data'!S55,blank)</f>
        <v/>
      </c>
      <c r="T51" s="79" t="str">
        <f>IF('User Input Data'!C55=truckstoptru,'User Input Data'!T55,blank)</f>
        <v/>
      </c>
      <c r="U51" s="79" t="str">
        <f>IF('User Input Data'!C55=truckstoptru,'User Input Data'!U55,blank)</f>
        <v/>
      </c>
      <c r="V51" s="79" t="str">
        <f>IF('User Input Data'!C55=truckstoptru,'User Input Data'!V55,blank)</f>
        <v/>
      </c>
      <c r="W51" s="79" t="str">
        <f>IF('User Input Data'!C55=truckstoptru,'User Input Data'!W55,blank)</f>
        <v/>
      </c>
      <c r="X51" s="79" t="str">
        <f>IF('User Input Data'!C55=truckstoptru,'User Input Data'!X55,blank)</f>
        <v/>
      </c>
      <c r="Y51" s="79" t="str">
        <f>IF('User Input Data'!C55=truckstoptru,'User Input Data'!Y55,blank)</f>
        <v/>
      </c>
      <c r="Z51" s="79" t="str">
        <f>IF('User Input Data'!C55=truckstoptru,'User Input Data'!Z55,blank)</f>
        <v/>
      </c>
      <c r="AA51" s="79" t="str">
        <f>IF('User Input Data'!C55=truckstoptru,'User Input Data'!AA55,blank)</f>
        <v/>
      </c>
      <c r="AB51" s="9" t="str">
        <f>IF(AND(OR('User Input Data'!C55=truckstop1,'User Input Data'!C55=truckstoptru),'User Input Data'!AC55&gt;1),'User Input Data'!AC55,blank)</f>
        <v/>
      </c>
      <c r="AC51" s="9" t="str">
        <f>IF(AND(OR('User Input Data'!C55=truckstop1,'User Input Data'!C55=truckstoptru),'User Input Data'!AD55&gt;0),'User Input Data'!AD55,blank)</f>
        <v/>
      </c>
      <c r="AE51" t="str">
        <f>IF(E51&gt;0,E51,Other!$G$5)</f>
        <v/>
      </c>
      <c r="AF51" t="str">
        <f t="shared" si="18"/>
        <v/>
      </c>
      <c r="AG51" s="12" t="str">
        <f>IF(NOT(B51=blank),VLOOKUP(B51+0,'Tables 4-5'!$F$8:$G$25,2),blank)</f>
        <v/>
      </c>
      <c r="AH51" s="461" t="str">
        <f>IF(NOT(B51=blank),VLOOKUP(B51+0,'Table 6'!$B$3:$D$20,2),blank)</f>
        <v/>
      </c>
      <c r="AI51" s="4" t="str">
        <f>IF(NOT(B51=blank),'Tables 4-5'!$A$8,blank)</f>
        <v/>
      </c>
      <c r="AJ51" s="4" t="str">
        <f>IF(NOT(B51=blank),PRODUCT(G51,H51,(AE51-IF(AE51/FHS&lt;1,1,AE51/FHS)*(truck_idle/60)),(AG51*AI51),(Other!$G$4/454))+PRODUCT(IF(AE51/FHS&lt;1,1,AE51/FHS),G51,H51,AH51,truck_idle/60,Other!$G$4/454),blank)</f>
        <v/>
      </c>
      <c r="AK51" s="4" t="str">
        <f>IF(NOT(B51=blank),PRODUCT(IF(AE51/FHS&lt;1,1,AE51/FHS),G51,H51,AH51,truck_idle/60,Other!$G$4/454)+PRODUCT(G51,(AE51-IF(AE51/FHS&lt;1,1,AE51/FHS)*(truck_idle/60)),Truck_KW,gridNox,Other!$G$4/454,H51,AG51),blank)</f>
        <v/>
      </c>
      <c r="AL51" s="12" t="str">
        <f>IF(NOT(B51=blank),VLOOKUP(B51+1,'Tables 4-5'!$F$8:$G$25,2),blank)</f>
        <v/>
      </c>
      <c r="AM51" s="461" t="str">
        <f>IF(NOT(B51=blank),VLOOKUP(B51+1,'Table 6'!$B$3:$D$20,2),blank)</f>
        <v/>
      </c>
      <c r="AN51" s="4" t="str">
        <f>IF(NOT(B51=blank),'Tables 4-5'!$A$8,blank)</f>
        <v/>
      </c>
      <c r="AO51" s="4" t="str">
        <f>IF(NOT(B51=blank),PRODUCT(G51,I51,(AE51-IF(AE51/FHS&lt;1,1,AE51/FHS)*(truck_idle/60)),(AL51*AN51),(Other!$G$4/454))+PRODUCT(IF(AE51/FHS&lt;1,1,AE51/FHS),G51,I51,AM51,truck_idle/60,Other!$G$4/454),blank)</f>
        <v/>
      </c>
      <c r="AP51" s="4" t="str">
        <f>IF(NOT(B51=blank),PRODUCT(IF(AE51/FHS&lt;1,1,AE51/FHS),G51,I51,AM51,truck_idle/60,Other!$G$4/454)+PRODUCT(G51,(AE51-IF(AE51/FHS&lt;1,1,AE51/FHS)*(truck_idle/60)),Truck_KW,gridNox,Other!$G$4/454,I51,AL51),blank)</f>
        <v/>
      </c>
      <c r="AQ51" s="12" t="str">
        <f>IF(NOT(B51=blank),VLOOKUP(B51+2,'Tables 4-5'!$F$8:$G$25,2),blank)</f>
        <v/>
      </c>
      <c r="AR51" s="461" t="str">
        <f>IF(NOT(B51=blank),VLOOKUP(B51+2,'Table 6'!$B$3:$D$20,2),blank)</f>
        <v/>
      </c>
      <c r="AS51" s="4" t="str">
        <f>IF(NOT(B51=blank),'Tables 4-5'!$A$8,blank)</f>
        <v/>
      </c>
      <c r="AT51" s="4" t="str">
        <f>IF(NOT(B51=blank),PRODUCT(G51,J51,(AE51-IF(AE51/FHS&lt;1,1,AE51/FHS)*(truck_idle/60)),(AQ51*AS51),(Other!$G$4/454))+PRODUCT(IF(AE51/FHS&lt;1,1,AE51/FHS),G51,J51,AR51,truck_idle/60,Other!$G$4/454),blank)</f>
        <v/>
      </c>
      <c r="AU51" s="4" t="str">
        <f>IF(NOT(B51=blank),PRODUCT(IF(AE51/FHS&lt;1,1,AE51/FHS),G51,J51,AR51,truck_idle/60,Other!$G$4/454)+PRODUCT(G51,(AE51-IF(AE51/FHS&lt;1,1,AE51/FHS)*(truck_idle/60)),Truck_KW,gridNox,Other!$G$4/454,J51,AQ51),blank)</f>
        <v/>
      </c>
      <c r="AV51" s="12" t="str">
        <f>IF(NOT(B51=blank),VLOOKUP(B51+3,'Tables 4-5'!$F$8:$G$25,2),blank)</f>
        <v/>
      </c>
      <c r="AW51" s="4" t="str">
        <f>IF(NOT(B51=blank),VLOOKUP(B51+3,#REF!,2),blank)</f>
        <v/>
      </c>
      <c r="AX51" s="461" t="str">
        <f>IF(NOT(B51=blank),VLOOKUP(B51+3,'Table 6'!$B$3:$D$20,2),blank)</f>
        <v/>
      </c>
      <c r="AY51" s="4" t="str">
        <f>IF(NOT(B51=blank),'Tables 4-5'!$A$8,blank)</f>
        <v/>
      </c>
      <c r="AZ51" s="4" t="str">
        <f>IF(NOT(B51=blank),PRODUCT(G51,K51,(AE51-IF(AE51/FHS&lt;1,1,AE51/FHS)*(truck_idle/60)),(AV51*AY51),(Other!$G$4/454))+PRODUCT(IF(AE51/FHS&lt;1,1,AE51/FHS),G51,K51,AX51,truck_idle/60,Other!$G$4/454),blank)</f>
        <v/>
      </c>
      <c r="BA51" s="4" t="str">
        <f>IF(NOT(B51=blank),PRODUCT(IF(AE51/FHS&lt;1,1,AE51/FHS),G51,K51,AX51,Other!$G$6/60,Other!$G$4/454)+PRODUCT(G51,(AE51-IF(AE51/FHS&lt;1,1,AE51/FHS)*(truck_idle/60)),Truck_KW,gridNox,Other!$G$4/454,K51,AV51),blank)</f>
        <v/>
      </c>
      <c r="BB51" s="12" t="str">
        <f>IF(NOT(B51=blank),VLOOKUP(B51+4,'Tables 4-5'!$F$8:$G$25,2),blank)</f>
        <v/>
      </c>
      <c r="BC51" s="461" t="str">
        <f>IF(NOT(B51=blank),VLOOKUP(B51+4,'Table 6'!$B$3:$D$20,2),blank)</f>
        <v/>
      </c>
      <c r="BD51" s="4" t="str">
        <f>IF(NOT(B51=blank),'Tables 4-5'!$A$8,blank)</f>
        <v/>
      </c>
      <c r="BE51" s="4" t="str">
        <f>IF(NOT(B51=blank),PRODUCT(G51,L51,(AE51-IF(AE51/FHS&lt;1,1,AE51/FHS)*(truck_idle/60)),(BB51*BD51),(Other!$G$4/454))+PRODUCT(IF(AE51/FHS&lt;1,1,AE51/FHS),G51,L51,BC51,truck_idle/60,Other!$G$4/454),blank)</f>
        <v/>
      </c>
      <c r="BF51" s="4" t="str">
        <f>IF(NOT(B51=blank),PRODUCT(IF(AE51/FHS&lt;1,1,AE51/FHS),G51,L51,BC51,Other!$G$6/60,Other!$G$4/454)+PRODUCT(G51,(AE51-IF(AE51/FHS&lt;1,1,AE51/FHS)*(truck_idle/60)),Truck_KW,gridNox,Other!$G$4/454,L51,BB51),blank)</f>
        <v/>
      </c>
      <c r="BG51" s="12" t="str">
        <f>IF(NOT(B51=blank),VLOOKUP(B51+5,'Tables 4-5'!$F$8:$G$25,2),blank)</f>
        <v/>
      </c>
      <c r="BH51" s="461" t="str">
        <f>IF(NOT(B51=blank),VLOOKUP(B51+5,'Table 6'!$B$3:$D$20,2),blank)</f>
        <v/>
      </c>
      <c r="BI51" s="4" t="str">
        <f>IF(NOT(B51=blank),'Tables 4-5'!$A$8,blank)</f>
        <v/>
      </c>
      <c r="BJ51" s="4" t="str">
        <f>IF(NOT(B51=blank),PRODUCT(G51,M51,(AE51-IF(AE51/FHS&lt;1,1,AE51/FHS)*(truck_idle/60)),(BG51*BI51),(Other!$G$4/454))+PRODUCT(IF(AE51/FHS&lt;1,1,AE51/FHS),G51,M51,BH51,truck_idle/60,Other!$G$4/454),blank)</f>
        <v/>
      </c>
      <c r="BK51" s="4" t="str">
        <f>IF(NOT(B51=blank),PRODUCT(IF(AE51/FHS&lt;1,1,AE51/FHS),G51,M51,BH51,truck_idle/60,Other!$G$4/454)+PRODUCT(G51,(AE51-IF(AE51/FHS&lt;1,1,AE51/FHS)*(truck_idle/60)),Truck_KW,gridNox,Other!$G$4/454,M51,BG51),blank)</f>
        <v/>
      </c>
      <c r="BL51" s="12" t="str">
        <f>IF(NOT(B51=blank),VLOOKUP(B51+6,'Tables 4-5'!$F$8:$G$25,2),blank)</f>
        <v/>
      </c>
      <c r="BM51" s="461" t="str">
        <f>IF(NOT(B51=blank),VLOOKUP(B51+6,'Table 6'!$B$3:$D$20,2),blank)</f>
        <v/>
      </c>
      <c r="BN51" s="4" t="str">
        <f>IF(NOT(B51=blank),'Tables 4-5'!$A$8,blank)</f>
        <v/>
      </c>
      <c r="BO51" s="4" t="str">
        <f>IF(NOT(B51=blank),PRODUCT(G51,N51,(AE51-IF(AE51/FHS&lt;1,1,AE51/FHS)*(truck_idle/60)),(BL51*BN51),(Other!$G$4/454))+PRODUCT(IF(AE51/FHS&lt;1,1,AE51/FHS),G51,N51,BM51,truck_idle/60,Other!$G$4/454),blank)</f>
        <v/>
      </c>
      <c r="BP51" s="4" t="str">
        <f>IF(NOT(B51=blank),PRODUCT(IF(AE51/FHS&lt;1,1,AE51/FHS),G51,N51,BM51,truck_idle/60,Other!$G$4/454)+PRODUCT(G51,(AE51-IF(AE51/FHS&lt;1,1,AE51/FHS)*(truck_idle/60)),Truck_KW,gridNox,Other!$G$4/454,N51,BL51),blank)</f>
        <v/>
      </c>
      <c r="BQ51" s="12" t="str">
        <f>IF(NOT(B51=blank),VLOOKUP(B51+7,'Tables 4-5'!$F$8:$G$25,2),blank)</f>
        <v/>
      </c>
      <c r="BR51" s="461" t="str">
        <f>IF(NOT(B51=blank),VLOOKUP(B51+7,'Table 6'!$B$3:$D$20,2),blank)</f>
        <v/>
      </c>
      <c r="BS51" s="4" t="str">
        <f>IF(NOT(B51=blank),'Tables 4-5'!$A$8,blank)</f>
        <v/>
      </c>
      <c r="BT51" s="4" t="str">
        <f>IF(NOT(B51=blank),PRODUCT(G51,O51,(AE51-IF(AE51/FHS&lt;1,1,AE51/FHS)*(truck_idle/60)),(BQ51*BS51),(Other!$G$4/454))+PRODUCT(IF(AE51/FHS&lt;1,1,AE51/FHS),G51,O51,BR51,truck_idle/60,Other!$G$4/454),blank)</f>
        <v/>
      </c>
      <c r="BU51" s="4" t="str">
        <f>IF(NOT(B51=blank),PRODUCT(IF(AE51/FHS&lt;1,1,AE51/FHS),G51,O51,BR51,truck_idle/60,Other!$G$4/454)+PRODUCT(G51,(AE51-IF(AE51/FHS&lt;1,1,AE51/FHS)*(truck_idle/60)),Truck_KW,gridNox,Other!$G$4/454,O51,BQ51),blank)</f>
        <v/>
      </c>
      <c r="BV51" s="12" t="str">
        <f>IF(NOT(B51=blank),VLOOKUP(B51+8,'Tables 4-5'!$F$8:$G$25,2),blank)</f>
        <v/>
      </c>
      <c r="BW51" s="461" t="str">
        <f>IF(NOT(B51=blank),VLOOKUP(B51+8,'Table 6'!$B$3:$D$20,2),blank)</f>
        <v/>
      </c>
      <c r="BX51" s="4" t="str">
        <f>IF(NOT(B51=blank),'Tables 4-5'!$A$8,blank)</f>
        <v/>
      </c>
      <c r="BY51" s="4" t="str">
        <f>IF(NOT(B51=blank),PRODUCT(G51,P51,(AE51-IF(AE51/FHS&lt;1,1,AE51/FHS)*(truck_idle/60)),(BV51*BX51),(Other!$G$4/454))+PRODUCT(IF(AE51/FHS&lt;1,1,AE51/FHS),G51,P51,BW51,truck_idle/60,Other!$G$4/454),blank)</f>
        <v/>
      </c>
      <c r="BZ51" s="4" t="str">
        <f>IF(NOT(B51=blank),PRODUCT(IF(AE51/FHS&lt;1,1,AE51/FHS),G51,P51,BW51,truck_idle/60,Other!$G$4/454)+PRODUCT(G51,(AE51-IF(AE51/FHS&lt;1,1,AE51/FHS)*(truck_idle/60)),Truck_KW,gridNox,Other!$G$4/454,P51,BV51),blank)</f>
        <v/>
      </c>
      <c r="CA51" s="12" t="str">
        <f>IF(NOT(B51=blank),VLOOKUP(B51+9,'Tables 4-5'!$F$8:$G$25,2),blank)</f>
        <v/>
      </c>
      <c r="CB51" s="461" t="str">
        <f>IF(NOT(B51=blank),VLOOKUP(B51+9,'Table 6'!$B$3:$D$20,2),blank)</f>
        <v/>
      </c>
      <c r="CC51" s="4" t="str">
        <f>IF(NOT(B51=blank),'Tables 4-5'!$A$8,blank)</f>
        <v/>
      </c>
      <c r="CD51" s="4" t="str">
        <f>IF(NOT(B51=blank),PRODUCT(G51,Q51,(AE51-IF(AE51/FHS&lt;1,1,AE51/FHS)*(truck_idle/60)),(CA51*CC51),(Other!$G$4/454))+PRODUCT(IF(AE51/FHS&lt;1,1,AE51/FHS),G51,Q51,CB51,truck_idle/60,Other!$G$4/454),blank)</f>
        <v/>
      </c>
      <c r="CE51" s="4" t="str">
        <f>IF(NOT(B51=blank),PRODUCT(IF(AE51/FHS&lt;1,1,AE51/FHS),G51,Q51,CB51,truck_idle/60,Other!$G$4/454)+PRODUCT(G51,(AE51-IF(AE51/FHS&lt;1,1,AE51/FHS)*(truck_idle/60)),Truck_KW,gridNox,Other!$G$4/454,Q51,CA51),blank)</f>
        <v/>
      </c>
      <c r="CG51" s="12" t="str">
        <f>IF(NOT(B51=blank),VLOOKUP(B51+0,'Tables 4-5'!$F$8:$G$25,2),blank)</f>
        <v/>
      </c>
      <c r="CH51" s="12" t="str">
        <f>IF(NOT(B51=blank),VLOOKUP(B51+0,'Table 6'!$B$3:$D$20,3),blank)</f>
        <v/>
      </c>
      <c r="CI51" s="4" t="str">
        <f>IF(NOT(B51=blank),'Tables 4-5'!$B$8,blank)</f>
        <v/>
      </c>
      <c r="CJ51" s="4" t="str">
        <f>IF(NOT(B51=blank),PRODUCT(G51,H51,(AE51-IF(AE51/FHS&lt;1,1,AE51/FHS)*(truck_idle/60)),(CG51*CI51),(Other!$G$4/454))+PRODUCT(IF(AE51/FHS&lt;1,1,AE51/FHS),G51,H51,CH51,truck_idle/60,Other!$G$4/454),blank)</f>
        <v/>
      </c>
      <c r="CK51" s="12" t="str">
        <f>IF(NOT(B51=blank),PRODUCT(IF(AE51/FHS&lt;1,1,AE51/FHS),G51,H51,CH51,truck_idle/60,Other!$G$4/454)+PRODUCT(G51,(AE51-IF(AE51/FHS&lt;1,1,AE51/FHS)*(truck_idle/60)),Truck_KW,gridPM,Other!$G$4/454,CG51,H51),blank)</f>
        <v/>
      </c>
      <c r="CL51" s="12" t="str">
        <f>IF(NOT(B51=blank),VLOOKUP(B51+1,'Tables 4-5'!$F$8:$G$25,2),blank)</f>
        <v/>
      </c>
      <c r="CM51" s="12" t="str">
        <f>IF(NOT(B51=blank),VLOOKUP(B51+1,'Table 6'!$B$3:$D$20,3),blank)</f>
        <v/>
      </c>
      <c r="CN51" s="4" t="str">
        <f>IF(NOT(B51=blank),'Tables 4-5'!$B$8,blank)</f>
        <v/>
      </c>
      <c r="CO51" s="4" t="str">
        <f>IF(NOT(B51=blank),PRODUCT(G51,I51,(AE51-IF(AE51/FHS&lt;1,1,AE51/FHS)*(truck_idle/60)),(CL51*CN51),(Other!$G$4/454))+PRODUCT(IF(AE51/FHS&lt;1,1,AE51/FHS),G51,I51,CM51,truck_idle/60,Other!$G$4/454),blank)</f>
        <v/>
      </c>
      <c r="CP51" s="12" t="str">
        <f>IF(NOT(B51=blank),PRODUCT(IF(AE51/FHS&lt;1,1,AE51/FHS),G51,I51,CM51,truck_idle/60,Other!$G$4/454)+PRODUCT(G51,(AE51-IF(AE51/FHS&lt;1,1,AE51/FHS)*(truck_idle/60)),Truck_KW,gridPM,Other!$G$4/454,I51,CL51),blank)</f>
        <v/>
      </c>
      <c r="CQ51" s="12" t="str">
        <f>IF(NOT(B51=blank),VLOOKUP(B51+2,'Tables 4-5'!$F$8:$G$25,2),blank)</f>
        <v/>
      </c>
      <c r="CR51" s="12" t="str">
        <f>IF(NOT(B51=blank),VLOOKUP(B51+2,'Table 6'!$B$3:$D$20,3),blank)</f>
        <v/>
      </c>
      <c r="CS51" s="4" t="str">
        <f>IF(NOT(B51=blank),'Tables 4-5'!$B$8,blank)</f>
        <v/>
      </c>
      <c r="CT51" s="4" t="str">
        <f>IF(NOT(B51=blank),PRODUCT(G51,J51,(AE51-IF(AE51/FHS&lt;1,1,AE51/FHS)*(truck_idle/60)),(CQ51*CS51),(Other!$G$4/454))+PRODUCT(IF(AE51/FHS&lt;1,1,AE51/FHS),G51,J51,CR51,truck_idle/60,Other!$G$4/454),blank)</f>
        <v/>
      </c>
      <c r="CU51" s="12" t="str">
        <f>IF(NOT(B51=blank),PRODUCT(IF(AE51/FHS&lt;1,1,AE51/FHS),G51,J51,CR51,truck_idle/60,Other!$G$4/454)+PRODUCT(G51,(AE51-IF(AE51/FHS&lt;1,1,AE51/FHS)*(truck_idle/60)),Truck_KW,gridPM,Other!$G$4/454,J51,CQ51),blank)</f>
        <v/>
      </c>
      <c r="CV51" s="12" t="str">
        <f>IF(NOT(B51=blank),VLOOKUP(B51+3,'Tables 4-5'!$F$8:$G$25,2),blank)</f>
        <v/>
      </c>
      <c r="CW51" s="12" t="str">
        <f>IF(NOT(B51=blank),VLOOKUP(B51+3,'Table 6'!$B$3:$D$20,3),blank)</f>
        <v/>
      </c>
      <c r="CX51" s="4" t="str">
        <f>IF(NOT(B51=blank),'Tables 4-5'!$B$8,blank)</f>
        <v/>
      </c>
      <c r="CY51" s="4" t="str">
        <f>IF(NOT(B51=blank),PRODUCT(G51,K51,(AE51-IF(AE51/FHS&lt;1,1,AE51/FHS)*(truck_idle/60)),(CV51*CX51),(Other!$G$4/454))+PRODUCT(IF(AE51/FHS&lt;1,1,AE51/FHS),G51,K51,CW51,truck_idle/60,Other!$G$4/454),blank)</f>
        <v/>
      </c>
      <c r="CZ51" s="12" t="str">
        <f>IF(NOT(B51=blank),PRODUCT(IF(AE51/FHS&lt;1,1,AE51/FHS),G51,K51,CW51,truck_idle/60,Other!$G$4/454)+PRODUCT(G51,(AE51-IF(AE51/FHS&lt;1,1,AE51/FHS)*(truck_idle/60)),Truck_KW,gridPM,Other!$G$4/454,K51,CV51),blank)</f>
        <v/>
      </c>
      <c r="DA51" s="12" t="str">
        <f>IF(NOT(B51=blank),VLOOKUP(B51+4,'Tables 4-5'!$F$8:$G$25,2),blank)</f>
        <v/>
      </c>
      <c r="DB51" s="12" t="str">
        <f>IF(NOT(B51=blank),VLOOKUP(B51+4,'Table 6'!$B$3:$D$20,3),blank)</f>
        <v/>
      </c>
      <c r="DC51" s="4" t="str">
        <f>IF(NOT(B51=blank),'Tables 4-5'!$B$8,blank)</f>
        <v/>
      </c>
      <c r="DD51" s="4" t="str">
        <f>IF(NOT(B51=blank),PRODUCT(G51,L51,(AE51-IF(AE51/FHS&lt;1,1,AE51/FHS)*(truck_idle/60)),(DA51*DC51),(Other!$G$4/454))+PRODUCT(IF(AE51/FHS&lt;1,1,AE51/FHS),G51,L51,DB51,truck_idle/60,Other!$G$4/454),blank)</f>
        <v/>
      </c>
      <c r="DE51" s="12" t="str">
        <f>IF(NOT(B51=blank),PRODUCT(IF(AE51/FHS&lt;1,1,AE51/FHS),G51,L51,DB51,truck_idle/60,Other!$G$4/454)+PRODUCT(G51,(AE51-IF(AE51/FHS&lt;1,1,AE51/FHS)*(truck_idle/60)),Truck_KW,gridPM,Other!$G$4/454,L51,DA51),blank)</f>
        <v/>
      </c>
      <c r="DF51" s="12" t="str">
        <f>IF(NOT(B51=blank),VLOOKUP(B51+5,'Tables 4-5'!$F$8:$G$25,2),blank)</f>
        <v/>
      </c>
      <c r="DG51" s="12" t="str">
        <f>IF(NOT(B51=blank),VLOOKUP(B51+5,'Table 6'!$B$3:$D$20,3),blank)</f>
        <v/>
      </c>
      <c r="DH51" s="4" t="str">
        <f>IF(NOT(B51=blank),'Tables 4-5'!$B$8,blank)</f>
        <v/>
      </c>
      <c r="DI51" s="4" t="str">
        <f>IF(NOT(B51=blank),PRODUCT(G51,M51,(AE51-IF(AE51/FHS&lt;1,1,AE51/FHS)*(truck_idle/60)),(DF51*DH51),(Other!$G$4/454))+PRODUCT(IF(AE51/FHS&lt;1,1,AE51/FHS),G51,M51,DG51,truck_idle/60,Other!$G$4/454),blank)</f>
        <v/>
      </c>
      <c r="DJ51" s="12" t="str">
        <f>IF(NOT(B51=blank),PRODUCT(IF(AE51/FHS&lt;1,1,AE51/FHS),G51,M51,DG51,truck_idle/60,Other!$G$4/454)+PRODUCT(G51,(AE51-IF(AE51/FHS&lt;1,1,AE51/FHS)*(truck_idle/60)),Truck_KW,gridPM,Other!$G$4/454,M51,DF51),blank)</f>
        <v/>
      </c>
      <c r="DK51" s="12" t="str">
        <f>IF(NOT(B51=blank),VLOOKUP(B51+6,'Tables 4-5'!$F$8:$G$25,2),blank)</f>
        <v/>
      </c>
      <c r="DL51" s="12" t="str">
        <f>IF(NOT(B51=blank),VLOOKUP(B51+6,'Table 6'!$B$3:$D$20,3),blank)</f>
        <v/>
      </c>
      <c r="DM51" s="4" t="str">
        <f>IF(NOT(B51=blank),'Tables 4-5'!$B$8,blank)</f>
        <v/>
      </c>
      <c r="DN51" s="4" t="str">
        <f>IF(NOT(B51=blank),PRODUCT(G51,N51,(AE51-IF(AE51/FHS&lt;1,1,AE51/FHS)*(truck_idle/60)),(DK51*DM51),(Other!$G$4/454))+PRODUCT(IF(AE51/FHS&lt;1,1,AE51/FHS),G51,N51,DL51,truck_idle/60,Other!$G$4/454),blank)</f>
        <v/>
      </c>
      <c r="DO51" s="12" t="str">
        <f>IF(NOT(B51=blank),PRODUCT(IF(AE51/FHS&lt;1,1,AE51/FHS),G51,N51,DL51,truck_idle/60,Other!$G$4/454)+PRODUCT(G51,(AE51-IF(AE51/FHS&lt;1,1,AE51/FHS)*(truck_idle/60)),Truck_KW,gridPM,Other!$G$4/454,N51,DK51),blank)</f>
        <v/>
      </c>
      <c r="DP51" s="12" t="str">
        <f>IF(NOT(B51=blank),VLOOKUP(B51+7,'Tables 4-5'!$F$8:$G$25,2),blank)</f>
        <v/>
      </c>
      <c r="DQ51" s="12" t="str">
        <f>IF(NOT(B51=blank),VLOOKUP(B51+7,'Table 6'!$B$3:$D$20,3),blank)</f>
        <v/>
      </c>
      <c r="DR51" s="4" t="str">
        <f>IF(NOT(B51=blank),'Tables 4-5'!$B$8,blank)</f>
        <v/>
      </c>
      <c r="DS51" s="4" t="str">
        <f>IF(NOT(B51=blank),PRODUCT(G51,O51,(AE51-IF(AE51/FHS&lt;1,1,AE51/FHS)*(truck_idle/60)),(DP51*DR51),(Other!$G$4/454))+PRODUCT(IF(AE51/FHS&lt;1,1,AE51/FHS),G51,O51,DQ51,truck_idle/60,Other!$G$4/454),blank)</f>
        <v/>
      </c>
      <c r="DT51" s="12" t="str">
        <f>IF(NOT(B51=blank),PRODUCT(IF(AE51/FHS&lt;1,1,AE51/FHS),G51,O51,DQ51,truck_idle/60,Other!$G$4/454)+PRODUCT(G51,(AE51-IF(AE51/FHS&lt;1,1,AE51/FHS)*(truck_idle/60)),Truck_KW,gridPM,Other!$G$4/454,O51,DP51),blank)</f>
        <v/>
      </c>
      <c r="DU51" s="12" t="str">
        <f>IF(NOT(B51=blank),VLOOKUP(B51+8,'Tables 4-5'!$F$8:$G$25,2),blank)</f>
        <v/>
      </c>
      <c r="DV51" s="12" t="str">
        <f>IF(NOT(B51=blank),VLOOKUP(B51+8,'Table 6'!$B$3:$D$20,3),blank)</f>
        <v/>
      </c>
      <c r="DW51" s="4" t="str">
        <f>IF(NOT(B51=blank),'Tables 4-5'!$B$8,blank)</f>
        <v/>
      </c>
      <c r="DX51" s="4" t="str">
        <f>IF(NOT(B51=blank),PRODUCT(G51,P51,(AE51-IF(AE51/FHS&lt;1,1,AE51/FHS)*(truck_idle/60)),(DU51*DW51),(Other!$G$4/454))+PRODUCT(IF(AE51/FHS&lt;1,1,AE51/FHS),G51,P51,DV51,truck_idle/60,Other!$G$4/454),blank)</f>
        <v/>
      </c>
      <c r="DY51" s="12" t="str">
        <f>IF(NOT(B51=blank),PRODUCT(IF(AE51/FHS&lt;1,1,AE51/FHS),G51,P51,DV51,truck_idle/60,Other!$G$4/454)+PRODUCT(G51,(AE51-IF(AE51/FHS&lt;1,1,AE51/FHS)*(truck_idle/60)),Truck_KW,gridPM,Other!$G$4/454,P51,DU51),blank)</f>
        <v/>
      </c>
      <c r="DZ51" s="12" t="str">
        <f>IF(NOT(B51=blank),VLOOKUP(B51+9,'Tables 4-5'!$F$8:$G$25,2),blank)</f>
        <v/>
      </c>
      <c r="EA51" s="12" t="str">
        <f>IF(NOT(B51=blank),VLOOKUP(B51+9,#REF!,3),blank)</f>
        <v/>
      </c>
      <c r="EB51" s="12" t="str">
        <f>IF(NOT(B51=blank),VLOOKUP(B51+9,'Table 6'!$B$3:$D$20,3),blank)</f>
        <v/>
      </c>
      <c r="EC51" s="4" t="str">
        <f>IF(NOT(B51=blank),'Tables 4-5'!$B$8,blank)</f>
        <v/>
      </c>
      <c r="ED51" s="4" t="str">
        <f>IF(NOT(B51=blank),PRODUCT(G51,Q51,(AE51-IF(AE51/FHS&lt;1,1,AE51/FHS)*(truck_idle/60)),(DZ51*EC51),(Other!$G$4/454))+PRODUCT(IF(AE51/FHS&lt;1,1,AE51/FHS),G51,Q51,EB51,truck_idle/60,Other!$G$4/454),blank)</f>
        <v/>
      </c>
      <c r="EE51" s="12" t="str">
        <f>IF(NOT(B51=blank),PRODUCT(IF(AE51/FHS&lt;1,1,AE51/FHS),G51,Q51,EB51,truck_idle/60,Other!$G$4/454)+PRODUCT(G51,(AE51-IF(AE51/FHS&lt;1,1,AE51/FHS)*(truck_idle/60)),Truck_KW,gridPM,Other!$G$4/454,Q51,DZ51),blank)</f>
        <v/>
      </c>
      <c r="EG51" t="str">
        <f>IF(C51=truckstoptru,VLOOKUP(B51+0,'Tables 2-3 TRU'!$B$14:$D$31,2),blank)</f>
        <v/>
      </c>
      <c r="EH51" s="4" t="str">
        <f>IF(C51=truckstoptru,PRODUCT(G51,(AF51-IF(AF51/FHS&lt;1,1,AF51/FHS)*(truck_idle/60)),tru__hp,tru_Load_Factor,(Other!$G$4/454),EG51,R51)+PRODUCT(IF(AF51/FHS&lt;1,1,AF51/FHS),G51,truck_idle/60,tru__hp,tru_Load_Factor,(Other!$G$4/454),EG51,R51),blank)</f>
        <v/>
      </c>
      <c r="EI51" s="4" t="str">
        <f>IF(C51=truckstoptru,PRODUCT(IF(AF51/FHS&lt;1,1,AF51/FHS),G51,truck_idle/60,tru_Load_Factor,tru__hp,(Other!$G$4/454),EG51,R51)+PRODUCT(G51,(AF51-IF(AF51/FHS&lt;1,1,AF51/FHS)*(truck_idle/60)),TRU_KW,gridNox,Other!$G$4/454,R51),blank)</f>
        <v/>
      </c>
      <c r="EJ51" t="str">
        <f>IF(C51=truckstoptru,VLOOKUP(B51+1,'Tables 2-3 TRU'!$B$14:$D$31,2),blank)</f>
        <v/>
      </c>
      <c r="EK51" s="4" t="str">
        <f>IF(C51=truckstoptru,PRODUCT(G51,(AF51-IF(AF51/FHS&lt;1,1,AF51/FHS)*(truck_idle/60)),tru__hp,tru_Load_Factor,(Other!$G$4/454),EJ51,S51)+PRODUCT(IF(AF51/FHS&lt;1,1,AF51/FHS),G51,truck_idle/60,tru__hp,tru_Load_Factor,(Other!$G$4/454),EJ51,S51),blank)</f>
        <v/>
      </c>
      <c r="EL51" s="4" t="str">
        <f>IF(C51=truckstoptru,PRODUCT(IF(AF51/FHS&lt;1,1,AF51/FHS),G51,truck_idle/60,tru_Load_Factor,tru__hp,(Other!$G$4/454),EJ51,S51)+PRODUCT(G51,(AF51-IF(AF51/FHS&lt;1,1,AF51/FHS)*(truck_idle/60)),TRU_KW,gridNox,Other!$G$4/454,S51),blank)</f>
        <v/>
      </c>
      <c r="EM51" t="str">
        <f>IF(C51=truckstoptru,VLOOKUP(B51+2,'Tables 2-3 TRU'!$B$14:$D$31,2),blank)</f>
        <v/>
      </c>
      <c r="EN51" s="4" t="str">
        <f>IF(C51=truckstoptru,PRODUCT(G51,(AF51-IF(AF51/FHS&lt;1,1,AF51/FHS)*(truck_idle/60)),tru__hp,tru_Load_Factor,(Other!$G$4/454),EM51,T51)+PRODUCT(IF(AF51/FHS&lt;1,1,AF51/FHS),G51,truck_idle/60,tru__hp,tru_Load_Factor,(Other!$G$4/454),EM51,T51),blank)</f>
        <v/>
      </c>
      <c r="EO51" s="4" t="str">
        <f>IF(C51=truckstoptru,PRODUCT(IF(AF51/FHS&lt;1,1,AF51/FHS),G51,truck_idle/60,tru_Load_Factor,tru__hp,(Other!$G$4/454),EM51,T51)+PRODUCT(G51,(AF51-IF(AF51/FHS&lt;1,1,AF51/FHS)*(truck_idle/60)),TRU_KW,gridNox,Other!$G$4/454,T51),blank)</f>
        <v/>
      </c>
      <c r="EP51" t="str">
        <f>IF(C51=truckstoptru,VLOOKUP(B51+3,'Tables 2-3 TRU'!$B$14:$D$31,2),blank)</f>
        <v/>
      </c>
      <c r="EQ51" s="4" t="str">
        <f>IF(C51=truckstoptru,PRODUCT(G51,(AF51-IF(AF51/FHS&lt;1,1,AF51/FHS)*(truck_idle/60)),tru__hp,tru_Load_Factor,(Other!$G$4/454),EP51,U51)+PRODUCT(IF(AF51/FHS&lt;1,1,AF51/FHS),G51,truck_idle/60,tru__hp,tru_Load_Factor,(Other!$G$4/454),EP51,U51),blank)</f>
        <v/>
      </c>
      <c r="ER51" s="4" t="str">
        <f>IF(C51=truckstoptru,PRODUCT(IF(AF51/FHS&lt;1,1,AF51/FHS),G51,truck_idle/60,tru_Load_Factor,tru__hp,(Other!$G$4/454),EP51,U51)+PRODUCT(G51,(AF51-IF(AF51/FHS&lt;1,1,AF51/FHS)*(truck_idle/60)),TRU_KW,gridNox,Other!$G$4/454,U51),blank)</f>
        <v/>
      </c>
      <c r="ES51" t="str">
        <f>IF(C51=truckstoptru,VLOOKUP(B51+4,'Tables 2-3 TRU'!$B$14:$D$31,2),blank)</f>
        <v/>
      </c>
      <c r="ET51" s="4" t="str">
        <f>IF(C51=truckstoptru,PRODUCT(G51,(AF51-IF(AF51/FHS&lt;1,1,AF51/FHS)*(truck_idle/60)),tru__hp,tru_Load_Factor,(Other!$G$4/454),ES51,V51)+PRODUCT(IF(AF51/FHS&lt;1,1,AF51/FHS),G51,truck_idle/60,tru__hp,tru_Load_Factor,(Other!$G$4/454),ES51,V51),blank)</f>
        <v/>
      </c>
      <c r="EU51" s="4" t="str">
        <f>IF(C51=truckstoptru,PRODUCT(IF(AF51/FHS&lt;1,1,AE51/FHS),G51,truck_idle/60,tru_Load_Factor,tru__hp,(Other!$G$4/454),ES51,V51)+PRODUCT(G51,(AF51-IF(AF51/FHS&lt;1,1,AE51/FHS)*(truck_idle/60)),TRU_KW,gridNox,Other!$G$4/454,V51),blank)</f>
        <v/>
      </c>
      <c r="EV51" t="str">
        <f>IF(C51=truckstoptru,VLOOKUP(B51+5,'Tables 2-3 TRU'!$B$14:$D$31,2),blank)</f>
        <v/>
      </c>
      <c r="EW51" s="4" t="str">
        <f>IF(C51=truckstoptru,PRODUCT(G51,(AF51-IF(AF51/FHS&lt;1,1,AF51/FHS)*(truck_idle/60)),tru__hp,tru_Load_Factor,(Other!$G$4/454),EV51,W51)+PRODUCT(IF(AF51/FHS&lt;1,1,AF51/FHS),G51,truck_idle/60,tru__hp,tru_Load_Factor,(Other!$G$4/454),EV51,W51),blank)</f>
        <v/>
      </c>
      <c r="EX51" s="4" t="str">
        <f>IF(C51=truckstoptru,PRODUCT(IF(AF51/FHS&lt;1,1,AF51/FHS),G51,truck_idle/60,tru_Load_Factor,tru__hp,(Other!$G$4/454),EV51,W51)+PRODUCT(G51,(AF51-IF(AF51/FHS&lt;1,1,AF51/FHS)*(truck_idle/60)),TRU_KW,gridNox,Other!$G$4/454,W51),blank)</f>
        <v/>
      </c>
      <c r="EY51" t="str">
        <f>IF(C51=truckstoptru,VLOOKUP(B51+6,'Tables 2-3 TRU'!$B$14:$D$31,2),blank)</f>
        <v/>
      </c>
      <c r="EZ51" s="4" t="str">
        <f>IF(C51=truckstoptru,PRODUCT(G51,(AF51-IF(AF51/FHS&lt;1,1,AF51/FHS)*(truck_idle/60)),tru__hp,tru_Load_Factor,(Other!$G$4/454),EY51,X51)+PRODUCT(IF(AF51/FHS&lt;1,1,AF51/FHS),G51,truck_idle/60,tru__hp,tru_Load_Factor,(Other!$G$4/454),EY51,X51),blank)</f>
        <v/>
      </c>
      <c r="FA51" s="4" t="str">
        <f>IF(C51=truckstoptru,PRODUCT(IF(AF51/FHS&lt;1,1,AF51/FHS),G51,truck_idle/60,tru_Load_Factor,tru__hp,(Other!$G$4/454),EY51,X51)+PRODUCT(G51,(AF51-IF(AF51/FHS&lt;1,1,AF51/FHS)*(truck_idle/60)),TRU_KW,gridNox,Other!$G$4/454,X51),blank)</f>
        <v/>
      </c>
      <c r="FB51" t="str">
        <f>IF(C51=truckstoptru,VLOOKUP(B51+7,'Tables 2-3 TRU'!$B$14:$D$31,2),blank)</f>
        <v/>
      </c>
      <c r="FC51" s="4" t="str">
        <f>IF(C51=truckstoptru,PRODUCT(G51,(AF51-IF(AF51/FHS&lt;1,1,AF51/FHS)*(truck_idle/60)),tru__hp,tru_Load_Factor,(Other!$G$4/454),FB51,Y51)+PRODUCT(IF(AF51/FHS&lt;1,1,AF51/FHS),G51,truck_idle/60,tru__hp,tru_Load_Factor,(Other!$G$4/454),FB51,Y51),blank)</f>
        <v/>
      </c>
      <c r="FD51" s="4" t="str">
        <f>IF(C51=truckstoptru,PRODUCT(IF(AF51/FHS&lt;1,1,AF51/FHS),G51,truck_idle/60,tru_Load_Factor,tru__hp,(Other!$G$4/454),FB51,Y51)+PRODUCT(G51,(AF51-IF(AF51/FHS&lt;1,1,AF51/FHS)*(truck_idle/60)),TRU_KW,gridNox,Other!$G$4/454,Y51),blank)</f>
        <v/>
      </c>
      <c r="FE51" t="str">
        <f>IF(C51=truckstoptru,VLOOKUP(B51+8,'Tables 2-3 TRU'!$B$14:$D$31,2),blank)</f>
        <v/>
      </c>
      <c r="FF51" s="4" t="str">
        <f>IF(C51=truckstoptru,PRODUCT(G51,(AF51-IF(AF51/FHS&lt;1,1,AF51/FHS)*(truck_idle/60)),tru__hp,tru_Load_Factor,(Other!$G$4/454),FE51,Z51)+PRODUCT(IF(AF51/FHS&lt;1,1,AF51/FHS),G51,truck_idle/60,tru__hp,tru_Load_Factor,(Other!$G$4/454),FE51,Z51),blank)</f>
        <v/>
      </c>
      <c r="FG51" s="4" t="str">
        <f>IF(C51=truckstoptru,PRODUCT(IF(AF51/FHS&lt;1,1,AF51/FHS),G51,truck_idle/60,tru_Load_Factor,tru__hp,(Other!$G$4/454),FE51,Z51)+PRODUCT(G51,(AF51-IF(AF51/FHS&lt;1,1,AF51/FHS)*(truck_idle/60)),TRU_KW,gridNox,Other!$G$4/454,Z51),blank)</f>
        <v/>
      </c>
      <c r="FH51" t="str">
        <f>IF(C51=truckstoptru,VLOOKUP(B51+9,'Tables 2-3 TRU'!$B$14:$D$31,2),blank)</f>
        <v/>
      </c>
      <c r="FI51" s="4" t="str">
        <f>IF(C51=truckstoptru,PRODUCT(G51,(AF51-IF(AF51/FHS&lt;1,1,AF51/FHS)*(truck_idle/60)),tru__hp,tru_Load_Factor,(Other!$G$4/454),FH51,AA51)+PRODUCT(IF(AF51/FHS&lt;1,1,AF51/FHS),G51,truck_idle/60,tru__hp,tru_Load_Factor,(Other!$G$4/454),FH51,AA51),blank)</f>
        <v/>
      </c>
      <c r="FJ51" s="4" t="str">
        <f>IF(C51=truckstoptru,PRODUCT(IF(AF51/FHS&lt;1,1,AF51/FHS),G51,truck_idle/60,tru_Load_Factor,tru__hp,(Other!$G$4/454),FH51,AA51)+PRODUCT(G51,(AF51-IF(AF51/FHS&lt;1,1,AF51/FHS)*(truck_idle/60)),TRU_KW,gridNox,Other!$G$4/454,AA51),blank)</f>
        <v/>
      </c>
      <c r="FL51" t="str">
        <f>IF(C51=truckstoptru,VLOOKUP(B51+0,'Tables 2-3 TRU'!$B$14:$D$31,3),blank)</f>
        <v/>
      </c>
      <c r="FM51" s="4" t="str">
        <f>IF(C51=truckstoptru,PRODUCT(G51,(AF51-IF(AF51/FHS&lt;1,1,AF51/FHS)*(truck_idle/60)),tru__hp,tru_Load_Factor,(Other!$G$4/454),FL51,R51)+PRODUCT(IF(AF51/FHS&lt;1,1,AF51/FHS),G51,truck_idle/60,tru__hp,tru_Load_Factor,(Other!$G$4/454),FL51,R51),blank)</f>
        <v/>
      </c>
      <c r="FN51" s="4" t="str">
        <f>IF(C51=truckstoptru,PRODUCT(IF(AF51/FHS&lt;1,1,AF51/FHS),G51,truck_idle/60,tru_Load_Factor,tru__hp,(Other!$G$4/454),FL51,R51)+PRODUCT(G51,(AF51-IF(AF51/FHS&lt;1,1,AF51/FHS)*(truck_idle/60)),TRU_KW,gridPM,Other!$G$4/454,R51),blank)</f>
        <v/>
      </c>
      <c r="FO51" t="str">
        <f>IF(C51=truckstoptru,VLOOKUP(B51+1,'Tables 2-3 TRU'!$B$14:$D$31,3),blank)</f>
        <v/>
      </c>
      <c r="FP51" s="4" t="str">
        <f>IF(C51=truckstoptru,PRODUCT(G51,(AF51-IF(AF51/FHS&lt;1,1,AF51/FHS)*(truck_idle/60)),tru__hp,tru_Load_Factor,(Other!$G$4/454),FO51,S51)+PRODUCT(IF(AF51/FHS&lt;1,1,AF51/FHS),G51,truck_idle/60,tru__hp,tru_Load_Factor,(Other!$G$4/454),FO51,S51),blank)</f>
        <v/>
      </c>
      <c r="FQ51" s="4" t="str">
        <f>IF(C51=truckstoptru,PRODUCT(IF(AF51/FHS&lt;1,1,AF51/FHS),G51,truck_idle/60,tru_Load_Factor,tru__hp,(Other!$G$4/454),FO51,S51)+PRODUCT(G51,(AF51-IF(AF51/FHS&lt;1,1,AF51/FHS)*(truck_idle/60)),TRU_KW,gridPM,Other!$G$4/454,S51),blank)</f>
        <v/>
      </c>
      <c r="FR51" t="str">
        <f>IF(C51=truckstoptru,VLOOKUP(B51+2,'Tables 2-3 TRU'!$B$14:$D$31,3),blank)</f>
        <v/>
      </c>
      <c r="FS51" s="4" t="str">
        <f>IF(C51=truckstoptru,PRODUCT(G51,(AF51-IF(AF51/FHS&lt;1,1,AF51/FHS)*(truck_idle/60)),tru__hp,tru_Load_Factor,(Other!$G$4/454),FR51,T51)+PRODUCT(IF(AF51/FHS&lt;1,1,AF51/FHS),G51,truck_idle/60,tru__hp,tru_Load_Factor,(Other!$G$4/454),FR51,T51),blank)</f>
        <v/>
      </c>
      <c r="FT51" s="4" t="str">
        <f>IF(C51=truckstoptru,PRODUCT(IF(AF51/FHS&lt;1,1,AF51/FHS),G51,truck_idle/60,tru_Load_Factor,tru__hp,(Other!$G$4/454),FR51,T51)+PRODUCT(G51,(AF51-IF(AF51/FHS&lt;1,1,AF51/FHS)*(truck_idle/60)),TRU_KW,gridPM,Other!$G$4/454,T51),blank)</f>
        <v/>
      </c>
      <c r="FU51" t="str">
        <f>IF(C51=truckstoptru,VLOOKUP(B51+3,'Tables 2-3 TRU'!$B$14:$D$31,3),blank)</f>
        <v/>
      </c>
      <c r="FV51" s="4" t="str">
        <f>IF(C51=truckstoptru,PRODUCT(G51,(AF51-IF(AF51/FHS&lt;1,1,AF51/FHS)*(truck_idle/60)),tru__hp,tru_Load_Factor,(Other!$G$4/454),FU51,U51)+PRODUCT(IF(AF51/FHS&lt;1,1,AF51/FHS),G51,truck_idle/60,tru__hp,tru_Load_Factor,(Other!$G$4/454),FU51,U51),blank)</f>
        <v/>
      </c>
      <c r="FW51" s="4" t="str">
        <f>IF(C51=truckstoptru,PRODUCT(IF(AF51/FHS&lt;1,1,AF51/FHS),G51,truck_idle/60,tru_Load_Factor,tru__hp,(Other!$G$4/454),FU51,U51)+PRODUCT(G51,(AF51-IF(AF51/FHS&lt;1,1,AF51/FHS)*(truck_idle/60)),TRU_KW,gridPM,Other!$G$4/454,U51),blank)</f>
        <v/>
      </c>
      <c r="FX51" t="str">
        <f>IF(C51=truckstoptru,VLOOKUP(B51+4,'Tables 2-3 TRU'!$B$14:$D$31,3),blank)</f>
        <v/>
      </c>
      <c r="FY51" s="4" t="str">
        <f>IF(C51=truckstoptru,PRODUCT(G51,(AF51-IF(AF51/FHS&lt;1,1,AF51/FHS)*(truck_idle/60)),tru__hp,tru_Load_Factor,(Other!$G$4/454),FX51,V51)+PRODUCT(IF(AF51/FHS&lt;1,1,AF51/FHS),G51,truck_idle/60,tru__hp,tru_Load_Factor,(Other!$G$4/454),FX51,V51),blank)</f>
        <v/>
      </c>
      <c r="FZ51" s="4" t="str">
        <f>IF(C51=truckstoptru,PRODUCT(IF(AF51/FHS&lt;1,1,AF51/FHS),G51,truck_idle/60,tru_Load_Factor,tru__hp,(Other!$G$4/454),FX51,V51)+PRODUCT(G51,(AF51-IF(AF51/FHS&lt;1,1,AF51/FHS)*(truck_idle/60)),TRU_KW,gridPM,Other!$G$4/454,V51),blank)</f>
        <v/>
      </c>
      <c r="GA51" t="str">
        <f>IF(C51=truckstoptru,VLOOKUP(B51+5,'Tables 2-3 TRU'!$B$14:$D$31,3),blank)</f>
        <v/>
      </c>
      <c r="GB51" s="4" t="str">
        <f>IF(C51=truckstoptru,PRODUCT(G51,(AF51-IF(AF51/FHS&lt;1,1,AF51/FHS)*(truck_idle/60)),tru__hp,tru_Load_Factor,(Other!$G$4/454),GA51,W51)+PRODUCT(IF(AF51/FHS&lt;1,1,AF51/FHS),G51,truck_idle/60,tru__hp,tru_Load_Factor,(Other!$G$4/454),GA51,W51),blank)</f>
        <v/>
      </c>
      <c r="GC51" s="4" t="str">
        <f>IF(C51=truckstoptru,PRODUCT(IF(AF51/FHS&lt;1,1,AF51/FHS),G51,truck_idle/60,tru_Load_Factor,tru__hp,(Other!$G$4/454),GA51,W51)+PRODUCT(G51,(AF51-IF(AF51/FHS&lt;1,1,AF51/FHS)*(truck_idle/60)),TRU_KW,gridPM,Other!$G$4/454,W51),blank)</f>
        <v/>
      </c>
      <c r="GD51" t="str">
        <f>IF(C51=truckstoptru,VLOOKUP(B51+6,'Tables 2-3 TRU'!$B$14:$D$31,3),blank)</f>
        <v/>
      </c>
      <c r="GE51" s="4" t="str">
        <f>IF(C51=truckstoptru,PRODUCT(G51,(AF51-IF(AF51/FHS&lt;1,1,AF51/FHS)*(truck_idle/60)),tru__hp,tru_Load_Factor,(Other!$G$4/454),GD51,X51)+PRODUCT(IF(AF51/FHS&lt;1,1,AF51/FHS),G51,truck_idle/60,tru__hp,tru_Load_Factor,(Other!$G$4/454),GD51,X51),blank)</f>
        <v/>
      </c>
      <c r="GF51" s="4" t="str">
        <f>IF(C51=truckstoptru,PRODUCT(IF(AF51/FHS&lt;1,1,AF51/FHS),G51,truck_idle/60,tru_Load_Factor,tru__hp,(Other!$G$4/454),GD51,X51)+PRODUCT(G51,(AF51-IF(AF51/FHS&lt;1,1,AF51/FHS)*(truck_idle/60)),TRU_KW,gridPM,Other!$G$4/454,X51),blank)</f>
        <v/>
      </c>
      <c r="GG51" t="str">
        <f>IF(C51=truckstoptru,VLOOKUP(B51+7,'Tables 2-3 TRU'!$B$14:$D$31,3),blank)</f>
        <v/>
      </c>
      <c r="GH51" s="4" t="str">
        <f>IF(C51=truckstoptru,PRODUCT(G51,(AF51-IF(AF51/FHS&lt;1,1,AF51/FHS)*(truck_idle/60)),tru__hp,tru_Load_Factor,(Other!$G$4/454),GG51,Y51)+PRODUCT(IF(AF51/FHS&lt;1,1,AF51/FHS),G51,truck_idle/60,tru__hp,tru_Load_Factor,(Other!$G$4/454),GG51,Y51),blank)</f>
        <v/>
      </c>
      <c r="GI51" s="4" t="str">
        <f>IF(C51=truckstoptru,PRODUCT(IF(AF51/FHS&lt;1,1,AF51/FHS),G51,truck_idle/60,tru_Load_Factor,tru__hp,(Other!$G$4/454),GG51,Y51)+PRODUCT(G51,(AF51-IF(AF51/FHS&lt;1,1,AF51/FHS)*(truck_idle/60)),TRU_KW,gridPM,Other!$G$4/454,Y51),blank)</f>
        <v/>
      </c>
      <c r="GJ51" t="str">
        <f>IF(C51=truckstoptru,VLOOKUP(B51+8,'Tables 2-3 TRU'!$B$14:$D$31,3),blank)</f>
        <v/>
      </c>
      <c r="GK51" s="4" t="str">
        <f>IF(C51=truckstoptru,PRODUCT(G51,(AF51-IF(AF51/FHS&lt;1,1,AF51/FHS)*(truck_idle/60)),tru__hp,tru_Load_Factor,(Other!$G$4/454),GJ51,Z51)+PRODUCT(IF(AF51/FHS&lt;1,1,AF51/FHS),G51,truck_idle/60,tru__hp,tru_Load_Factor,(Other!$G$4/454),GJ51,Z51),blank)</f>
        <v/>
      </c>
      <c r="GL51" s="4" t="str">
        <f>IF(C51=truckstoptru,PRODUCT(IF(AF51/FHS&lt;1,1,AF51/FHS),G51,truck_idle/60,tru_Load_Factor,tru__hp,(Other!$G$4/454),GJ51,Z51)+PRODUCT(G51,(AF51-IF(AF51/FHS&lt;1,1,AF51/FHS)*(truck_idle/60)),TRU_KW,gridPM,Other!$G$4/454,Z51),blank)</f>
        <v/>
      </c>
      <c r="GM51" t="str">
        <f>IF(C51=truckstoptru,VLOOKUP(B51+9,'Tables 2-3 TRU'!$B$14:$D$31,3),blank)</f>
        <v/>
      </c>
      <c r="GN51" s="4" t="str">
        <f>IF(C51=truckstoptru,PRODUCT(G51,(AF51-IF(AF51/FHS&lt;1,1,AF51/FHS)*(truck_idle/60)),tru__hp,tru_Load_Factor,(Other!$G$4/454),GM51,AA51)+PRODUCT(IF(AF51/FHS&lt;1,1,AF51/FHS),G51,truck_idle/60,tru__hp,tru_Load_Factor,(Other!$G$4/454),GM51,AA51),blank)</f>
        <v/>
      </c>
      <c r="GO51" s="4" t="str">
        <f>IF(C51=truckstoptru,PRODUCT(IF(AF51/FHS&lt;1,1,AF51/FHS),G51,truck_idle/60,tru_Load_Factor,tru__hp,(Other!$G$4/454),GM51,AA51)+PRODUCT(G51,(AF51-IF(AF51/FHS&lt;1,1,AF51/FHS)*(truck_idle/60)),TRU_KW,gridPM,Other!$G$4/454,AA51),blank)</f>
        <v/>
      </c>
      <c r="GQ51" s="4">
        <f t="shared" si="19"/>
        <v>0</v>
      </c>
      <c r="GR51" s="4">
        <f t="shared" si="20"/>
        <v>0</v>
      </c>
      <c r="GS51" s="4">
        <f t="shared" si="21"/>
        <v>0</v>
      </c>
      <c r="GT51" s="4">
        <f t="shared" si="22"/>
        <v>0</v>
      </c>
      <c r="GU51" s="4">
        <f t="shared" si="11"/>
        <v>0</v>
      </c>
      <c r="GV51" s="4">
        <f t="shared" si="12"/>
        <v>0</v>
      </c>
      <c r="GW51" s="4"/>
      <c r="GX51" s="4">
        <f t="shared" si="23"/>
        <v>0</v>
      </c>
      <c r="GY51" s="4">
        <f t="shared" si="24"/>
        <v>0</v>
      </c>
      <c r="GZ51" s="4">
        <f t="shared" si="25"/>
        <v>0</v>
      </c>
      <c r="HA51" s="4">
        <f t="shared" si="26"/>
        <v>0</v>
      </c>
      <c r="HB51" s="4">
        <f t="shared" si="13"/>
        <v>0</v>
      </c>
      <c r="HC51" s="4">
        <f t="shared" si="14"/>
        <v>0</v>
      </c>
      <c r="HD51" s="4"/>
      <c r="HE51" s="4">
        <f t="shared" si="15"/>
        <v>0</v>
      </c>
      <c r="HF51" s="4">
        <f t="shared" si="16"/>
        <v>0</v>
      </c>
      <c r="HG51" s="19">
        <f t="shared" si="17"/>
        <v>0</v>
      </c>
      <c r="HH51" s="244">
        <f t="shared" si="27"/>
        <v>0</v>
      </c>
      <c r="HI51" s="55"/>
    </row>
    <row r="52" spans="1:217" x14ac:dyDescent="0.2">
      <c r="A52" t="str">
        <f>IF(OR('User Input Data'!C56=truckstop1,'User Input Data'!C56=truckstoptru),'User Input Data'!A56,blank)</f>
        <v/>
      </c>
      <c r="B52" t="str">
        <f>IF(OR('User Input Data'!C56=truckstop1,'User Input Data'!C56=truckstoptru),'User Input Data'!B56,blank)</f>
        <v/>
      </c>
      <c r="C52" s="49" t="str">
        <f>IF(OR('User Input Data'!C56=truckstop1,'User Input Data'!C56=truckstoptru),'User Input Data'!C56,blank)</f>
        <v/>
      </c>
      <c r="D52" s="49" t="str">
        <f>IF(AND(OR('User Input Data'!C56=truckstop1,'User Input Data'!C56=truckstoptru),'User Input Data'!D56&gt;1),'User Input Data'!D56,blank)</f>
        <v/>
      </c>
      <c r="E52" s="49" t="str">
        <f>IF(AND(OR('User Input Data'!C56=truckstop1,'User Input Data'!C56=truckstoptru),'User Input Data'!E56&gt;1),'User Input Data'!E56,blank)</f>
        <v/>
      </c>
      <c r="F52" s="49" t="str">
        <f>IF(AND(OR('User Input Data'!C56=truckstop1,'User Input Data'!C56=truckstoptru),'User Input Data'!F56&gt;1),'User Input Data'!F56,blank)</f>
        <v/>
      </c>
      <c r="G52" t="str">
        <f>IF(AND(OR('User Input Data'!C56=truckstop1,'User Input Data'!C56=truckstoptru),'User Input Data'!G56&gt;1),'User Input Data'!G56,blank)</f>
        <v/>
      </c>
      <c r="H52" s="79" t="str">
        <f>IF(OR('User Input Data'!C56=truckstop1,'User Input Data'!C56=truckstoptru),'User Input Data'!H56,blank)</f>
        <v/>
      </c>
      <c r="I52" s="79" t="str">
        <f>IF(OR('User Input Data'!C56=truckstop1,'User Input Data'!C56=truckstoptru),'User Input Data'!I56,blank)</f>
        <v/>
      </c>
      <c r="J52" s="79" t="str">
        <f>IF(OR('User Input Data'!C56=truckstop1,'User Input Data'!C56=truckstoptru),'User Input Data'!J56,blank)</f>
        <v/>
      </c>
      <c r="K52" s="79" t="str">
        <f>IF(OR('User Input Data'!C56=truckstop1,'User Input Data'!C56=truckstoptru),'User Input Data'!K56,blank)</f>
        <v/>
      </c>
      <c r="L52" s="79" t="str">
        <f>IF(OR('User Input Data'!C56=truckstop1,'User Input Data'!C56=truckstoptru),'User Input Data'!L56,blank)</f>
        <v/>
      </c>
      <c r="M52" s="79" t="str">
        <f>IF(OR('User Input Data'!C56=truckstop1,'User Input Data'!C56=truckstoptru),'User Input Data'!M56,blank)</f>
        <v/>
      </c>
      <c r="N52" s="79" t="str">
        <f>IF(OR('User Input Data'!C56=truckstop1,'User Input Data'!C56=truckstoptru),'User Input Data'!N56,blank)</f>
        <v/>
      </c>
      <c r="O52" s="79" t="str">
        <f>IF(OR('User Input Data'!C56=truckstop1,'User Input Data'!C56=truckstoptru),'User Input Data'!O56,blank)</f>
        <v/>
      </c>
      <c r="P52" s="79" t="str">
        <f>IF(OR('User Input Data'!C56=truckstop1,'User Input Data'!C56=truckstoptru),'User Input Data'!P56,blank)</f>
        <v/>
      </c>
      <c r="Q52" s="79" t="str">
        <f>IF(OR('User Input Data'!C56=truckstop1,'User Input Data'!C56=truckstoptru),'User Input Data'!Q56,blank)</f>
        <v/>
      </c>
      <c r="R52" s="79" t="str">
        <f>IF('User Input Data'!C56=truckstoptru,'User Input Data'!R56,blank)</f>
        <v/>
      </c>
      <c r="S52" s="79" t="str">
        <f>IF('User Input Data'!C56=truckstoptru,'User Input Data'!S56,blank)</f>
        <v/>
      </c>
      <c r="T52" s="79" t="str">
        <f>IF('User Input Data'!C56=truckstoptru,'User Input Data'!T56,blank)</f>
        <v/>
      </c>
      <c r="U52" s="79" t="str">
        <f>IF('User Input Data'!C56=truckstoptru,'User Input Data'!U56,blank)</f>
        <v/>
      </c>
      <c r="V52" s="79" t="str">
        <f>IF('User Input Data'!C56=truckstoptru,'User Input Data'!V56,blank)</f>
        <v/>
      </c>
      <c r="W52" s="79" t="str">
        <f>IF('User Input Data'!C56=truckstoptru,'User Input Data'!W56,blank)</f>
        <v/>
      </c>
      <c r="X52" s="79" t="str">
        <f>IF('User Input Data'!C56=truckstoptru,'User Input Data'!X56,blank)</f>
        <v/>
      </c>
      <c r="Y52" s="79" t="str">
        <f>IF('User Input Data'!C56=truckstoptru,'User Input Data'!Y56,blank)</f>
        <v/>
      </c>
      <c r="Z52" s="79" t="str">
        <f>IF('User Input Data'!C56=truckstoptru,'User Input Data'!Z56,blank)</f>
        <v/>
      </c>
      <c r="AA52" s="79" t="str">
        <f>IF('User Input Data'!C56=truckstoptru,'User Input Data'!AA56,blank)</f>
        <v/>
      </c>
      <c r="AB52" s="9" t="str">
        <f>IF(AND(OR('User Input Data'!C56=truckstop1,'User Input Data'!C56=truckstoptru),'User Input Data'!AC56&gt;1),'User Input Data'!AC56,blank)</f>
        <v/>
      </c>
      <c r="AC52" s="9" t="str">
        <f>IF(AND(OR('User Input Data'!C56=truckstop1,'User Input Data'!C56=truckstoptru),'User Input Data'!AD56&gt;0),'User Input Data'!AD56,blank)</f>
        <v/>
      </c>
      <c r="AE52" t="str">
        <f>IF(E52&gt;0,E52,Other!$G$5)</f>
        <v/>
      </c>
      <c r="AF52" t="str">
        <f t="shared" si="18"/>
        <v/>
      </c>
      <c r="AG52" s="12" t="str">
        <f>IF(NOT(B52=blank),VLOOKUP(B52+0,'Tables 4-5'!$F$8:$G$25,2),blank)</f>
        <v/>
      </c>
      <c r="AH52" s="461" t="str">
        <f>IF(NOT(B52=blank),VLOOKUP(B52+0,'Table 6'!$B$3:$D$20,2),blank)</f>
        <v/>
      </c>
      <c r="AI52" s="4" t="str">
        <f>IF(NOT(B52=blank),'Tables 4-5'!$A$8,blank)</f>
        <v/>
      </c>
      <c r="AJ52" s="4" t="str">
        <f>IF(NOT(B52=blank),PRODUCT(G52,H52,(AE52-IF(AE52/FHS&lt;1,1,AE52/FHS)*(truck_idle/60)),(AG52*AI52),(Other!$G$4/454))+PRODUCT(IF(AE52/FHS&lt;1,1,AE52/FHS),G52,H52,AH52,truck_idle/60,Other!$G$4/454),blank)</f>
        <v/>
      </c>
      <c r="AK52" s="4" t="str">
        <f>IF(NOT(B52=blank),PRODUCT(IF(AE52/FHS&lt;1,1,AE52/FHS),G52,H52,AH52,truck_idle/60,Other!$G$4/454)+PRODUCT(G52,(AE52-IF(AE52/FHS&lt;1,1,AE52/FHS)*(truck_idle/60)),Truck_KW,gridNox,Other!$G$4/454,H52,AG52),blank)</f>
        <v/>
      </c>
      <c r="AL52" s="12" t="str">
        <f>IF(NOT(B52=blank),VLOOKUP(B52+1,'Tables 4-5'!$F$8:$G$25,2),blank)</f>
        <v/>
      </c>
      <c r="AM52" s="461" t="str">
        <f>IF(NOT(B52=blank),VLOOKUP(B52+1,'Table 6'!$B$3:$D$20,2),blank)</f>
        <v/>
      </c>
      <c r="AN52" s="4" t="str">
        <f>IF(NOT(B52=blank),'Tables 4-5'!$A$8,blank)</f>
        <v/>
      </c>
      <c r="AO52" s="4" t="str">
        <f>IF(NOT(B52=blank),PRODUCT(G52,I52,(AE52-IF(AE52/FHS&lt;1,1,AE52/FHS)*(truck_idle/60)),(AL52*AN52),(Other!$G$4/454))+PRODUCT(IF(AE52/FHS&lt;1,1,AE52/FHS),G52,I52,AM52,truck_idle/60,Other!$G$4/454),blank)</f>
        <v/>
      </c>
      <c r="AP52" s="4" t="str">
        <f>IF(NOT(B52=blank),PRODUCT(IF(AE52/FHS&lt;1,1,AE52/FHS),G52,I52,AM52,truck_idle/60,Other!$G$4/454)+PRODUCT(G52,(AE52-IF(AE52/FHS&lt;1,1,AE52/FHS)*(truck_idle/60)),Truck_KW,gridNox,Other!$G$4/454,I52,AL52),blank)</f>
        <v/>
      </c>
      <c r="AQ52" s="12" t="str">
        <f>IF(NOT(B52=blank),VLOOKUP(B52+2,'Tables 4-5'!$F$8:$G$25,2),blank)</f>
        <v/>
      </c>
      <c r="AR52" s="461" t="str">
        <f>IF(NOT(B52=blank),VLOOKUP(B52+2,'Table 6'!$B$3:$D$20,2),blank)</f>
        <v/>
      </c>
      <c r="AS52" s="4" t="str">
        <f>IF(NOT(B52=blank),'Tables 4-5'!$A$8,blank)</f>
        <v/>
      </c>
      <c r="AT52" s="4" t="str">
        <f>IF(NOT(B52=blank),PRODUCT(G52,J52,(AE52-IF(AE52/FHS&lt;1,1,AE52/FHS)*(truck_idle/60)),(AQ52*AS52),(Other!$G$4/454))+PRODUCT(IF(AE52/FHS&lt;1,1,AE52/FHS),G52,J52,AR52,truck_idle/60,Other!$G$4/454),blank)</f>
        <v/>
      </c>
      <c r="AU52" s="4" t="str">
        <f>IF(NOT(B52=blank),PRODUCT(IF(AE52/FHS&lt;1,1,AE52/FHS),G52,J52,AR52,truck_idle/60,Other!$G$4/454)+PRODUCT(G52,(AE52-IF(AE52/FHS&lt;1,1,AE52/FHS)*(truck_idle/60)),Truck_KW,gridNox,Other!$G$4/454,J52,AQ52),blank)</f>
        <v/>
      </c>
      <c r="AV52" s="12" t="str">
        <f>IF(NOT(B52=blank),VLOOKUP(B52+3,'Tables 4-5'!$F$8:$G$25,2),blank)</f>
        <v/>
      </c>
      <c r="AW52" s="4" t="str">
        <f>IF(NOT(B52=blank),VLOOKUP(B52+3,#REF!,2),blank)</f>
        <v/>
      </c>
      <c r="AX52" s="461" t="str">
        <f>IF(NOT(B52=blank),VLOOKUP(B52+3,'Table 6'!$B$3:$D$20,2),blank)</f>
        <v/>
      </c>
      <c r="AY52" s="4" t="str">
        <f>IF(NOT(B52=blank),'Tables 4-5'!$A$8,blank)</f>
        <v/>
      </c>
      <c r="AZ52" s="4" t="str">
        <f>IF(NOT(B52=blank),PRODUCT(G52,K52,(AE52-IF(AE52/FHS&lt;1,1,AE52/FHS)*(truck_idle/60)),(AV52*AY52),(Other!$G$4/454))+PRODUCT(IF(AE52/FHS&lt;1,1,AE52/FHS),G52,K52,AX52,truck_idle/60,Other!$G$4/454),blank)</f>
        <v/>
      </c>
      <c r="BA52" s="4" t="str">
        <f>IF(NOT(B52=blank),PRODUCT(IF(AE52/FHS&lt;1,1,AE52/FHS),G52,K52,AX52,Other!$G$6/60,Other!$G$4/454)+PRODUCT(G52,(AE52-IF(AE52/FHS&lt;1,1,AE52/FHS)*(truck_idle/60)),Truck_KW,gridNox,Other!$G$4/454,K52,AV52),blank)</f>
        <v/>
      </c>
      <c r="BB52" s="12" t="str">
        <f>IF(NOT(B52=blank),VLOOKUP(B52+4,'Tables 4-5'!$F$8:$G$25,2),blank)</f>
        <v/>
      </c>
      <c r="BC52" s="461" t="str">
        <f>IF(NOT(B52=blank),VLOOKUP(B52+4,'Table 6'!$B$3:$D$20,2),blank)</f>
        <v/>
      </c>
      <c r="BD52" s="4" t="str">
        <f>IF(NOT(B52=blank),'Tables 4-5'!$A$8,blank)</f>
        <v/>
      </c>
      <c r="BE52" s="4" t="str">
        <f>IF(NOT(B52=blank),PRODUCT(G52,L52,(AE52-IF(AE52/FHS&lt;1,1,AE52/FHS)*(truck_idle/60)),(BB52*BD52),(Other!$G$4/454))+PRODUCT(IF(AE52/FHS&lt;1,1,AE52/FHS),G52,L52,BC52,truck_idle/60,Other!$G$4/454),blank)</f>
        <v/>
      </c>
      <c r="BF52" s="4" t="str">
        <f>IF(NOT(B52=blank),PRODUCT(IF(AE52/FHS&lt;1,1,AE52/FHS),G52,L52,BC52,Other!$G$6/60,Other!$G$4/454)+PRODUCT(G52,(AE52-IF(AE52/FHS&lt;1,1,AE52/FHS)*(truck_idle/60)),Truck_KW,gridNox,Other!$G$4/454,L52,BB52),blank)</f>
        <v/>
      </c>
      <c r="BG52" s="12" t="str">
        <f>IF(NOT(B52=blank),VLOOKUP(B52+5,'Tables 4-5'!$F$8:$G$25,2),blank)</f>
        <v/>
      </c>
      <c r="BH52" s="461" t="str">
        <f>IF(NOT(B52=blank),VLOOKUP(B52+5,'Table 6'!$B$3:$D$20,2),blank)</f>
        <v/>
      </c>
      <c r="BI52" s="4" t="str">
        <f>IF(NOT(B52=blank),'Tables 4-5'!$A$8,blank)</f>
        <v/>
      </c>
      <c r="BJ52" s="4" t="str">
        <f>IF(NOT(B52=blank),PRODUCT(G52,M52,(AE52-IF(AE52/FHS&lt;1,1,AE52/FHS)*(truck_idle/60)),(BG52*BI52),(Other!$G$4/454))+PRODUCT(IF(AE52/FHS&lt;1,1,AE52/FHS),G52,M52,BH52,truck_idle/60,Other!$G$4/454),blank)</f>
        <v/>
      </c>
      <c r="BK52" s="4" t="str">
        <f>IF(NOT(B52=blank),PRODUCT(IF(AE52/FHS&lt;1,1,AE52/FHS),G52,M52,BH52,truck_idle/60,Other!$G$4/454)+PRODUCT(G52,(AE52-IF(AE52/FHS&lt;1,1,AE52/FHS)*(truck_idle/60)),Truck_KW,gridNox,Other!$G$4/454,M52,BG52),blank)</f>
        <v/>
      </c>
      <c r="BL52" s="12" t="str">
        <f>IF(NOT(B52=blank),VLOOKUP(B52+6,'Tables 4-5'!$F$8:$G$25,2),blank)</f>
        <v/>
      </c>
      <c r="BM52" s="461" t="str">
        <f>IF(NOT(B52=blank),VLOOKUP(B52+6,'Table 6'!$B$3:$D$20,2),blank)</f>
        <v/>
      </c>
      <c r="BN52" s="4" t="str">
        <f>IF(NOT(B52=blank),'Tables 4-5'!$A$8,blank)</f>
        <v/>
      </c>
      <c r="BO52" s="4" t="str">
        <f>IF(NOT(B52=blank),PRODUCT(G52,N52,(AE52-IF(AE52/FHS&lt;1,1,AE52/FHS)*(truck_idle/60)),(BL52*BN52),(Other!$G$4/454))+PRODUCT(IF(AE52/FHS&lt;1,1,AE52/FHS),G52,N52,BM52,truck_idle/60,Other!$G$4/454),blank)</f>
        <v/>
      </c>
      <c r="BP52" s="4" t="str">
        <f>IF(NOT(B52=blank),PRODUCT(IF(AE52/FHS&lt;1,1,AE52/FHS),G52,N52,BM52,truck_idle/60,Other!$G$4/454)+PRODUCT(G52,(AE52-IF(AE52/FHS&lt;1,1,AE52/FHS)*(truck_idle/60)),Truck_KW,gridNox,Other!$G$4/454,N52,BL52),blank)</f>
        <v/>
      </c>
      <c r="BQ52" s="12" t="str">
        <f>IF(NOT(B52=blank),VLOOKUP(B52+7,'Tables 4-5'!$F$8:$G$25,2),blank)</f>
        <v/>
      </c>
      <c r="BR52" s="461" t="str">
        <f>IF(NOT(B52=blank),VLOOKUP(B52+7,'Table 6'!$B$3:$D$20,2),blank)</f>
        <v/>
      </c>
      <c r="BS52" s="4" t="str">
        <f>IF(NOT(B52=blank),'Tables 4-5'!$A$8,blank)</f>
        <v/>
      </c>
      <c r="BT52" s="4" t="str">
        <f>IF(NOT(B52=blank),PRODUCT(G52,O52,(AE52-IF(AE52/FHS&lt;1,1,AE52/FHS)*(truck_idle/60)),(BQ52*BS52),(Other!$G$4/454))+PRODUCT(IF(AE52/FHS&lt;1,1,AE52/FHS),G52,O52,BR52,truck_idle/60,Other!$G$4/454),blank)</f>
        <v/>
      </c>
      <c r="BU52" s="4" t="str">
        <f>IF(NOT(B52=blank),PRODUCT(IF(AE52/FHS&lt;1,1,AE52/FHS),G52,O52,BR52,truck_idle/60,Other!$G$4/454)+PRODUCT(G52,(AE52-IF(AE52/FHS&lt;1,1,AE52/FHS)*(truck_idle/60)),Truck_KW,gridNox,Other!$G$4/454,O52,BQ52),blank)</f>
        <v/>
      </c>
      <c r="BV52" s="12" t="str">
        <f>IF(NOT(B52=blank),VLOOKUP(B52+8,'Tables 4-5'!$F$8:$G$25,2),blank)</f>
        <v/>
      </c>
      <c r="BW52" s="461" t="str">
        <f>IF(NOT(B52=blank),VLOOKUP(B52+8,'Table 6'!$B$3:$D$20,2),blank)</f>
        <v/>
      </c>
      <c r="BX52" s="4" t="str">
        <f>IF(NOT(B52=blank),'Tables 4-5'!$A$8,blank)</f>
        <v/>
      </c>
      <c r="BY52" s="4" t="str">
        <f>IF(NOT(B52=blank),PRODUCT(G52,P52,(AE52-IF(AE52/FHS&lt;1,1,AE52/FHS)*(truck_idle/60)),(BV52*BX52),(Other!$G$4/454))+PRODUCT(IF(AE52/FHS&lt;1,1,AE52/FHS),G52,P52,BW52,truck_idle/60,Other!$G$4/454),blank)</f>
        <v/>
      </c>
      <c r="BZ52" s="4" t="str">
        <f>IF(NOT(B52=blank),PRODUCT(IF(AE52/FHS&lt;1,1,AE52/FHS),G52,P52,BW52,truck_idle/60,Other!$G$4/454)+PRODUCT(G52,(AE52-IF(AE52/FHS&lt;1,1,AE52/FHS)*(truck_idle/60)),Truck_KW,gridNox,Other!$G$4/454,P52,BV52),blank)</f>
        <v/>
      </c>
      <c r="CA52" s="12" t="str">
        <f>IF(NOT(B52=blank),VLOOKUP(B52+9,'Tables 4-5'!$F$8:$G$25,2),blank)</f>
        <v/>
      </c>
      <c r="CB52" s="461" t="str">
        <f>IF(NOT(B52=blank),VLOOKUP(B52+9,'Table 6'!$B$3:$D$20,2),blank)</f>
        <v/>
      </c>
      <c r="CC52" s="4" t="str">
        <f>IF(NOT(B52=blank),'Tables 4-5'!$A$8,blank)</f>
        <v/>
      </c>
      <c r="CD52" s="4" t="str">
        <f>IF(NOT(B52=blank),PRODUCT(G52,Q52,(AE52-IF(AE52/FHS&lt;1,1,AE52/FHS)*(truck_idle/60)),(CA52*CC52),(Other!$G$4/454))+PRODUCT(IF(AE52/FHS&lt;1,1,AE52/FHS),G52,Q52,CB52,truck_idle/60,Other!$G$4/454),blank)</f>
        <v/>
      </c>
      <c r="CE52" s="4" t="str">
        <f>IF(NOT(B52=blank),PRODUCT(IF(AE52/FHS&lt;1,1,AE52/FHS),G52,Q52,CB52,truck_idle/60,Other!$G$4/454)+PRODUCT(G52,(AE52-IF(AE52/FHS&lt;1,1,AE52/FHS)*(truck_idle/60)),Truck_KW,gridNox,Other!$G$4/454,Q52,CA52),blank)</f>
        <v/>
      </c>
      <c r="CG52" s="12" t="str">
        <f>IF(NOT(B52=blank),VLOOKUP(B52+0,'Tables 4-5'!$F$8:$G$25,2),blank)</f>
        <v/>
      </c>
      <c r="CH52" s="12" t="str">
        <f>IF(NOT(B52=blank),VLOOKUP(B52+0,'Table 6'!$B$3:$D$20,3),blank)</f>
        <v/>
      </c>
      <c r="CI52" s="4" t="str">
        <f>IF(NOT(B52=blank),'Tables 4-5'!$B$8,blank)</f>
        <v/>
      </c>
      <c r="CJ52" s="4" t="str">
        <f>IF(NOT(B52=blank),PRODUCT(G52,H52,(AE52-IF(AE52/FHS&lt;1,1,AE52/FHS)*(truck_idle/60)),(CG52*CI52),(Other!$G$4/454))+PRODUCT(IF(AE52/FHS&lt;1,1,AE52/FHS),G52,H52,CH52,truck_idle/60,Other!$G$4/454),blank)</f>
        <v/>
      </c>
      <c r="CK52" s="12" t="str">
        <f>IF(NOT(B52=blank),PRODUCT(IF(AE52/FHS&lt;1,1,AE52/FHS),G52,H52,CH52,truck_idle/60,Other!$G$4/454)+PRODUCT(G52,(AE52-IF(AE52/FHS&lt;1,1,AE52/FHS)*(truck_idle/60)),Truck_KW,gridPM,Other!$G$4/454,CG52,H52),blank)</f>
        <v/>
      </c>
      <c r="CL52" s="12" t="str">
        <f>IF(NOT(B52=blank),VLOOKUP(B52+1,'Tables 4-5'!$F$8:$G$25,2),blank)</f>
        <v/>
      </c>
      <c r="CM52" s="12" t="str">
        <f>IF(NOT(B52=blank),VLOOKUP(B52+1,'Table 6'!$B$3:$D$20,3),blank)</f>
        <v/>
      </c>
      <c r="CN52" s="4" t="str">
        <f>IF(NOT(B52=blank),'Tables 4-5'!$B$8,blank)</f>
        <v/>
      </c>
      <c r="CO52" s="4" t="str">
        <f>IF(NOT(B52=blank),PRODUCT(G52,I52,(AE52-IF(AE52/FHS&lt;1,1,AE52/FHS)*(truck_idle/60)),(CL52*CN52),(Other!$G$4/454))+PRODUCT(IF(AE52/FHS&lt;1,1,AE52/FHS),G52,I52,CM52,truck_idle/60,Other!$G$4/454),blank)</f>
        <v/>
      </c>
      <c r="CP52" s="12" t="str">
        <f>IF(NOT(B52=blank),PRODUCT(IF(AE52/FHS&lt;1,1,AE52/FHS),G52,I52,CM52,truck_idle/60,Other!$G$4/454)+PRODUCT(G52,(AE52-IF(AE52/FHS&lt;1,1,AE52/FHS)*(truck_idle/60)),Truck_KW,gridPM,Other!$G$4/454,I52,CL52),blank)</f>
        <v/>
      </c>
      <c r="CQ52" s="12" t="str">
        <f>IF(NOT(B52=blank),VLOOKUP(B52+2,'Tables 4-5'!$F$8:$G$25,2),blank)</f>
        <v/>
      </c>
      <c r="CR52" s="12" t="str">
        <f>IF(NOT(B52=blank),VLOOKUP(B52+2,'Table 6'!$B$3:$D$20,3),blank)</f>
        <v/>
      </c>
      <c r="CS52" s="4" t="str">
        <f>IF(NOT(B52=blank),'Tables 4-5'!$B$8,blank)</f>
        <v/>
      </c>
      <c r="CT52" s="4" t="str">
        <f>IF(NOT(B52=blank),PRODUCT(G52,J52,(AE52-IF(AE52/FHS&lt;1,1,AE52/FHS)*(truck_idle/60)),(CQ52*CS52),(Other!$G$4/454))+PRODUCT(IF(AE52/FHS&lt;1,1,AE52/FHS),G52,J52,CR52,truck_idle/60,Other!$G$4/454),blank)</f>
        <v/>
      </c>
      <c r="CU52" s="12" t="str">
        <f>IF(NOT(B52=blank),PRODUCT(IF(AE52/FHS&lt;1,1,AE52/FHS),G52,J52,CR52,truck_idle/60,Other!$G$4/454)+PRODUCT(G52,(AE52-IF(AE52/FHS&lt;1,1,AE52/FHS)*(truck_idle/60)),Truck_KW,gridPM,Other!$G$4/454,J52,CQ52),blank)</f>
        <v/>
      </c>
      <c r="CV52" s="12" t="str">
        <f>IF(NOT(B52=blank),VLOOKUP(B52+3,'Tables 4-5'!$F$8:$G$25,2),blank)</f>
        <v/>
      </c>
      <c r="CW52" s="12" t="str">
        <f>IF(NOT(B52=blank),VLOOKUP(B52+3,'Table 6'!$B$3:$D$20,3),blank)</f>
        <v/>
      </c>
      <c r="CX52" s="4" t="str">
        <f>IF(NOT(B52=blank),'Tables 4-5'!$B$8,blank)</f>
        <v/>
      </c>
      <c r="CY52" s="4" t="str">
        <f>IF(NOT(B52=blank),PRODUCT(G52,K52,(AE52-IF(AE52/FHS&lt;1,1,AE52/FHS)*(truck_idle/60)),(CV52*CX52),(Other!$G$4/454))+PRODUCT(IF(AE52/FHS&lt;1,1,AE52/FHS),G52,K52,CW52,truck_idle/60,Other!$G$4/454),blank)</f>
        <v/>
      </c>
      <c r="CZ52" s="12" t="str">
        <f>IF(NOT(B52=blank),PRODUCT(IF(AE52/FHS&lt;1,1,AE52/FHS),G52,K52,CW52,truck_idle/60,Other!$G$4/454)+PRODUCT(G52,(AE52-IF(AE52/FHS&lt;1,1,AE52/FHS)*(truck_idle/60)),Truck_KW,gridPM,Other!$G$4/454,K52,CV52),blank)</f>
        <v/>
      </c>
      <c r="DA52" s="12" t="str">
        <f>IF(NOT(B52=blank),VLOOKUP(B52+4,'Tables 4-5'!$F$8:$G$25,2),blank)</f>
        <v/>
      </c>
      <c r="DB52" s="12" t="str">
        <f>IF(NOT(B52=blank),VLOOKUP(B52+4,'Table 6'!$B$3:$D$20,3),blank)</f>
        <v/>
      </c>
      <c r="DC52" s="4" t="str">
        <f>IF(NOT(B52=blank),'Tables 4-5'!$B$8,blank)</f>
        <v/>
      </c>
      <c r="DD52" s="4" t="str">
        <f>IF(NOT(B52=blank),PRODUCT(G52,L52,(AE52-IF(AE52/FHS&lt;1,1,AE52/FHS)*(truck_idle/60)),(DA52*DC52),(Other!$G$4/454))+PRODUCT(IF(AE52/FHS&lt;1,1,AE52/FHS),G52,L52,DB52,truck_idle/60,Other!$G$4/454),blank)</f>
        <v/>
      </c>
      <c r="DE52" s="12" t="str">
        <f>IF(NOT(B52=blank),PRODUCT(IF(AE52/FHS&lt;1,1,AE52/FHS),G52,L52,DB52,truck_idle/60,Other!$G$4/454)+PRODUCT(G52,(AE52-IF(AE52/FHS&lt;1,1,AE52/FHS)*(truck_idle/60)),Truck_KW,gridPM,Other!$G$4/454,L52,DA52),blank)</f>
        <v/>
      </c>
      <c r="DF52" s="12" t="str">
        <f>IF(NOT(B52=blank),VLOOKUP(B52+5,'Tables 4-5'!$F$8:$G$25,2),blank)</f>
        <v/>
      </c>
      <c r="DG52" s="12" t="str">
        <f>IF(NOT(B52=blank),VLOOKUP(B52+5,'Table 6'!$B$3:$D$20,3),blank)</f>
        <v/>
      </c>
      <c r="DH52" s="4" t="str">
        <f>IF(NOT(B52=blank),'Tables 4-5'!$B$8,blank)</f>
        <v/>
      </c>
      <c r="DI52" s="4" t="str">
        <f>IF(NOT(B52=blank),PRODUCT(G52,M52,(AE52-IF(AE52/FHS&lt;1,1,AE52/FHS)*(truck_idle/60)),(DF52*DH52),(Other!$G$4/454))+PRODUCT(IF(AE52/FHS&lt;1,1,AE52/FHS),G52,M52,DG52,truck_idle/60,Other!$G$4/454),blank)</f>
        <v/>
      </c>
      <c r="DJ52" s="12" t="str">
        <f>IF(NOT(B52=blank),PRODUCT(IF(AE52/FHS&lt;1,1,AE52/FHS),G52,M52,DG52,truck_idle/60,Other!$G$4/454)+PRODUCT(G52,(AE52-IF(AE52/FHS&lt;1,1,AE52/FHS)*(truck_idle/60)),Truck_KW,gridPM,Other!$G$4/454,M52,DF52),blank)</f>
        <v/>
      </c>
      <c r="DK52" s="12" t="str">
        <f>IF(NOT(B52=blank),VLOOKUP(B52+6,'Tables 4-5'!$F$8:$G$25,2),blank)</f>
        <v/>
      </c>
      <c r="DL52" s="12" t="str">
        <f>IF(NOT(B52=blank),VLOOKUP(B52+6,'Table 6'!$B$3:$D$20,3),blank)</f>
        <v/>
      </c>
      <c r="DM52" s="4" t="str">
        <f>IF(NOT(B52=blank),'Tables 4-5'!$B$8,blank)</f>
        <v/>
      </c>
      <c r="DN52" s="4" t="str">
        <f>IF(NOT(B52=blank),PRODUCT(G52,N52,(AE52-IF(AE52/FHS&lt;1,1,AE52/FHS)*(truck_idle/60)),(DK52*DM52),(Other!$G$4/454))+PRODUCT(IF(AE52/FHS&lt;1,1,AE52/FHS),G52,N52,DL52,truck_idle/60,Other!$G$4/454),blank)</f>
        <v/>
      </c>
      <c r="DO52" s="12" t="str">
        <f>IF(NOT(B52=blank),PRODUCT(IF(AE52/FHS&lt;1,1,AE52/FHS),G52,N52,DL52,truck_idle/60,Other!$G$4/454)+PRODUCT(G52,(AE52-IF(AE52/FHS&lt;1,1,AE52/FHS)*(truck_idle/60)),Truck_KW,gridPM,Other!$G$4/454,N52,DK52),blank)</f>
        <v/>
      </c>
      <c r="DP52" s="12" t="str">
        <f>IF(NOT(B52=blank),VLOOKUP(B52+7,'Tables 4-5'!$F$8:$G$25,2),blank)</f>
        <v/>
      </c>
      <c r="DQ52" s="12" t="str">
        <f>IF(NOT(B52=blank),VLOOKUP(B52+7,'Table 6'!$B$3:$D$20,3),blank)</f>
        <v/>
      </c>
      <c r="DR52" s="4" t="str">
        <f>IF(NOT(B52=blank),'Tables 4-5'!$B$8,blank)</f>
        <v/>
      </c>
      <c r="DS52" s="4" t="str">
        <f>IF(NOT(B52=blank),PRODUCT(G52,O52,(AE52-IF(AE52/FHS&lt;1,1,AE52/FHS)*(truck_idle/60)),(DP52*DR52),(Other!$G$4/454))+PRODUCT(IF(AE52/FHS&lt;1,1,AE52/FHS),G52,O52,DQ52,truck_idle/60,Other!$G$4/454),blank)</f>
        <v/>
      </c>
      <c r="DT52" s="12" t="str">
        <f>IF(NOT(B52=blank),PRODUCT(IF(AE52/FHS&lt;1,1,AE52/FHS),G52,O52,DQ52,truck_idle/60,Other!$G$4/454)+PRODUCT(G52,(AE52-IF(AE52/FHS&lt;1,1,AE52/FHS)*(truck_idle/60)),Truck_KW,gridPM,Other!$G$4/454,O52,DP52),blank)</f>
        <v/>
      </c>
      <c r="DU52" s="12" t="str">
        <f>IF(NOT(B52=blank),VLOOKUP(B52+8,'Tables 4-5'!$F$8:$G$25,2),blank)</f>
        <v/>
      </c>
      <c r="DV52" s="12" t="str">
        <f>IF(NOT(B52=blank),VLOOKUP(B52+8,'Table 6'!$B$3:$D$20,3),blank)</f>
        <v/>
      </c>
      <c r="DW52" s="4" t="str">
        <f>IF(NOT(B52=blank),'Tables 4-5'!$B$8,blank)</f>
        <v/>
      </c>
      <c r="DX52" s="4" t="str">
        <f>IF(NOT(B52=blank),PRODUCT(G52,P52,(AE52-IF(AE52/FHS&lt;1,1,AE52/FHS)*(truck_idle/60)),(DU52*DW52),(Other!$G$4/454))+PRODUCT(IF(AE52/FHS&lt;1,1,AE52/FHS),G52,P52,DV52,truck_idle/60,Other!$G$4/454),blank)</f>
        <v/>
      </c>
      <c r="DY52" s="12" t="str">
        <f>IF(NOT(B52=blank),PRODUCT(IF(AE52/FHS&lt;1,1,AE52/FHS),G52,P52,DV52,truck_idle/60,Other!$G$4/454)+PRODUCT(G52,(AE52-IF(AE52/FHS&lt;1,1,AE52/FHS)*(truck_idle/60)),Truck_KW,gridPM,Other!$G$4/454,P52,DU52),blank)</f>
        <v/>
      </c>
      <c r="DZ52" s="12" t="str">
        <f>IF(NOT(B52=blank),VLOOKUP(B52+9,'Tables 4-5'!$F$8:$G$25,2),blank)</f>
        <v/>
      </c>
      <c r="EA52" s="12" t="str">
        <f>IF(NOT(B52=blank),VLOOKUP(B52+9,#REF!,3),blank)</f>
        <v/>
      </c>
      <c r="EB52" s="12" t="str">
        <f>IF(NOT(B52=blank),VLOOKUP(B52+9,'Table 6'!$B$3:$D$20,3),blank)</f>
        <v/>
      </c>
      <c r="EC52" s="4" t="str">
        <f>IF(NOT(B52=blank),'Tables 4-5'!$B$8,blank)</f>
        <v/>
      </c>
      <c r="ED52" s="4" t="str">
        <f>IF(NOT(B52=blank),PRODUCT(G52,Q52,(AE52-IF(AE52/FHS&lt;1,1,AE52/FHS)*(truck_idle/60)),(DZ52*EC52),(Other!$G$4/454))+PRODUCT(IF(AE52/FHS&lt;1,1,AE52/FHS),G52,Q52,EB52,truck_idle/60,Other!$G$4/454),blank)</f>
        <v/>
      </c>
      <c r="EE52" s="12" t="str">
        <f>IF(NOT(B52=blank),PRODUCT(IF(AE52/FHS&lt;1,1,AE52/FHS),G52,Q52,EB52,truck_idle/60,Other!$G$4/454)+PRODUCT(G52,(AE52-IF(AE52/FHS&lt;1,1,AE52/FHS)*(truck_idle/60)),Truck_KW,gridPM,Other!$G$4/454,Q52,DZ52),blank)</f>
        <v/>
      </c>
      <c r="EG52" t="str">
        <f>IF(C52=truckstoptru,VLOOKUP(B52+0,'Tables 2-3 TRU'!$B$14:$D$31,2),blank)</f>
        <v/>
      </c>
      <c r="EH52" s="4" t="str">
        <f>IF(C52=truckstoptru,PRODUCT(G52,(AF52-IF(AF52/FHS&lt;1,1,AF52/FHS)*(truck_idle/60)),tru__hp,tru_Load_Factor,(Other!$G$4/454),EG52,R52)+PRODUCT(IF(AF52/FHS&lt;1,1,AF52/FHS),G52,truck_idle/60,tru__hp,tru_Load_Factor,(Other!$G$4/454),EG52,R52),blank)</f>
        <v/>
      </c>
      <c r="EI52" s="4" t="str">
        <f>IF(C52=truckstoptru,PRODUCT(IF(AF52/FHS&lt;1,1,AF52/FHS),G52,truck_idle/60,tru_Load_Factor,tru__hp,(Other!$G$4/454),EG52,R52)+PRODUCT(G52,(AF52-IF(AF52/FHS&lt;1,1,AF52/FHS)*(truck_idle/60)),TRU_KW,gridNox,Other!$G$4/454,R52),blank)</f>
        <v/>
      </c>
      <c r="EJ52" t="str">
        <f>IF(C52=truckstoptru,VLOOKUP(B52+1,'Tables 2-3 TRU'!$B$14:$D$31,2),blank)</f>
        <v/>
      </c>
      <c r="EK52" s="4" t="str">
        <f>IF(C52=truckstoptru,PRODUCT(G52,(AF52-IF(AF52/FHS&lt;1,1,AF52/FHS)*(truck_idle/60)),tru__hp,tru_Load_Factor,(Other!$G$4/454),EJ52,S52)+PRODUCT(IF(AF52/FHS&lt;1,1,AF52/FHS),G52,truck_idle/60,tru__hp,tru_Load_Factor,(Other!$G$4/454),EJ52,S52),blank)</f>
        <v/>
      </c>
      <c r="EL52" s="4" t="str">
        <f>IF(C52=truckstoptru,PRODUCT(IF(AF52/FHS&lt;1,1,AF52/FHS),G52,truck_idle/60,tru_Load_Factor,tru__hp,(Other!$G$4/454),EJ52,S52)+PRODUCT(G52,(AF52-IF(AF52/FHS&lt;1,1,AF52/FHS)*(truck_idle/60)),TRU_KW,gridNox,Other!$G$4/454,S52),blank)</f>
        <v/>
      </c>
      <c r="EM52" t="str">
        <f>IF(C52=truckstoptru,VLOOKUP(B52+2,'Tables 2-3 TRU'!$B$14:$D$31,2),blank)</f>
        <v/>
      </c>
      <c r="EN52" s="4" t="str">
        <f>IF(C52=truckstoptru,PRODUCT(G52,(AF52-IF(AF52/FHS&lt;1,1,AF52/FHS)*(truck_idle/60)),tru__hp,tru_Load_Factor,(Other!$G$4/454),EM52,T52)+PRODUCT(IF(AF52/FHS&lt;1,1,AF52/FHS),G52,truck_idle/60,tru__hp,tru_Load_Factor,(Other!$G$4/454),EM52,T52),blank)</f>
        <v/>
      </c>
      <c r="EO52" s="4" t="str">
        <f>IF(C52=truckstoptru,PRODUCT(IF(AF52/FHS&lt;1,1,AF52/FHS),G52,truck_idle/60,tru_Load_Factor,tru__hp,(Other!$G$4/454),EM52,T52)+PRODUCT(G52,(AF52-IF(AF52/FHS&lt;1,1,AF52/FHS)*(truck_idle/60)),TRU_KW,gridNox,Other!$G$4/454,T52),blank)</f>
        <v/>
      </c>
      <c r="EP52" t="str">
        <f>IF(C52=truckstoptru,VLOOKUP(B52+3,'Tables 2-3 TRU'!$B$14:$D$31,2),blank)</f>
        <v/>
      </c>
      <c r="EQ52" s="4" t="str">
        <f>IF(C52=truckstoptru,PRODUCT(G52,(AF52-IF(AF52/FHS&lt;1,1,AF52/FHS)*(truck_idle/60)),tru__hp,tru_Load_Factor,(Other!$G$4/454),EP52,U52)+PRODUCT(IF(AF52/FHS&lt;1,1,AF52/FHS),G52,truck_idle/60,tru__hp,tru_Load_Factor,(Other!$G$4/454),EP52,U52),blank)</f>
        <v/>
      </c>
      <c r="ER52" s="4" t="str">
        <f>IF(C52=truckstoptru,PRODUCT(IF(AF52/FHS&lt;1,1,AF52/FHS),G52,truck_idle/60,tru_Load_Factor,tru__hp,(Other!$G$4/454),EP52,U52)+PRODUCT(G52,(AF52-IF(AF52/FHS&lt;1,1,AF52/FHS)*(truck_idle/60)),TRU_KW,gridNox,Other!$G$4/454,U52),blank)</f>
        <v/>
      </c>
      <c r="ES52" t="str">
        <f>IF(C52=truckstoptru,VLOOKUP(B52+4,'Tables 2-3 TRU'!$B$14:$D$31,2),blank)</f>
        <v/>
      </c>
      <c r="ET52" s="4" t="str">
        <f>IF(C52=truckstoptru,PRODUCT(G52,(AF52-IF(AF52/FHS&lt;1,1,AF52/FHS)*(truck_idle/60)),tru__hp,tru_Load_Factor,(Other!$G$4/454),ES52,V52)+PRODUCT(IF(AF52/FHS&lt;1,1,AF52/FHS),G52,truck_idle/60,tru__hp,tru_Load_Factor,(Other!$G$4/454),ES52,V52),blank)</f>
        <v/>
      </c>
      <c r="EU52" s="4" t="str">
        <f>IF(C52=truckstoptru,PRODUCT(IF(AF52/FHS&lt;1,1,AE52/FHS),G52,truck_idle/60,tru_Load_Factor,tru__hp,(Other!$G$4/454),ES52,V52)+PRODUCT(G52,(AF52-IF(AF52/FHS&lt;1,1,AE52/FHS)*(truck_idle/60)),TRU_KW,gridNox,Other!$G$4/454,V52),blank)</f>
        <v/>
      </c>
      <c r="EV52" t="str">
        <f>IF(C52=truckstoptru,VLOOKUP(B52+5,'Tables 2-3 TRU'!$B$14:$D$31,2),blank)</f>
        <v/>
      </c>
      <c r="EW52" s="4" t="str">
        <f>IF(C52=truckstoptru,PRODUCT(G52,(AF52-IF(AF52/FHS&lt;1,1,AF52/FHS)*(truck_idle/60)),tru__hp,tru_Load_Factor,(Other!$G$4/454),EV52,W52)+PRODUCT(IF(AF52/FHS&lt;1,1,AF52/FHS),G52,truck_idle/60,tru__hp,tru_Load_Factor,(Other!$G$4/454),EV52,W52),blank)</f>
        <v/>
      </c>
      <c r="EX52" s="4" t="str">
        <f>IF(C52=truckstoptru,PRODUCT(IF(AF52/FHS&lt;1,1,AF52/FHS),G52,truck_idle/60,tru_Load_Factor,tru__hp,(Other!$G$4/454),EV52,W52)+PRODUCT(G52,(AF52-IF(AF52/FHS&lt;1,1,AF52/FHS)*(truck_idle/60)),TRU_KW,gridNox,Other!$G$4/454,W52),blank)</f>
        <v/>
      </c>
      <c r="EY52" t="str">
        <f>IF(C52=truckstoptru,VLOOKUP(B52+6,'Tables 2-3 TRU'!$B$14:$D$31,2),blank)</f>
        <v/>
      </c>
      <c r="EZ52" s="4" t="str">
        <f>IF(C52=truckstoptru,PRODUCT(G52,(AF52-IF(AF52/FHS&lt;1,1,AF52/FHS)*(truck_idle/60)),tru__hp,tru_Load_Factor,(Other!$G$4/454),EY52,X52)+PRODUCT(IF(AF52/FHS&lt;1,1,AF52/FHS),G52,truck_idle/60,tru__hp,tru_Load_Factor,(Other!$G$4/454),EY52,X52),blank)</f>
        <v/>
      </c>
      <c r="FA52" s="4" t="str">
        <f>IF(C52=truckstoptru,PRODUCT(IF(AF52/FHS&lt;1,1,AF52/FHS),G52,truck_idle/60,tru_Load_Factor,tru__hp,(Other!$G$4/454),EY52,X52)+PRODUCT(G52,(AF52-IF(AF52/FHS&lt;1,1,AF52/FHS)*(truck_idle/60)),TRU_KW,gridNox,Other!$G$4/454,X52),blank)</f>
        <v/>
      </c>
      <c r="FB52" t="str">
        <f>IF(C52=truckstoptru,VLOOKUP(B52+7,'Tables 2-3 TRU'!$B$14:$D$31,2),blank)</f>
        <v/>
      </c>
      <c r="FC52" s="4" t="str">
        <f>IF(C52=truckstoptru,PRODUCT(G52,(AF52-IF(AF52/FHS&lt;1,1,AF52/FHS)*(truck_idle/60)),tru__hp,tru_Load_Factor,(Other!$G$4/454),FB52,Y52)+PRODUCT(IF(AF52/FHS&lt;1,1,AF52/FHS),G52,truck_idle/60,tru__hp,tru_Load_Factor,(Other!$G$4/454),FB52,Y52),blank)</f>
        <v/>
      </c>
      <c r="FD52" s="4" t="str">
        <f>IF(C52=truckstoptru,PRODUCT(IF(AF52/FHS&lt;1,1,AF52/FHS),G52,truck_idle/60,tru_Load_Factor,tru__hp,(Other!$G$4/454),FB52,Y52)+PRODUCT(G52,(AF52-IF(AF52/FHS&lt;1,1,AF52/FHS)*(truck_idle/60)),TRU_KW,gridNox,Other!$G$4/454,Y52),blank)</f>
        <v/>
      </c>
      <c r="FE52" t="str">
        <f>IF(C52=truckstoptru,VLOOKUP(B52+8,'Tables 2-3 TRU'!$B$14:$D$31,2),blank)</f>
        <v/>
      </c>
      <c r="FF52" s="4" t="str">
        <f>IF(C52=truckstoptru,PRODUCT(G52,(AF52-IF(AF52/FHS&lt;1,1,AF52/FHS)*(truck_idle/60)),tru__hp,tru_Load_Factor,(Other!$G$4/454),FE52,Z52)+PRODUCT(IF(AF52/FHS&lt;1,1,AF52/FHS),G52,truck_idle/60,tru__hp,tru_Load_Factor,(Other!$G$4/454),FE52,Z52),blank)</f>
        <v/>
      </c>
      <c r="FG52" s="4" t="str">
        <f>IF(C52=truckstoptru,PRODUCT(IF(AF52/FHS&lt;1,1,AF52/FHS),G52,truck_idle/60,tru_Load_Factor,tru__hp,(Other!$G$4/454),FE52,Z52)+PRODUCT(G52,(AF52-IF(AF52/FHS&lt;1,1,AF52/FHS)*(truck_idle/60)),TRU_KW,gridNox,Other!$G$4/454,Z52),blank)</f>
        <v/>
      </c>
      <c r="FH52" t="str">
        <f>IF(C52=truckstoptru,VLOOKUP(B52+9,'Tables 2-3 TRU'!$B$14:$D$31,2),blank)</f>
        <v/>
      </c>
      <c r="FI52" s="4" t="str">
        <f>IF(C52=truckstoptru,PRODUCT(G52,(AF52-IF(AF52/FHS&lt;1,1,AF52/FHS)*(truck_idle/60)),tru__hp,tru_Load_Factor,(Other!$G$4/454),FH52,AA52)+PRODUCT(IF(AF52/FHS&lt;1,1,AF52/FHS),G52,truck_idle/60,tru__hp,tru_Load_Factor,(Other!$G$4/454),FH52,AA52),blank)</f>
        <v/>
      </c>
      <c r="FJ52" s="4" t="str">
        <f>IF(C52=truckstoptru,PRODUCT(IF(AF52/FHS&lt;1,1,AF52/FHS),G52,truck_idle/60,tru_Load_Factor,tru__hp,(Other!$G$4/454),FH52,AA52)+PRODUCT(G52,(AF52-IF(AF52/FHS&lt;1,1,AF52/FHS)*(truck_idle/60)),TRU_KW,gridNox,Other!$G$4/454,AA52),blank)</f>
        <v/>
      </c>
      <c r="FL52" t="str">
        <f>IF(C52=truckstoptru,VLOOKUP(B52+0,'Tables 2-3 TRU'!$B$14:$D$31,3),blank)</f>
        <v/>
      </c>
      <c r="FM52" s="4" t="str">
        <f>IF(C52=truckstoptru,PRODUCT(G52,(AF52-IF(AF52/FHS&lt;1,1,AF52/FHS)*(truck_idle/60)),tru__hp,tru_Load_Factor,(Other!$G$4/454),FL52,R52)+PRODUCT(IF(AF52/FHS&lt;1,1,AF52/FHS),G52,truck_idle/60,tru__hp,tru_Load_Factor,(Other!$G$4/454),FL52,R52),blank)</f>
        <v/>
      </c>
      <c r="FN52" s="4" t="str">
        <f>IF(C52=truckstoptru,PRODUCT(IF(AF52/FHS&lt;1,1,AF52/FHS),G52,truck_idle/60,tru_Load_Factor,tru__hp,(Other!$G$4/454),FL52,R52)+PRODUCT(G52,(AF52-IF(AF52/FHS&lt;1,1,AF52/FHS)*(truck_idle/60)),TRU_KW,gridPM,Other!$G$4/454,R52),blank)</f>
        <v/>
      </c>
      <c r="FO52" t="str">
        <f>IF(C52=truckstoptru,VLOOKUP(B52+1,'Tables 2-3 TRU'!$B$14:$D$31,3),blank)</f>
        <v/>
      </c>
      <c r="FP52" s="4" t="str">
        <f>IF(C52=truckstoptru,PRODUCT(G52,(AF52-IF(AF52/FHS&lt;1,1,AF52/FHS)*(truck_idle/60)),tru__hp,tru_Load_Factor,(Other!$G$4/454),FO52,S52)+PRODUCT(IF(AF52/FHS&lt;1,1,AF52/FHS),G52,truck_idle/60,tru__hp,tru_Load_Factor,(Other!$G$4/454),FO52,S52),blank)</f>
        <v/>
      </c>
      <c r="FQ52" s="4" t="str">
        <f>IF(C52=truckstoptru,PRODUCT(IF(AF52/FHS&lt;1,1,AF52/FHS),G52,truck_idle/60,tru_Load_Factor,tru__hp,(Other!$G$4/454),FO52,S52)+PRODUCT(G52,(AF52-IF(AF52/FHS&lt;1,1,AF52/FHS)*(truck_idle/60)),TRU_KW,gridPM,Other!$G$4/454,S52),blank)</f>
        <v/>
      </c>
      <c r="FR52" t="str">
        <f>IF(C52=truckstoptru,VLOOKUP(B52+2,'Tables 2-3 TRU'!$B$14:$D$31,3),blank)</f>
        <v/>
      </c>
      <c r="FS52" s="4" t="str">
        <f>IF(C52=truckstoptru,PRODUCT(G52,(AF52-IF(AF52/FHS&lt;1,1,AF52/FHS)*(truck_idle/60)),tru__hp,tru_Load_Factor,(Other!$G$4/454),FR52,T52)+PRODUCT(IF(AF52/FHS&lt;1,1,AF52/FHS),G52,truck_idle/60,tru__hp,tru_Load_Factor,(Other!$G$4/454),FR52,T52),blank)</f>
        <v/>
      </c>
      <c r="FT52" s="4" t="str">
        <f>IF(C52=truckstoptru,PRODUCT(IF(AF52/FHS&lt;1,1,AF52/FHS),G52,truck_idle/60,tru_Load_Factor,tru__hp,(Other!$G$4/454),FR52,T52)+PRODUCT(G52,(AF52-IF(AF52/FHS&lt;1,1,AF52/FHS)*(truck_idle/60)),TRU_KW,gridPM,Other!$G$4/454,T52),blank)</f>
        <v/>
      </c>
      <c r="FU52" t="str">
        <f>IF(C52=truckstoptru,VLOOKUP(B52+3,'Tables 2-3 TRU'!$B$14:$D$31,3),blank)</f>
        <v/>
      </c>
      <c r="FV52" s="4" t="str">
        <f>IF(C52=truckstoptru,PRODUCT(G52,(AF52-IF(AF52/FHS&lt;1,1,AF52/FHS)*(truck_idle/60)),tru__hp,tru_Load_Factor,(Other!$G$4/454),FU52,U52)+PRODUCT(IF(AF52/FHS&lt;1,1,AF52/FHS),G52,truck_idle/60,tru__hp,tru_Load_Factor,(Other!$G$4/454),FU52,U52),blank)</f>
        <v/>
      </c>
      <c r="FW52" s="4" t="str">
        <f>IF(C52=truckstoptru,PRODUCT(IF(AF52/FHS&lt;1,1,AF52/FHS),G52,truck_idle/60,tru_Load_Factor,tru__hp,(Other!$G$4/454),FU52,U52)+PRODUCT(G52,(AF52-IF(AF52/FHS&lt;1,1,AF52/FHS)*(truck_idle/60)),TRU_KW,gridPM,Other!$G$4/454,U52),blank)</f>
        <v/>
      </c>
      <c r="FX52" t="str">
        <f>IF(C52=truckstoptru,VLOOKUP(B52+4,'Tables 2-3 TRU'!$B$14:$D$31,3),blank)</f>
        <v/>
      </c>
      <c r="FY52" s="4" t="str">
        <f>IF(C52=truckstoptru,PRODUCT(G52,(AF52-IF(AF52/FHS&lt;1,1,AF52/FHS)*(truck_idle/60)),tru__hp,tru_Load_Factor,(Other!$G$4/454),FX52,V52)+PRODUCT(IF(AF52/FHS&lt;1,1,AF52/FHS),G52,truck_idle/60,tru__hp,tru_Load_Factor,(Other!$G$4/454),FX52,V52),blank)</f>
        <v/>
      </c>
      <c r="FZ52" s="4" t="str">
        <f>IF(C52=truckstoptru,PRODUCT(IF(AF52/FHS&lt;1,1,AF52/FHS),G52,truck_idle/60,tru_Load_Factor,tru__hp,(Other!$G$4/454),FX52,V52)+PRODUCT(G52,(AF52-IF(AF52/FHS&lt;1,1,AF52/FHS)*(truck_idle/60)),TRU_KW,gridPM,Other!$G$4/454,V52),blank)</f>
        <v/>
      </c>
      <c r="GA52" t="str">
        <f>IF(C52=truckstoptru,VLOOKUP(B52+5,'Tables 2-3 TRU'!$B$14:$D$31,3),blank)</f>
        <v/>
      </c>
      <c r="GB52" s="4" t="str">
        <f>IF(C52=truckstoptru,PRODUCT(G52,(AF52-IF(AF52/FHS&lt;1,1,AF52/FHS)*(truck_idle/60)),tru__hp,tru_Load_Factor,(Other!$G$4/454),GA52,W52)+PRODUCT(IF(AF52/FHS&lt;1,1,AF52/FHS),G52,truck_idle/60,tru__hp,tru_Load_Factor,(Other!$G$4/454),GA52,W52),blank)</f>
        <v/>
      </c>
      <c r="GC52" s="4" t="str">
        <f>IF(C52=truckstoptru,PRODUCT(IF(AF52/FHS&lt;1,1,AF52/FHS),G52,truck_idle/60,tru_Load_Factor,tru__hp,(Other!$G$4/454),GA52,W52)+PRODUCT(G52,(AF52-IF(AF52/FHS&lt;1,1,AF52/FHS)*(truck_idle/60)),TRU_KW,gridPM,Other!$G$4/454,W52),blank)</f>
        <v/>
      </c>
      <c r="GD52" t="str">
        <f>IF(C52=truckstoptru,VLOOKUP(B52+6,'Tables 2-3 TRU'!$B$14:$D$31,3),blank)</f>
        <v/>
      </c>
      <c r="GE52" s="4" t="str">
        <f>IF(C52=truckstoptru,PRODUCT(G52,(AF52-IF(AF52/FHS&lt;1,1,AF52/FHS)*(truck_idle/60)),tru__hp,tru_Load_Factor,(Other!$G$4/454),GD52,X52)+PRODUCT(IF(AF52/FHS&lt;1,1,AF52/FHS),G52,truck_idle/60,tru__hp,tru_Load_Factor,(Other!$G$4/454),GD52,X52),blank)</f>
        <v/>
      </c>
      <c r="GF52" s="4" t="str">
        <f>IF(C52=truckstoptru,PRODUCT(IF(AF52/FHS&lt;1,1,AF52/FHS),G52,truck_idle/60,tru_Load_Factor,tru__hp,(Other!$G$4/454),GD52,X52)+PRODUCT(G52,(AF52-IF(AF52/FHS&lt;1,1,AF52/FHS)*(truck_idle/60)),TRU_KW,gridPM,Other!$G$4/454,X52),blank)</f>
        <v/>
      </c>
      <c r="GG52" t="str">
        <f>IF(C52=truckstoptru,VLOOKUP(B52+7,'Tables 2-3 TRU'!$B$14:$D$31,3),blank)</f>
        <v/>
      </c>
      <c r="GH52" s="4" t="str">
        <f>IF(C52=truckstoptru,PRODUCT(G52,(AF52-IF(AF52/FHS&lt;1,1,AF52/FHS)*(truck_idle/60)),tru__hp,tru_Load_Factor,(Other!$G$4/454),GG52,Y52)+PRODUCT(IF(AF52/FHS&lt;1,1,AF52/FHS),G52,truck_idle/60,tru__hp,tru_Load_Factor,(Other!$G$4/454),GG52,Y52),blank)</f>
        <v/>
      </c>
      <c r="GI52" s="4" t="str">
        <f>IF(C52=truckstoptru,PRODUCT(IF(AF52/FHS&lt;1,1,AF52/FHS),G52,truck_idle/60,tru_Load_Factor,tru__hp,(Other!$G$4/454),GG52,Y52)+PRODUCT(G52,(AF52-IF(AF52/FHS&lt;1,1,AF52/FHS)*(truck_idle/60)),TRU_KW,gridPM,Other!$G$4/454,Y52),blank)</f>
        <v/>
      </c>
      <c r="GJ52" t="str">
        <f>IF(C52=truckstoptru,VLOOKUP(B52+8,'Tables 2-3 TRU'!$B$14:$D$31,3),blank)</f>
        <v/>
      </c>
      <c r="GK52" s="4" t="str">
        <f>IF(C52=truckstoptru,PRODUCT(G52,(AF52-IF(AF52/FHS&lt;1,1,AF52/FHS)*(truck_idle/60)),tru__hp,tru_Load_Factor,(Other!$G$4/454),GJ52,Z52)+PRODUCT(IF(AF52/FHS&lt;1,1,AF52/FHS),G52,truck_idle/60,tru__hp,tru_Load_Factor,(Other!$G$4/454),GJ52,Z52),blank)</f>
        <v/>
      </c>
      <c r="GL52" s="4" t="str">
        <f>IF(C52=truckstoptru,PRODUCT(IF(AF52/FHS&lt;1,1,AF52/FHS),G52,truck_idle/60,tru_Load_Factor,tru__hp,(Other!$G$4/454),GJ52,Z52)+PRODUCT(G52,(AF52-IF(AF52/FHS&lt;1,1,AF52/FHS)*(truck_idle/60)),TRU_KW,gridPM,Other!$G$4/454,Z52),blank)</f>
        <v/>
      </c>
      <c r="GM52" t="str">
        <f>IF(C52=truckstoptru,VLOOKUP(B52+9,'Tables 2-3 TRU'!$B$14:$D$31,3),blank)</f>
        <v/>
      </c>
      <c r="GN52" s="4" t="str">
        <f>IF(C52=truckstoptru,PRODUCT(G52,(AF52-IF(AF52/FHS&lt;1,1,AF52/FHS)*(truck_idle/60)),tru__hp,tru_Load_Factor,(Other!$G$4/454),GM52,AA52)+PRODUCT(IF(AF52/FHS&lt;1,1,AF52/FHS),G52,truck_idle/60,tru__hp,tru_Load_Factor,(Other!$G$4/454),GM52,AA52),blank)</f>
        <v/>
      </c>
      <c r="GO52" s="4" t="str">
        <f>IF(C52=truckstoptru,PRODUCT(IF(AF52/FHS&lt;1,1,AF52/FHS),G52,truck_idle/60,tru_Load_Factor,tru__hp,(Other!$G$4/454),GM52,AA52)+PRODUCT(G52,(AF52-IF(AF52/FHS&lt;1,1,AF52/FHS)*(truck_idle/60)),TRU_KW,gridPM,Other!$G$4/454,AA52),blank)</f>
        <v/>
      </c>
      <c r="GQ52" s="4">
        <f t="shared" si="19"/>
        <v>0</v>
      </c>
      <c r="GR52" s="4">
        <f t="shared" si="20"/>
        <v>0</v>
      </c>
      <c r="GS52" s="4">
        <f t="shared" si="21"/>
        <v>0</v>
      </c>
      <c r="GT52" s="4">
        <f t="shared" si="22"/>
        <v>0</v>
      </c>
      <c r="GU52" s="4">
        <f t="shared" si="11"/>
        <v>0</v>
      </c>
      <c r="GV52" s="4">
        <f t="shared" si="12"/>
        <v>0</v>
      </c>
      <c r="GW52" s="4"/>
      <c r="GX52" s="4">
        <f t="shared" si="23"/>
        <v>0</v>
      </c>
      <c r="GY52" s="4">
        <f t="shared" si="24"/>
        <v>0</v>
      </c>
      <c r="GZ52" s="4">
        <f t="shared" si="25"/>
        <v>0</v>
      </c>
      <c r="HA52" s="4">
        <f t="shared" si="26"/>
        <v>0</v>
      </c>
      <c r="HB52" s="4">
        <f t="shared" si="13"/>
        <v>0</v>
      </c>
      <c r="HC52" s="4">
        <f t="shared" si="14"/>
        <v>0</v>
      </c>
      <c r="HD52" s="4"/>
      <c r="HE52" s="4">
        <f t="shared" si="15"/>
        <v>0</v>
      </c>
      <c r="HF52" s="4">
        <f t="shared" si="16"/>
        <v>0</v>
      </c>
      <c r="HG52" s="19">
        <f t="shared" si="17"/>
        <v>0</v>
      </c>
      <c r="HH52" s="244">
        <f t="shared" si="27"/>
        <v>0</v>
      </c>
      <c r="HI52" s="55"/>
    </row>
    <row r="53" spans="1:217" x14ac:dyDescent="0.2">
      <c r="A53" t="str">
        <f>IF(OR('User Input Data'!C57=truckstop1,'User Input Data'!C57=truckstoptru),'User Input Data'!A57,blank)</f>
        <v/>
      </c>
      <c r="B53" t="str">
        <f>IF(OR('User Input Data'!C57=truckstop1,'User Input Data'!C57=truckstoptru),'User Input Data'!B57,blank)</f>
        <v/>
      </c>
      <c r="C53" s="49" t="str">
        <f>IF(OR('User Input Data'!C57=truckstop1,'User Input Data'!C57=truckstoptru),'User Input Data'!C57,blank)</f>
        <v/>
      </c>
      <c r="D53" s="49" t="str">
        <f>IF(AND(OR('User Input Data'!C57=truckstop1,'User Input Data'!C57=truckstoptru),'User Input Data'!D57&gt;1),'User Input Data'!D57,blank)</f>
        <v/>
      </c>
      <c r="E53" s="49" t="str">
        <f>IF(AND(OR('User Input Data'!C57=truckstop1,'User Input Data'!C57=truckstoptru),'User Input Data'!E57&gt;1),'User Input Data'!E57,blank)</f>
        <v/>
      </c>
      <c r="F53" s="49" t="str">
        <f>IF(AND(OR('User Input Data'!C57=truckstop1,'User Input Data'!C57=truckstoptru),'User Input Data'!F57&gt;1),'User Input Data'!F57,blank)</f>
        <v/>
      </c>
      <c r="G53" t="str">
        <f>IF(AND(OR('User Input Data'!C57=truckstop1,'User Input Data'!C57=truckstoptru),'User Input Data'!G57&gt;1),'User Input Data'!G57,blank)</f>
        <v/>
      </c>
      <c r="H53" s="79" t="str">
        <f>IF(OR('User Input Data'!C57=truckstop1,'User Input Data'!C57=truckstoptru),'User Input Data'!H57,blank)</f>
        <v/>
      </c>
      <c r="I53" s="79" t="str">
        <f>IF(OR('User Input Data'!C57=truckstop1,'User Input Data'!C57=truckstoptru),'User Input Data'!I57,blank)</f>
        <v/>
      </c>
      <c r="J53" s="79" t="str">
        <f>IF(OR('User Input Data'!C57=truckstop1,'User Input Data'!C57=truckstoptru),'User Input Data'!J57,blank)</f>
        <v/>
      </c>
      <c r="K53" s="79" t="str">
        <f>IF(OR('User Input Data'!C57=truckstop1,'User Input Data'!C57=truckstoptru),'User Input Data'!K57,blank)</f>
        <v/>
      </c>
      <c r="L53" s="79" t="str">
        <f>IF(OR('User Input Data'!C57=truckstop1,'User Input Data'!C57=truckstoptru),'User Input Data'!L57,blank)</f>
        <v/>
      </c>
      <c r="M53" s="79" t="str">
        <f>IF(OR('User Input Data'!C57=truckstop1,'User Input Data'!C57=truckstoptru),'User Input Data'!M57,blank)</f>
        <v/>
      </c>
      <c r="N53" s="79" t="str">
        <f>IF(OR('User Input Data'!C57=truckstop1,'User Input Data'!C57=truckstoptru),'User Input Data'!N57,blank)</f>
        <v/>
      </c>
      <c r="O53" s="79" t="str">
        <f>IF(OR('User Input Data'!C57=truckstop1,'User Input Data'!C57=truckstoptru),'User Input Data'!O57,blank)</f>
        <v/>
      </c>
      <c r="P53" s="79" t="str">
        <f>IF(OR('User Input Data'!C57=truckstop1,'User Input Data'!C57=truckstoptru),'User Input Data'!P57,blank)</f>
        <v/>
      </c>
      <c r="Q53" s="79" t="str">
        <f>IF(OR('User Input Data'!C57=truckstop1,'User Input Data'!C57=truckstoptru),'User Input Data'!Q57,blank)</f>
        <v/>
      </c>
      <c r="R53" s="79" t="str">
        <f>IF('User Input Data'!C57=truckstoptru,'User Input Data'!R57,blank)</f>
        <v/>
      </c>
      <c r="S53" s="79" t="str">
        <f>IF('User Input Data'!C57=truckstoptru,'User Input Data'!S57,blank)</f>
        <v/>
      </c>
      <c r="T53" s="79" t="str">
        <f>IF('User Input Data'!C57=truckstoptru,'User Input Data'!T57,blank)</f>
        <v/>
      </c>
      <c r="U53" s="79" t="str">
        <f>IF('User Input Data'!C57=truckstoptru,'User Input Data'!U57,blank)</f>
        <v/>
      </c>
      <c r="V53" s="79" t="str">
        <f>IF('User Input Data'!C57=truckstoptru,'User Input Data'!V57,blank)</f>
        <v/>
      </c>
      <c r="W53" s="79" t="str">
        <f>IF('User Input Data'!C57=truckstoptru,'User Input Data'!W57,blank)</f>
        <v/>
      </c>
      <c r="X53" s="79" t="str">
        <f>IF('User Input Data'!C57=truckstoptru,'User Input Data'!X57,blank)</f>
        <v/>
      </c>
      <c r="Y53" s="79" t="str">
        <f>IF('User Input Data'!C57=truckstoptru,'User Input Data'!Y57,blank)</f>
        <v/>
      </c>
      <c r="Z53" s="79" t="str">
        <f>IF('User Input Data'!C57=truckstoptru,'User Input Data'!Z57,blank)</f>
        <v/>
      </c>
      <c r="AA53" s="79" t="str">
        <f>IF('User Input Data'!C57=truckstoptru,'User Input Data'!AA57,blank)</f>
        <v/>
      </c>
      <c r="AB53" s="9" t="str">
        <f>IF(AND(OR('User Input Data'!C57=truckstop1,'User Input Data'!C57=truckstoptru),'User Input Data'!AC57&gt;1),'User Input Data'!AC57,blank)</f>
        <v/>
      </c>
      <c r="AC53" s="9" t="str">
        <f>IF(AND(OR('User Input Data'!C57=truckstop1,'User Input Data'!C57=truckstoptru),'User Input Data'!AD57&gt;0),'User Input Data'!AD57,blank)</f>
        <v/>
      </c>
      <c r="AE53" t="str">
        <f>IF(E53&gt;0,E53,Other!$G$5)</f>
        <v/>
      </c>
      <c r="AF53" t="str">
        <f t="shared" si="18"/>
        <v/>
      </c>
      <c r="AG53" s="12" t="str">
        <f>IF(NOT(B53=blank),VLOOKUP(B53+0,'Tables 4-5'!$F$8:$G$25,2),blank)</f>
        <v/>
      </c>
      <c r="AH53" s="461" t="str">
        <f>IF(NOT(B53=blank),VLOOKUP(B53+0,'Table 6'!$B$3:$D$20,2),blank)</f>
        <v/>
      </c>
      <c r="AI53" s="4" t="str">
        <f>IF(NOT(B53=blank),'Tables 4-5'!$A$8,blank)</f>
        <v/>
      </c>
      <c r="AJ53" s="4" t="str">
        <f>IF(NOT(B53=blank),PRODUCT(G53,H53,(AE53-IF(AE53/FHS&lt;1,1,AE53/FHS)*(truck_idle/60)),(AG53*AI53),(Other!$G$4/454))+PRODUCT(IF(AE53/FHS&lt;1,1,AE53/FHS),G53,H53,AH53,truck_idle/60,Other!$G$4/454),blank)</f>
        <v/>
      </c>
      <c r="AK53" s="4" t="str">
        <f>IF(NOT(B53=blank),PRODUCT(IF(AE53/FHS&lt;1,1,AE53/FHS),G53,H53,AH53,truck_idle/60,Other!$G$4/454)+PRODUCT(G53,(AE53-IF(AE53/FHS&lt;1,1,AE53/FHS)*(truck_idle/60)),Truck_KW,gridNox,Other!$G$4/454,H53,AG53),blank)</f>
        <v/>
      </c>
      <c r="AL53" s="12" t="str">
        <f>IF(NOT(B53=blank),VLOOKUP(B53+1,'Tables 4-5'!$F$8:$G$25,2),blank)</f>
        <v/>
      </c>
      <c r="AM53" s="461" t="str">
        <f>IF(NOT(B53=blank),VLOOKUP(B53+1,'Table 6'!$B$3:$D$20,2),blank)</f>
        <v/>
      </c>
      <c r="AN53" s="4" t="str">
        <f>IF(NOT(B53=blank),'Tables 4-5'!$A$8,blank)</f>
        <v/>
      </c>
      <c r="AO53" s="4" t="str">
        <f>IF(NOT(B53=blank),PRODUCT(G53,I53,(AE53-IF(AE53/FHS&lt;1,1,AE53/FHS)*(truck_idle/60)),(AL53*AN53),(Other!$G$4/454))+PRODUCT(IF(AE53/FHS&lt;1,1,AE53/FHS),G53,I53,AM53,truck_idle/60,Other!$G$4/454),blank)</f>
        <v/>
      </c>
      <c r="AP53" s="4" t="str">
        <f>IF(NOT(B53=blank),PRODUCT(IF(AE53/FHS&lt;1,1,AE53/FHS),G53,I53,AM53,truck_idle/60,Other!$G$4/454)+PRODUCT(G53,(AE53-IF(AE53/FHS&lt;1,1,AE53/FHS)*(truck_idle/60)),Truck_KW,gridNox,Other!$G$4/454,I53,AL53),blank)</f>
        <v/>
      </c>
      <c r="AQ53" s="12" t="str">
        <f>IF(NOT(B53=blank),VLOOKUP(B53+2,'Tables 4-5'!$F$8:$G$25,2),blank)</f>
        <v/>
      </c>
      <c r="AR53" s="461" t="str">
        <f>IF(NOT(B53=blank),VLOOKUP(B53+2,'Table 6'!$B$3:$D$20,2),blank)</f>
        <v/>
      </c>
      <c r="AS53" s="4" t="str">
        <f>IF(NOT(B53=blank),'Tables 4-5'!$A$8,blank)</f>
        <v/>
      </c>
      <c r="AT53" s="4" t="str">
        <f>IF(NOT(B53=blank),PRODUCT(G53,J53,(AE53-IF(AE53/FHS&lt;1,1,AE53/FHS)*(truck_idle/60)),(AQ53*AS53),(Other!$G$4/454))+PRODUCT(IF(AE53/FHS&lt;1,1,AE53/FHS),G53,J53,AR53,truck_idle/60,Other!$G$4/454),blank)</f>
        <v/>
      </c>
      <c r="AU53" s="4" t="str">
        <f>IF(NOT(B53=blank),PRODUCT(IF(AE53/FHS&lt;1,1,AE53/FHS),G53,J53,AR53,truck_idle/60,Other!$G$4/454)+PRODUCT(G53,(AE53-IF(AE53/FHS&lt;1,1,AE53/FHS)*(truck_idle/60)),Truck_KW,gridNox,Other!$G$4/454,J53,AQ53),blank)</f>
        <v/>
      </c>
      <c r="AV53" s="12" t="str">
        <f>IF(NOT(B53=blank),VLOOKUP(B53+3,'Tables 4-5'!$F$8:$G$25,2),blank)</f>
        <v/>
      </c>
      <c r="AW53" s="4" t="str">
        <f>IF(NOT(B53=blank),VLOOKUP(B53+3,#REF!,2),blank)</f>
        <v/>
      </c>
      <c r="AX53" s="461" t="str">
        <f>IF(NOT(B53=blank),VLOOKUP(B53+3,'Table 6'!$B$3:$D$20,2),blank)</f>
        <v/>
      </c>
      <c r="AY53" s="4" t="str">
        <f>IF(NOT(B53=blank),'Tables 4-5'!$A$8,blank)</f>
        <v/>
      </c>
      <c r="AZ53" s="4" t="str">
        <f>IF(NOT(B53=blank),PRODUCT(G53,K53,(AE53-IF(AE53/FHS&lt;1,1,AE53/FHS)*(truck_idle/60)),(AV53*AY53),(Other!$G$4/454))+PRODUCT(IF(AE53/FHS&lt;1,1,AE53/FHS),G53,K53,AX53,truck_idle/60,Other!$G$4/454),blank)</f>
        <v/>
      </c>
      <c r="BA53" s="4" t="str">
        <f>IF(NOT(B53=blank),PRODUCT(IF(AE53/FHS&lt;1,1,AE53/FHS),G53,K53,AX53,Other!$G$6/60,Other!$G$4/454)+PRODUCT(G53,(AE53-IF(AE53/FHS&lt;1,1,AE53/FHS)*(truck_idle/60)),Truck_KW,gridNox,Other!$G$4/454,K53,AV53),blank)</f>
        <v/>
      </c>
      <c r="BB53" s="12" t="str">
        <f>IF(NOT(B53=blank),VLOOKUP(B53+4,'Tables 4-5'!$F$8:$G$25,2),blank)</f>
        <v/>
      </c>
      <c r="BC53" s="461" t="str">
        <f>IF(NOT(B53=blank),VLOOKUP(B53+4,'Table 6'!$B$3:$D$20,2),blank)</f>
        <v/>
      </c>
      <c r="BD53" s="4" t="str">
        <f>IF(NOT(B53=blank),'Tables 4-5'!$A$8,blank)</f>
        <v/>
      </c>
      <c r="BE53" s="4" t="str">
        <f>IF(NOT(B53=blank),PRODUCT(G53,L53,(AE53-IF(AE53/FHS&lt;1,1,AE53/FHS)*(truck_idle/60)),(BB53*BD53),(Other!$G$4/454))+PRODUCT(IF(AE53/FHS&lt;1,1,AE53/FHS),G53,L53,BC53,truck_idle/60,Other!$G$4/454),blank)</f>
        <v/>
      </c>
      <c r="BF53" s="4" t="str">
        <f>IF(NOT(B53=blank),PRODUCT(IF(AE53/FHS&lt;1,1,AE53/FHS),G53,L53,BC53,Other!$G$6/60,Other!$G$4/454)+PRODUCT(G53,(AE53-IF(AE53/FHS&lt;1,1,AE53/FHS)*(truck_idle/60)),Truck_KW,gridNox,Other!$G$4/454,L53,BB53),blank)</f>
        <v/>
      </c>
      <c r="BG53" s="12" t="str">
        <f>IF(NOT(B53=blank),VLOOKUP(B53+5,'Tables 4-5'!$F$8:$G$25,2),blank)</f>
        <v/>
      </c>
      <c r="BH53" s="461" t="str">
        <f>IF(NOT(B53=blank),VLOOKUP(B53+5,'Table 6'!$B$3:$D$20,2),blank)</f>
        <v/>
      </c>
      <c r="BI53" s="4" t="str">
        <f>IF(NOT(B53=blank),'Tables 4-5'!$A$8,blank)</f>
        <v/>
      </c>
      <c r="BJ53" s="4" t="str">
        <f>IF(NOT(B53=blank),PRODUCT(G53,M53,(AE53-IF(AE53/FHS&lt;1,1,AE53/FHS)*(truck_idle/60)),(BG53*BI53),(Other!$G$4/454))+PRODUCT(IF(AE53/FHS&lt;1,1,AE53/FHS),G53,M53,BH53,truck_idle/60,Other!$G$4/454),blank)</f>
        <v/>
      </c>
      <c r="BK53" s="4" t="str">
        <f>IF(NOT(B53=blank),PRODUCT(IF(AE53/FHS&lt;1,1,AE53/FHS),G53,M53,BH53,truck_idle/60,Other!$G$4/454)+PRODUCT(G53,(AE53-IF(AE53/FHS&lt;1,1,AE53/FHS)*(truck_idle/60)),Truck_KW,gridNox,Other!$G$4/454,M53,BG53),blank)</f>
        <v/>
      </c>
      <c r="BL53" s="12" t="str">
        <f>IF(NOT(B53=blank),VLOOKUP(B53+6,'Tables 4-5'!$F$8:$G$25,2),blank)</f>
        <v/>
      </c>
      <c r="BM53" s="461" t="str">
        <f>IF(NOT(B53=blank),VLOOKUP(B53+6,'Table 6'!$B$3:$D$20,2),blank)</f>
        <v/>
      </c>
      <c r="BN53" s="4" t="str">
        <f>IF(NOT(B53=blank),'Tables 4-5'!$A$8,blank)</f>
        <v/>
      </c>
      <c r="BO53" s="4" t="str">
        <f>IF(NOT(B53=blank),PRODUCT(G53,N53,(AE53-IF(AE53/FHS&lt;1,1,AE53/FHS)*(truck_idle/60)),(BL53*BN53),(Other!$G$4/454))+PRODUCT(IF(AE53/FHS&lt;1,1,AE53/FHS),G53,N53,BM53,truck_idle/60,Other!$G$4/454),blank)</f>
        <v/>
      </c>
      <c r="BP53" s="4" t="str">
        <f>IF(NOT(B53=blank),PRODUCT(IF(AE53/FHS&lt;1,1,AE53/FHS),G53,N53,BM53,truck_idle/60,Other!$G$4/454)+PRODUCT(G53,(AE53-IF(AE53/FHS&lt;1,1,AE53/FHS)*(truck_idle/60)),Truck_KW,gridNox,Other!$G$4/454,N53,BL53),blank)</f>
        <v/>
      </c>
      <c r="BQ53" s="12" t="str">
        <f>IF(NOT(B53=blank),VLOOKUP(B53+7,'Tables 4-5'!$F$8:$G$25,2),blank)</f>
        <v/>
      </c>
      <c r="BR53" s="461" t="str">
        <f>IF(NOT(B53=blank),VLOOKUP(B53+7,'Table 6'!$B$3:$D$20,2),blank)</f>
        <v/>
      </c>
      <c r="BS53" s="4" t="str">
        <f>IF(NOT(B53=blank),'Tables 4-5'!$A$8,blank)</f>
        <v/>
      </c>
      <c r="BT53" s="4" t="str">
        <f>IF(NOT(B53=blank),PRODUCT(G53,O53,(AE53-IF(AE53/FHS&lt;1,1,AE53/FHS)*(truck_idle/60)),(BQ53*BS53),(Other!$G$4/454))+PRODUCT(IF(AE53/FHS&lt;1,1,AE53/FHS),G53,O53,BR53,truck_idle/60,Other!$G$4/454),blank)</f>
        <v/>
      </c>
      <c r="BU53" s="4" t="str">
        <f>IF(NOT(B53=blank),PRODUCT(IF(AE53/FHS&lt;1,1,AE53/FHS),G53,O53,BR53,truck_idle/60,Other!$G$4/454)+PRODUCT(G53,(AE53-IF(AE53/FHS&lt;1,1,AE53/FHS)*(truck_idle/60)),Truck_KW,gridNox,Other!$G$4/454,O53,BQ53),blank)</f>
        <v/>
      </c>
      <c r="BV53" s="12" t="str">
        <f>IF(NOT(B53=blank),VLOOKUP(B53+8,'Tables 4-5'!$F$8:$G$25,2),blank)</f>
        <v/>
      </c>
      <c r="BW53" s="461" t="str">
        <f>IF(NOT(B53=blank),VLOOKUP(B53+8,'Table 6'!$B$3:$D$20,2),blank)</f>
        <v/>
      </c>
      <c r="BX53" s="4" t="str">
        <f>IF(NOT(B53=blank),'Tables 4-5'!$A$8,blank)</f>
        <v/>
      </c>
      <c r="BY53" s="4" t="str">
        <f>IF(NOT(B53=blank),PRODUCT(G53,P53,(AE53-IF(AE53/FHS&lt;1,1,AE53/FHS)*(truck_idle/60)),(BV53*BX53),(Other!$G$4/454))+PRODUCT(IF(AE53/FHS&lt;1,1,AE53/FHS),G53,P53,BW53,truck_idle/60,Other!$G$4/454),blank)</f>
        <v/>
      </c>
      <c r="BZ53" s="4" t="str">
        <f>IF(NOT(B53=blank),PRODUCT(IF(AE53/FHS&lt;1,1,AE53/FHS),G53,P53,BW53,truck_idle/60,Other!$G$4/454)+PRODUCT(G53,(AE53-IF(AE53/FHS&lt;1,1,AE53/FHS)*(truck_idle/60)),Truck_KW,gridNox,Other!$G$4/454,P53,BV53),blank)</f>
        <v/>
      </c>
      <c r="CA53" s="12" t="str">
        <f>IF(NOT(B53=blank),VLOOKUP(B53+9,'Tables 4-5'!$F$8:$G$25,2),blank)</f>
        <v/>
      </c>
      <c r="CB53" s="461" t="str">
        <f>IF(NOT(B53=blank),VLOOKUP(B53+9,'Table 6'!$B$3:$D$20,2),blank)</f>
        <v/>
      </c>
      <c r="CC53" s="4" t="str">
        <f>IF(NOT(B53=blank),'Tables 4-5'!$A$8,blank)</f>
        <v/>
      </c>
      <c r="CD53" s="4" t="str">
        <f>IF(NOT(B53=blank),PRODUCT(G53,Q53,(AE53-IF(AE53/FHS&lt;1,1,AE53/FHS)*(truck_idle/60)),(CA53*CC53),(Other!$G$4/454))+PRODUCT(IF(AE53/FHS&lt;1,1,AE53/FHS),G53,Q53,CB53,truck_idle/60,Other!$G$4/454),blank)</f>
        <v/>
      </c>
      <c r="CE53" s="4" t="str">
        <f>IF(NOT(B53=blank),PRODUCT(IF(AE53/FHS&lt;1,1,AE53/FHS),G53,Q53,CB53,truck_idle/60,Other!$G$4/454)+PRODUCT(G53,(AE53-IF(AE53/FHS&lt;1,1,AE53/FHS)*(truck_idle/60)),Truck_KW,gridNox,Other!$G$4/454,Q53,CA53),blank)</f>
        <v/>
      </c>
      <c r="CG53" s="12" t="str">
        <f>IF(NOT(B53=blank),VLOOKUP(B53+0,'Tables 4-5'!$F$8:$G$25,2),blank)</f>
        <v/>
      </c>
      <c r="CH53" s="12" t="str">
        <f>IF(NOT(B53=blank),VLOOKUP(B53+0,'Table 6'!$B$3:$D$20,3),blank)</f>
        <v/>
      </c>
      <c r="CI53" s="4" t="str">
        <f>IF(NOT(B53=blank),'Tables 4-5'!$B$8,blank)</f>
        <v/>
      </c>
      <c r="CJ53" s="4" t="str">
        <f>IF(NOT(B53=blank),PRODUCT(G53,H53,(AE53-IF(AE53/FHS&lt;1,1,AE53/FHS)*(truck_idle/60)),(CG53*CI53),(Other!$G$4/454))+PRODUCT(IF(AE53/FHS&lt;1,1,AE53/FHS),G53,H53,CH53,truck_idle/60,Other!$G$4/454),blank)</f>
        <v/>
      </c>
      <c r="CK53" s="12" t="str">
        <f>IF(NOT(B53=blank),PRODUCT(IF(AE53/FHS&lt;1,1,AE53/FHS),G53,H53,CH53,truck_idle/60,Other!$G$4/454)+PRODUCT(G53,(AE53-IF(AE53/FHS&lt;1,1,AE53/FHS)*(truck_idle/60)),Truck_KW,gridPM,Other!$G$4/454,CG53,H53),blank)</f>
        <v/>
      </c>
      <c r="CL53" s="12" t="str">
        <f>IF(NOT(B53=blank),VLOOKUP(B53+1,'Tables 4-5'!$F$8:$G$25,2),blank)</f>
        <v/>
      </c>
      <c r="CM53" s="12" t="str">
        <f>IF(NOT(B53=blank),VLOOKUP(B53+1,'Table 6'!$B$3:$D$20,3),blank)</f>
        <v/>
      </c>
      <c r="CN53" s="4" t="str">
        <f>IF(NOT(B53=blank),'Tables 4-5'!$B$8,blank)</f>
        <v/>
      </c>
      <c r="CO53" s="4" t="str">
        <f>IF(NOT(B53=blank),PRODUCT(G53,I53,(AE53-IF(AE53/FHS&lt;1,1,AE53/FHS)*(truck_idle/60)),(CL53*CN53),(Other!$G$4/454))+PRODUCT(IF(AE53/FHS&lt;1,1,AE53/FHS),G53,I53,CM53,truck_idle/60,Other!$G$4/454),blank)</f>
        <v/>
      </c>
      <c r="CP53" s="12" t="str">
        <f>IF(NOT(B53=blank),PRODUCT(IF(AE53/FHS&lt;1,1,AE53/FHS),G53,I53,CM53,truck_idle/60,Other!$G$4/454)+PRODUCT(G53,(AE53-IF(AE53/FHS&lt;1,1,AE53/FHS)*(truck_idle/60)),Truck_KW,gridPM,Other!$G$4/454,I53,CL53),blank)</f>
        <v/>
      </c>
      <c r="CQ53" s="12" t="str">
        <f>IF(NOT(B53=blank),VLOOKUP(B53+2,'Tables 4-5'!$F$8:$G$25,2),blank)</f>
        <v/>
      </c>
      <c r="CR53" s="12" t="str">
        <f>IF(NOT(B53=blank),VLOOKUP(B53+2,'Table 6'!$B$3:$D$20,3),blank)</f>
        <v/>
      </c>
      <c r="CS53" s="4" t="str">
        <f>IF(NOT(B53=blank),'Tables 4-5'!$B$8,blank)</f>
        <v/>
      </c>
      <c r="CT53" s="4" t="str">
        <f>IF(NOT(B53=blank),PRODUCT(G53,J53,(AE53-IF(AE53/FHS&lt;1,1,AE53/FHS)*(truck_idle/60)),(CQ53*CS53),(Other!$G$4/454))+PRODUCT(IF(AE53/FHS&lt;1,1,AE53/FHS),G53,J53,CR53,truck_idle/60,Other!$G$4/454),blank)</f>
        <v/>
      </c>
      <c r="CU53" s="12" t="str">
        <f>IF(NOT(B53=blank),PRODUCT(IF(AE53/FHS&lt;1,1,AE53/FHS),G53,J53,CR53,truck_idle/60,Other!$G$4/454)+PRODUCT(G53,(AE53-IF(AE53/FHS&lt;1,1,AE53/FHS)*(truck_idle/60)),Truck_KW,gridPM,Other!$G$4/454,J53,CQ53),blank)</f>
        <v/>
      </c>
      <c r="CV53" s="12" t="str">
        <f>IF(NOT(B53=blank),VLOOKUP(B53+3,'Tables 4-5'!$F$8:$G$25,2),blank)</f>
        <v/>
      </c>
      <c r="CW53" s="12" t="str">
        <f>IF(NOT(B53=blank),VLOOKUP(B53+3,'Table 6'!$B$3:$D$20,3),blank)</f>
        <v/>
      </c>
      <c r="CX53" s="4" t="str">
        <f>IF(NOT(B53=blank),'Tables 4-5'!$B$8,blank)</f>
        <v/>
      </c>
      <c r="CY53" s="4" t="str">
        <f>IF(NOT(B53=blank),PRODUCT(G53,K53,(AE53-IF(AE53/FHS&lt;1,1,AE53/FHS)*(truck_idle/60)),(CV53*CX53),(Other!$G$4/454))+PRODUCT(IF(AE53/FHS&lt;1,1,AE53/FHS),G53,K53,CW53,truck_idle/60,Other!$G$4/454),blank)</f>
        <v/>
      </c>
      <c r="CZ53" s="12" t="str">
        <f>IF(NOT(B53=blank),PRODUCT(IF(AE53/FHS&lt;1,1,AE53/FHS),G53,K53,CW53,truck_idle/60,Other!$G$4/454)+PRODUCT(G53,(AE53-IF(AE53/FHS&lt;1,1,AE53/FHS)*(truck_idle/60)),Truck_KW,gridPM,Other!$G$4/454,K53,CV53),blank)</f>
        <v/>
      </c>
      <c r="DA53" s="12" t="str">
        <f>IF(NOT(B53=blank),VLOOKUP(B53+4,'Tables 4-5'!$F$8:$G$25,2),blank)</f>
        <v/>
      </c>
      <c r="DB53" s="12" t="str">
        <f>IF(NOT(B53=blank),VLOOKUP(B53+4,'Table 6'!$B$3:$D$20,3),blank)</f>
        <v/>
      </c>
      <c r="DC53" s="4" t="str">
        <f>IF(NOT(B53=blank),'Tables 4-5'!$B$8,blank)</f>
        <v/>
      </c>
      <c r="DD53" s="4" t="str">
        <f>IF(NOT(B53=blank),PRODUCT(G53,L53,(AE53-IF(AE53/FHS&lt;1,1,AE53/FHS)*(truck_idle/60)),(DA53*DC53),(Other!$G$4/454))+PRODUCT(IF(AE53/FHS&lt;1,1,AE53/FHS),G53,L53,DB53,truck_idle/60,Other!$G$4/454),blank)</f>
        <v/>
      </c>
      <c r="DE53" s="12" t="str">
        <f>IF(NOT(B53=blank),PRODUCT(IF(AE53/FHS&lt;1,1,AE53/FHS),G53,L53,DB53,truck_idle/60,Other!$G$4/454)+PRODUCT(G53,(AE53-IF(AE53/FHS&lt;1,1,AE53/FHS)*(truck_idle/60)),Truck_KW,gridPM,Other!$G$4/454,L53,DA53),blank)</f>
        <v/>
      </c>
      <c r="DF53" s="12" t="str">
        <f>IF(NOT(B53=blank),VLOOKUP(B53+5,'Tables 4-5'!$F$8:$G$25,2),blank)</f>
        <v/>
      </c>
      <c r="DG53" s="12" t="str">
        <f>IF(NOT(B53=blank),VLOOKUP(B53+5,'Table 6'!$B$3:$D$20,3),blank)</f>
        <v/>
      </c>
      <c r="DH53" s="4" t="str">
        <f>IF(NOT(B53=blank),'Tables 4-5'!$B$8,blank)</f>
        <v/>
      </c>
      <c r="DI53" s="4" t="str">
        <f>IF(NOT(B53=blank),PRODUCT(G53,M53,(AE53-IF(AE53/FHS&lt;1,1,AE53/FHS)*(truck_idle/60)),(DF53*DH53),(Other!$G$4/454))+PRODUCT(IF(AE53/FHS&lt;1,1,AE53/FHS),G53,M53,DG53,truck_idle/60,Other!$G$4/454),blank)</f>
        <v/>
      </c>
      <c r="DJ53" s="12" t="str">
        <f>IF(NOT(B53=blank),PRODUCT(IF(AE53/FHS&lt;1,1,AE53/FHS),G53,M53,DG53,truck_idle/60,Other!$G$4/454)+PRODUCT(G53,(AE53-IF(AE53/FHS&lt;1,1,AE53/FHS)*(truck_idle/60)),Truck_KW,gridPM,Other!$G$4/454,M53,DF53),blank)</f>
        <v/>
      </c>
      <c r="DK53" s="12" t="str">
        <f>IF(NOT(B53=blank),VLOOKUP(B53+6,'Tables 4-5'!$F$8:$G$25,2),blank)</f>
        <v/>
      </c>
      <c r="DL53" s="12" t="str">
        <f>IF(NOT(B53=blank),VLOOKUP(B53+6,'Table 6'!$B$3:$D$20,3),blank)</f>
        <v/>
      </c>
      <c r="DM53" s="4" t="str">
        <f>IF(NOT(B53=blank),'Tables 4-5'!$B$8,blank)</f>
        <v/>
      </c>
      <c r="DN53" s="4" t="str">
        <f>IF(NOT(B53=blank),PRODUCT(G53,N53,(AE53-IF(AE53/FHS&lt;1,1,AE53/FHS)*(truck_idle/60)),(DK53*DM53),(Other!$G$4/454))+PRODUCT(IF(AE53/FHS&lt;1,1,AE53/FHS),G53,N53,DL53,truck_idle/60,Other!$G$4/454),blank)</f>
        <v/>
      </c>
      <c r="DO53" s="12" t="str">
        <f>IF(NOT(B53=blank),PRODUCT(IF(AE53/FHS&lt;1,1,AE53/FHS),G53,N53,DL53,truck_idle/60,Other!$G$4/454)+PRODUCT(G53,(AE53-IF(AE53/FHS&lt;1,1,AE53/FHS)*(truck_idle/60)),Truck_KW,gridPM,Other!$G$4/454,N53,DK53),blank)</f>
        <v/>
      </c>
      <c r="DP53" s="12" t="str">
        <f>IF(NOT(B53=blank),VLOOKUP(B53+7,'Tables 4-5'!$F$8:$G$25,2),blank)</f>
        <v/>
      </c>
      <c r="DQ53" s="12" t="str">
        <f>IF(NOT(B53=blank),VLOOKUP(B53+7,'Table 6'!$B$3:$D$20,3),blank)</f>
        <v/>
      </c>
      <c r="DR53" s="4" t="str">
        <f>IF(NOT(B53=blank),'Tables 4-5'!$B$8,blank)</f>
        <v/>
      </c>
      <c r="DS53" s="4" t="str">
        <f>IF(NOT(B53=blank),PRODUCT(G53,O53,(AE53-IF(AE53/FHS&lt;1,1,AE53/FHS)*(truck_idle/60)),(DP53*DR53),(Other!$G$4/454))+PRODUCT(IF(AE53/FHS&lt;1,1,AE53/FHS),G53,O53,DQ53,truck_idle/60,Other!$G$4/454),blank)</f>
        <v/>
      </c>
      <c r="DT53" s="12" t="str">
        <f>IF(NOT(B53=blank),PRODUCT(IF(AE53/FHS&lt;1,1,AE53/FHS),G53,O53,DQ53,truck_idle/60,Other!$G$4/454)+PRODUCT(G53,(AE53-IF(AE53/FHS&lt;1,1,AE53/FHS)*(truck_idle/60)),Truck_KW,gridPM,Other!$G$4/454,O53,DP53),blank)</f>
        <v/>
      </c>
      <c r="DU53" s="12" t="str">
        <f>IF(NOT(B53=blank),VLOOKUP(B53+8,'Tables 4-5'!$F$8:$G$25,2),blank)</f>
        <v/>
      </c>
      <c r="DV53" s="12" t="str">
        <f>IF(NOT(B53=blank),VLOOKUP(B53+8,'Table 6'!$B$3:$D$20,3),blank)</f>
        <v/>
      </c>
      <c r="DW53" s="4" t="str">
        <f>IF(NOT(B53=blank),'Tables 4-5'!$B$8,blank)</f>
        <v/>
      </c>
      <c r="DX53" s="4" t="str">
        <f>IF(NOT(B53=blank),PRODUCT(G53,P53,(AE53-IF(AE53/FHS&lt;1,1,AE53/FHS)*(truck_idle/60)),(DU53*DW53),(Other!$G$4/454))+PRODUCT(IF(AE53/FHS&lt;1,1,AE53/FHS),G53,P53,DV53,truck_idle/60,Other!$G$4/454),blank)</f>
        <v/>
      </c>
      <c r="DY53" s="12" t="str">
        <f>IF(NOT(B53=blank),PRODUCT(IF(AE53/FHS&lt;1,1,AE53/FHS),G53,P53,DV53,truck_idle/60,Other!$G$4/454)+PRODUCT(G53,(AE53-IF(AE53/FHS&lt;1,1,AE53/FHS)*(truck_idle/60)),Truck_KW,gridPM,Other!$G$4/454,P53,DU53),blank)</f>
        <v/>
      </c>
      <c r="DZ53" s="12" t="str">
        <f>IF(NOT(B53=blank),VLOOKUP(B53+9,'Tables 4-5'!$F$8:$G$25,2),blank)</f>
        <v/>
      </c>
      <c r="EA53" s="12" t="str">
        <f>IF(NOT(B53=blank),VLOOKUP(B53+9,#REF!,3),blank)</f>
        <v/>
      </c>
      <c r="EB53" s="12" t="str">
        <f>IF(NOT(B53=blank),VLOOKUP(B53+9,'Table 6'!$B$3:$D$20,3),blank)</f>
        <v/>
      </c>
      <c r="EC53" s="4" t="str">
        <f>IF(NOT(B53=blank),'Tables 4-5'!$B$8,blank)</f>
        <v/>
      </c>
      <c r="ED53" s="4" t="str">
        <f>IF(NOT(B53=blank),PRODUCT(G53,Q53,(AE53-IF(AE53/FHS&lt;1,1,AE53/FHS)*(truck_idle/60)),(DZ53*EC53),(Other!$G$4/454))+PRODUCT(IF(AE53/FHS&lt;1,1,AE53/FHS),G53,Q53,EB53,truck_idle/60,Other!$G$4/454),blank)</f>
        <v/>
      </c>
      <c r="EE53" s="12" t="str">
        <f>IF(NOT(B53=blank),PRODUCT(IF(AE53/FHS&lt;1,1,AE53/FHS),G53,Q53,EB53,truck_idle/60,Other!$G$4/454)+PRODUCT(G53,(AE53-IF(AE53/FHS&lt;1,1,AE53/FHS)*(truck_idle/60)),Truck_KW,gridPM,Other!$G$4/454,Q53,DZ53),blank)</f>
        <v/>
      </c>
      <c r="EG53" t="str">
        <f>IF(C53=truckstoptru,VLOOKUP(B53+0,'Tables 2-3 TRU'!$B$14:$D$31,2),blank)</f>
        <v/>
      </c>
      <c r="EH53" s="4" t="str">
        <f>IF(C53=truckstoptru,PRODUCT(G53,(AF53-IF(AF53/FHS&lt;1,1,AF53/FHS)*(truck_idle/60)),tru__hp,tru_Load_Factor,(Other!$G$4/454),EG53,R53)+PRODUCT(IF(AF53/FHS&lt;1,1,AF53/FHS),G53,truck_idle/60,tru__hp,tru_Load_Factor,(Other!$G$4/454),EG53,R53),blank)</f>
        <v/>
      </c>
      <c r="EI53" s="4" t="str">
        <f>IF(C53=truckstoptru,PRODUCT(IF(AF53/FHS&lt;1,1,AF53/FHS),G53,truck_idle/60,tru_Load_Factor,tru__hp,(Other!$G$4/454),EG53,R53)+PRODUCT(G53,(AF53-IF(AF53/FHS&lt;1,1,AF53/FHS)*(truck_idle/60)),TRU_KW,gridNox,Other!$G$4/454,R53),blank)</f>
        <v/>
      </c>
      <c r="EJ53" t="str">
        <f>IF(C53=truckstoptru,VLOOKUP(B53+1,'Tables 2-3 TRU'!$B$14:$D$31,2),blank)</f>
        <v/>
      </c>
      <c r="EK53" s="4" t="str">
        <f>IF(C53=truckstoptru,PRODUCT(G53,(AF53-IF(AF53/FHS&lt;1,1,AF53/FHS)*(truck_idle/60)),tru__hp,tru_Load_Factor,(Other!$G$4/454),EJ53,S53)+PRODUCT(IF(AF53/FHS&lt;1,1,AF53/FHS),G53,truck_idle/60,tru__hp,tru_Load_Factor,(Other!$G$4/454),EJ53,S53),blank)</f>
        <v/>
      </c>
      <c r="EL53" s="4" t="str">
        <f>IF(C53=truckstoptru,PRODUCT(IF(AF53/FHS&lt;1,1,AF53/FHS),G53,truck_idle/60,tru_Load_Factor,tru__hp,(Other!$G$4/454),EJ53,S53)+PRODUCT(G53,(AF53-IF(AF53/FHS&lt;1,1,AF53/FHS)*(truck_idle/60)),TRU_KW,gridNox,Other!$G$4/454,S53),blank)</f>
        <v/>
      </c>
      <c r="EM53" t="str">
        <f>IF(C53=truckstoptru,VLOOKUP(B53+2,'Tables 2-3 TRU'!$B$14:$D$31,2),blank)</f>
        <v/>
      </c>
      <c r="EN53" s="4" t="str">
        <f>IF(C53=truckstoptru,PRODUCT(G53,(AF53-IF(AF53/FHS&lt;1,1,AF53/FHS)*(truck_idle/60)),tru__hp,tru_Load_Factor,(Other!$G$4/454),EM53,T53)+PRODUCT(IF(AF53/FHS&lt;1,1,AF53/FHS),G53,truck_idle/60,tru__hp,tru_Load_Factor,(Other!$G$4/454),EM53,T53),blank)</f>
        <v/>
      </c>
      <c r="EO53" s="4" t="str">
        <f>IF(C53=truckstoptru,PRODUCT(IF(AF53/FHS&lt;1,1,AF53/FHS),G53,truck_idle/60,tru_Load_Factor,tru__hp,(Other!$G$4/454),EM53,T53)+PRODUCT(G53,(AF53-IF(AF53/FHS&lt;1,1,AF53/FHS)*(truck_idle/60)),TRU_KW,gridNox,Other!$G$4/454,T53),blank)</f>
        <v/>
      </c>
      <c r="EP53" t="str">
        <f>IF(C53=truckstoptru,VLOOKUP(B53+3,'Tables 2-3 TRU'!$B$14:$D$31,2),blank)</f>
        <v/>
      </c>
      <c r="EQ53" s="4" t="str">
        <f>IF(C53=truckstoptru,PRODUCT(G53,(AF53-IF(AF53/FHS&lt;1,1,AF53/FHS)*(truck_idle/60)),tru__hp,tru_Load_Factor,(Other!$G$4/454),EP53,U53)+PRODUCT(IF(AF53/FHS&lt;1,1,AF53/FHS),G53,truck_idle/60,tru__hp,tru_Load_Factor,(Other!$G$4/454),EP53,U53),blank)</f>
        <v/>
      </c>
      <c r="ER53" s="4" t="str">
        <f>IF(C53=truckstoptru,PRODUCT(IF(AF53/FHS&lt;1,1,AF53/FHS),G53,truck_idle/60,tru_Load_Factor,tru__hp,(Other!$G$4/454),EP53,U53)+PRODUCT(G53,(AF53-IF(AF53/FHS&lt;1,1,AF53/FHS)*(truck_idle/60)),TRU_KW,gridNox,Other!$G$4/454,U53),blank)</f>
        <v/>
      </c>
      <c r="ES53" t="str">
        <f>IF(C53=truckstoptru,VLOOKUP(B53+4,'Tables 2-3 TRU'!$B$14:$D$31,2),blank)</f>
        <v/>
      </c>
      <c r="ET53" s="4" t="str">
        <f>IF(C53=truckstoptru,PRODUCT(G53,(AF53-IF(AF53/FHS&lt;1,1,AF53/FHS)*(truck_idle/60)),tru__hp,tru_Load_Factor,(Other!$G$4/454),ES53,V53)+PRODUCT(IF(AF53/FHS&lt;1,1,AF53/FHS),G53,truck_idle/60,tru__hp,tru_Load_Factor,(Other!$G$4/454),ES53,V53),blank)</f>
        <v/>
      </c>
      <c r="EU53" s="4" t="str">
        <f>IF(C53=truckstoptru,PRODUCT(IF(AF53/FHS&lt;1,1,AE53/FHS),G53,truck_idle/60,tru_Load_Factor,tru__hp,(Other!$G$4/454),ES53,V53)+PRODUCT(G53,(AF53-IF(AF53/FHS&lt;1,1,AE53/FHS)*(truck_idle/60)),TRU_KW,gridNox,Other!$G$4/454,V53),blank)</f>
        <v/>
      </c>
      <c r="EV53" t="str">
        <f>IF(C53=truckstoptru,VLOOKUP(B53+5,'Tables 2-3 TRU'!$B$14:$D$31,2),blank)</f>
        <v/>
      </c>
      <c r="EW53" s="4" t="str">
        <f>IF(C53=truckstoptru,PRODUCT(G53,(AF53-IF(AF53/FHS&lt;1,1,AF53/FHS)*(truck_idle/60)),tru__hp,tru_Load_Factor,(Other!$G$4/454),EV53,W53)+PRODUCT(IF(AF53/FHS&lt;1,1,AF53/FHS),G53,truck_idle/60,tru__hp,tru_Load_Factor,(Other!$G$4/454),EV53,W53),blank)</f>
        <v/>
      </c>
      <c r="EX53" s="4" t="str">
        <f>IF(C53=truckstoptru,PRODUCT(IF(AF53/FHS&lt;1,1,AF53/FHS),G53,truck_idle/60,tru_Load_Factor,tru__hp,(Other!$G$4/454),EV53,W53)+PRODUCT(G53,(AF53-IF(AF53/FHS&lt;1,1,AF53/FHS)*(truck_idle/60)),TRU_KW,gridNox,Other!$G$4/454,W53),blank)</f>
        <v/>
      </c>
      <c r="EY53" t="str">
        <f>IF(C53=truckstoptru,VLOOKUP(B53+6,'Tables 2-3 TRU'!$B$14:$D$31,2),blank)</f>
        <v/>
      </c>
      <c r="EZ53" s="4" t="str">
        <f>IF(C53=truckstoptru,PRODUCT(G53,(AF53-IF(AF53/FHS&lt;1,1,AF53/FHS)*(truck_idle/60)),tru__hp,tru_Load_Factor,(Other!$G$4/454),EY53,X53)+PRODUCT(IF(AF53/FHS&lt;1,1,AF53/FHS),G53,truck_idle/60,tru__hp,tru_Load_Factor,(Other!$G$4/454),EY53,X53),blank)</f>
        <v/>
      </c>
      <c r="FA53" s="4" t="str">
        <f>IF(C53=truckstoptru,PRODUCT(IF(AF53/FHS&lt;1,1,AF53/FHS),G53,truck_idle/60,tru_Load_Factor,tru__hp,(Other!$G$4/454),EY53,X53)+PRODUCT(G53,(AF53-IF(AF53/FHS&lt;1,1,AF53/FHS)*(truck_idle/60)),TRU_KW,gridNox,Other!$G$4/454,X53),blank)</f>
        <v/>
      </c>
      <c r="FB53" t="str">
        <f>IF(C53=truckstoptru,VLOOKUP(B53+7,'Tables 2-3 TRU'!$B$14:$D$31,2),blank)</f>
        <v/>
      </c>
      <c r="FC53" s="4" t="str">
        <f>IF(C53=truckstoptru,PRODUCT(G53,(AF53-IF(AF53/FHS&lt;1,1,AF53/FHS)*(truck_idle/60)),tru__hp,tru_Load_Factor,(Other!$G$4/454),FB53,Y53)+PRODUCT(IF(AF53/FHS&lt;1,1,AF53/FHS),G53,truck_idle/60,tru__hp,tru_Load_Factor,(Other!$G$4/454),FB53,Y53),blank)</f>
        <v/>
      </c>
      <c r="FD53" s="4" t="str">
        <f>IF(C53=truckstoptru,PRODUCT(IF(AF53/FHS&lt;1,1,AF53/FHS),G53,truck_idle/60,tru_Load_Factor,tru__hp,(Other!$G$4/454),FB53,Y53)+PRODUCT(G53,(AF53-IF(AF53/FHS&lt;1,1,AF53/FHS)*(truck_idle/60)),TRU_KW,gridNox,Other!$G$4/454,Y53),blank)</f>
        <v/>
      </c>
      <c r="FE53" t="str">
        <f>IF(C53=truckstoptru,VLOOKUP(B53+8,'Tables 2-3 TRU'!$B$14:$D$31,2),blank)</f>
        <v/>
      </c>
      <c r="FF53" s="4" t="str">
        <f>IF(C53=truckstoptru,PRODUCT(G53,(AF53-IF(AF53/FHS&lt;1,1,AF53/FHS)*(truck_idle/60)),tru__hp,tru_Load_Factor,(Other!$G$4/454),FE53,Z53)+PRODUCT(IF(AF53/FHS&lt;1,1,AF53/FHS),G53,truck_idle/60,tru__hp,tru_Load_Factor,(Other!$G$4/454),FE53,Z53),blank)</f>
        <v/>
      </c>
      <c r="FG53" s="4" t="str">
        <f>IF(C53=truckstoptru,PRODUCT(IF(AF53/FHS&lt;1,1,AF53/FHS),G53,truck_idle/60,tru_Load_Factor,tru__hp,(Other!$G$4/454),FE53,Z53)+PRODUCT(G53,(AF53-IF(AF53/FHS&lt;1,1,AF53/FHS)*(truck_idle/60)),TRU_KW,gridNox,Other!$G$4/454,Z53),blank)</f>
        <v/>
      </c>
      <c r="FH53" t="str">
        <f>IF(C53=truckstoptru,VLOOKUP(B53+9,'Tables 2-3 TRU'!$B$14:$D$31,2),blank)</f>
        <v/>
      </c>
      <c r="FI53" s="4" t="str">
        <f>IF(C53=truckstoptru,PRODUCT(G53,(AF53-IF(AF53/FHS&lt;1,1,AF53/FHS)*(truck_idle/60)),tru__hp,tru_Load_Factor,(Other!$G$4/454),FH53,AA53)+PRODUCT(IF(AF53/FHS&lt;1,1,AF53/FHS),G53,truck_idle/60,tru__hp,tru_Load_Factor,(Other!$G$4/454),FH53,AA53),blank)</f>
        <v/>
      </c>
      <c r="FJ53" s="4" t="str">
        <f>IF(C53=truckstoptru,PRODUCT(IF(AF53/FHS&lt;1,1,AF53/FHS),G53,truck_idle/60,tru_Load_Factor,tru__hp,(Other!$G$4/454),FH53,AA53)+PRODUCT(G53,(AF53-IF(AF53/FHS&lt;1,1,AF53/FHS)*(truck_idle/60)),TRU_KW,gridNox,Other!$G$4/454,AA53),blank)</f>
        <v/>
      </c>
      <c r="FL53" t="str">
        <f>IF(C53=truckstoptru,VLOOKUP(B53+0,'Tables 2-3 TRU'!$B$14:$D$31,3),blank)</f>
        <v/>
      </c>
      <c r="FM53" s="4" t="str">
        <f>IF(C53=truckstoptru,PRODUCT(G53,(AF53-IF(AF53/FHS&lt;1,1,AF53/FHS)*(truck_idle/60)),tru__hp,tru_Load_Factor,(Other!$G$4/454),FL53,R53)+PRODUCT(IF(AF53/FHS&lt;1,1,AF53/FHS),G53,truck_idle/60,tru__hp,tru_Load_Factor,(Other!$G$4/454),FL53,R53),blank)</f>
        <v/>
      </c>
      <c r="FN53" s="4" t="str">
        <f>IF(C53=truckstoptru,PRODUCT(IF(AF53/FHS&lt;1,1,AF53/FHS),G53,truck_idle/60,tru_Load_Factor,tru__hp,(Other!$G$4/454),FL53,R53)+PRODUCT(G53,(AF53-IF(AF53/FHS&lt;1,1,AF53/FHS)*(truck_idle/60)),TRU_KW,gridPM,Other!$G$4/454,R53),blank)</f>
        <v/>
      </c>
      <c r="FO53" t="str">
        <f>IF(C53=truckstoptru,VLOOKUP(B53+1,'Tables 2-3 TRU'!$B$14:$D$31,3),blank)</f>
        <v/>
      </c>
      <c r="FP53" s="4" t="str">
        <f>IF(C53=truckstoptru,PRODUCT(G53,(AF53-IF(AF53/FHS&lt;1,1,AF53/FHS)*(truck_idle/60)),tru__hp,tru_Load_Factor,(Other!$G$4/454),FO53,S53)+PRODUCT(IF(AF53/FHS&lt;1,1,AF53/FHS),G53,truck_idle/60,tru__hp,tru_Load_Factor,(Other!$G$4/454),FO53,S53),blank)</f>
        <v/>
      </c>
      <c r="FQ53" s="4" t="str">
        <f>IF(C53=truckstoptru,PRODUCT(IF(AF53/FHS&lt;1,1,AF53/FHS),G53,truck_idle/60,tru_Load_Factor,tru__hp,(Other!$G$4/454),FO53,S53)+PRODUCT(G53,(AF53-IF(AF53/FHS&lt;1,1,AF53/FHS)*(truck_idle/60)),TRU_KW,gridPM,Other!$G$4/454,S53),blank)</f>
        <v/>
      </c>
      <c r="FR53" t="str">
        <f>IF(C53=truckstoptru,VLOOKUP(B53+2,'Tables 2-3 TRU'!$B$14:$D$31,3),blank)</f>
        <v/>
      </c>
      <c r="FS53" s="4" t="str">
        <f>IF(C53=truckstoptru,PRODUCT(G53,(AF53-IF(AF53/FHS&lt;1,1,AF53/FHS)*(truck_idle/60)),tru__hp,tru_Load_Factor,(Other!$G$4/454),FR53,T53)+PRODUCT(IF(AF53/FHS&lt;1,1,AF53/FHS),G53,truck_idle/60,tru__hp,tru_Load_Factor,(Other!$G$4/454),FR53,T53),blank)</f>
        <v/>
      </c>
      <c r="FT53" s="4" t="str">
        <f>IF(C53=truckstoptru,PRODUCT(IF(AF53/FHS&lt;1,1,AF53/FHS),G53,truck_idle/60,tru_Load_Factor,tru__hp,(Other!$G$4/454),FR53,T53)+PRODUCT(G53,(AF53-IF(AF53/FHS&lt;1,1,AF53/FHS)*(truck_idle/60)),TRU_KW,gridPM,Other!$G$4/454,T53),blank)</f>
        <v/>
      </c>
      <c r="FU53" t="str">
        <f>IF(C53=truckstoptru,VLOOKUP(B53+3,'Tables 2-3 TRU'!$B$14:$D$31,3),blank)</f>
        <v/>
      </c>
      <c r="FV53" s="4" t="str">
        <f>IF(C53=truckstoptru,PRODUCT(G53,(AF53-IF(AF53/FHS&lt;1,1,AF53/FHS)*(truck_idle/60)),tru__hp,tru_Load_Factor,(Other!$G$4/454),FU53,U53)+PRODUCT(IF(AF53/FHS&lt;1,1,AF53/FHS),G53,truck_idle/60,tru__hp,tru_Load_Factor,(Other!$G$4/454),FU53,U53),blank)</f>
        <v/>
      </c>
      <c r="FW53" s="4" t="str">
        <f>IF(C53=truckstoptru,PRODUCT(IF(AF53/FHS&lt;1,1,AF53/FHS),G53,truck_idle/60,tru_Load_Factor,tru__hp,(Other!$G$4/454),FU53,U53)+PRODUCT(G53,(AF53-IF(AF53/FHS&lt;1,1,AF53/FHS)*(truck_idle/60)),TRU_KW,gridPM,Other!$G$4/454,U53),blank)</f>
        <v/>
      </c>
      <c r="FX53" t="str">
        <f>IF(C53=truckstoptru,VLOOKUP(B53+4,'Tables 2-3 TRU'!$B$14:$D$31,3),blank)</f>
        <v/>
      </c>
      <c r="FY53" s="4" t="str">
        <f>IF(C53=truckstoptru,PRODUCT(G53,(AF53-IF(AF53/FHS&lt;1,1,AF53/FHS)*(truck_idle/60)),tru__hp,tru_Load_Factor,(Other!$G$4/454),FX53,V53)+PRODUCT(IF(AF53/FHS&lt;1,1,AF53/FHS),G53,truck_idle/60,tru__hp,tru_Load_Factor,(Other!$G$4/454),FX53,V53),blank)</f>
        <v/>
      </c>
      <c r="FZ53" s="4" t="str">
        <f>IF(C53=truckstoptru,PRODUCT(IF(AF53/FHS&lt;1,1,AF53/FHS),G53,truck_idle/60,tru_Load_Factor,tru__hp,(Other!$G$4/454),FX53,V53)+PRODUCT(G53,(AF53-IF(AF53/FHS&lt;1,1,AF53/FHS)*(truck_idle/60)),TRU_KW,gridPM,Other!$G$4/454,V53),blank)</f>
        <v/>
      </c>
      <c r="GA53" t="str">
        <f>IF(C53=truckstoptru,VLOOKUP(B53+5,'Tables 2-3 TRU'!$B$14:$D$31,3),blank)</f>
        <v/>
      </c>
      <c r="GB53" s="4" t="str">
        <f>IF(C53=truckstoptru,PRODUCT(G53,(AF53-IF(AF53/FHS&lt;1,1,AF53/FHS)*(truck_idle/60)),tru__hp,tru_Load_Factor,(Other!$G$4/454),GA53,W53)+PRODUCT(IF(AF53/FHS&lt;1,1,AF53/FHS),G53,truck_idle/60,tru__hp,tru_Load_Factor,(Other!$G$4/454),GA53,W53),blank)</f>
        <v/>
      </c>
      <c r="GC53" s="4" t="str">
        <f>IF(C53=truckstoptru,PRODUCT(IF(AF53/FHS&lt;1,1,AF53/FHS),G53,truck_idle/60,tru_Load_Factor,tru__hp,(Other!$G$4/454),GA53,W53)+PRODUCT(G53,(AF53-IF(AF53/FHS&lt;1,1,AF53/FHS)*(truck_idle/60)),TRU_KW,gridPM,Other!$G$4/454,W53),blank)</f>
        <v/>
      </c>
      <c r="GD53" t="str">
        <f>IF(C53=truckstoptru,VLOOKUP(B53+6,'Tables 2-3 TRU'!$B$14:$D$31,3),blank)</f>
        <v/>
      </c>
      <c r="GE53" s="4" t="str">
        <f>IF(C53=truckstoptru,PRODUCT(G53,(AF53-IF(AF53/FHS&lt;1,1,AF53/FHS)*(truck_idle/60)),tru__hp,tru_Load_Factor,(Other!$G$4/454),GD53,X53)+PRODUCT(IF(AF53/FHS&lt;1,1,AF53/FHS),G53,truck_idle/60,tru__hp,tru_Load_Factor,(Other!$G$4/454),GD53,X53),blank)</f>
        <v/>
      </c>
      <c r="GF53" s="4" t="str">
        <f>IF(C53=truckstoptru,PRODUCT(IF(AF53/FHS&lt;1,1,AF53/FHS),G53,truck_idle/60,tru_Load_Factor,tru__hp,(Other!$G$4/454),GD53,X53)+PRODUCT(G53,(AF53-IF(AF53/FHS&lt;1,1,AF53/FHS)*(truck_idle/60)),TRU_KW,gridPM,Other!$G$4/454,X53),blank)</f>
        <v/>
      </c>
      <c r="GG53" t="str">
        <f>IF(C53=truckstoptru,VLOOKUP(B53+7,'Tables 2-3 TRU'!$B$14:$D$31,3),blank)</f>
        <v/>
      </c>
      <c r="GH53" s="4" t="str">
        <f>IF(C53=truckstoptru,PRODUCT(G53,(AF53-IF(AF53/FHS&lt;1,1,AF53/FHS)*(truck_idle/60)),tru__hp,tru_Load_Factor,(Other!$G$4/454),GG53,Y53)+PRODUCT(IF(AF53/FHS&lt;1,1,AF53/FHS),G53,truck_idle/60,tru__hp,tru_Load_Factor,(Other!$G$4/454),GG53,Y53),blank)</f>
        <v/>
      </c>
      <c r="GI53" s="4" t="str">
        <f>IF(C53=truckstoptru,PRODUCT(IF(AF53/FHS&lt;1,1,AF53/FHS),G53,truck_idle/60,tru_Load_Factor,tru__hp,(Other!$G$4/454),GG53,Y53)+PRODUCT(G53,(AF53-IF(AF53/FHS&lt;1,1,AF53/FHS)*(truck_idle/60)),TRU_KW,gridPM,Other!$G$4/454,Y53),blank)</f>
        <v/>
      </c>
      <c r="GJ53" t="str">
        <f>IF(C53=truckstoptru,VLOOKUP(B53+8,'Tables 2-3 TRU'!$B$14:$D$31,3),blank)</f>
        <v/>
      </c>
      <c r="GK53" s="4" t="str">
        <f>IF(C53=truckstoptru,PRODUCT(G53,(AF53-IF(AF53/FHS&lt;1,1,AF53/FHS)*(truck_idle/60)),tru__hp,tru_Load_Factor,(Other!$G$4/454),GJ53,Z53)+PRODUCT(IF(AF53/FHS&lt;1,1,AF53/FHS),G53,truck_idle/60,tru__hp,tru_Load_Factor,(Other!$G$4/454),GJ53,Z53),blank)</f>
        <v/>
      </c>
      <c r="GL53" s="4" t="str">
        <f>IF(C53=truckstoptru,PRODUCT(IF(AF53/FHS&lt;1,1,AF53/FHS),G53,truck_idle/60,tru_Load_Factor,tru__hp,(Other!$G$4/454),GJ53,Z53)+PRODUCT(G53,(AF53-IF(AF53/FHS&lt;1,1,AF53/FHS)*(truck_idle/60)),TRU_KW,gridPM,Other!$G$4/454,Z53),blank)</f>
        <v/>
      </c>
      <c r="GM53" t="str">
        <f>IF(C53=truckstoptru,VLOOKUP(B53+9,'Tables 2-3 TRU'!$B$14:$D$31,3),blank)</f>
        <v/>
      </c>
      <c r="GN53" s="4" t="str">
        <f>IF(C53=truckstoptru,PRODUCT(G53,(AF53-IF(AF53/FHS&lt;1,1,AF53/FHS)*(truck_idle/60)),tru__hp,tru_Load_Factor,(Other!$G$4/454),GM53,AA53)+PRODUCT(IF(AF53/FHS&lt;1,1,AF53/FHS),G53,truck_idle/60,tru__hp,tru_Load_Factor,(Other!$G$4/454),GM53,AA53),blank)</f>
        <v/>
      </c>
      <c r="GO53" s="4" t="str">
        <f>IF(C53=truckstoptru,PRODUCT(IF(AF53/FHS&lt;1,1,AF53/FHS),G53,truck_idle/60,tru_Load_Factor,tru__hp,(Other!$G$4/454),GM53,AA53)+PRODUCT(G53,(AF53-IF(AF53/FHS&lt;1,1,AF53/FHS)*(truck_idle/60)),TRU_KW,gridPM,Other!$G$4/454,AA53),blank)</f>
        <v/>
      </c>
      <c r="GQ53" s="4">
        <f t="shared" si="19"/>
        <v>0</v>
      </c>
      <c r="GR53" s="4">
        <f t="shared" si="20"/>
        <v>0</v>
      </c>
      <c r="GS53" s="4">
        <f t="shared" si="21"/>
        <v>0</v>
      </c>
      <c r="GT53" s="4">
        <f t="shared" si="22"/>
        <v>0</v>
      </c>
      <c r="GU53" s="4">
        <f t="shared" si="11"/>
        <v>0</v>
      </c>
      <c r="GV53" s="4">
        <f t="shared" si="12"/>
        <v>0</v>
      </c>
      <c r="GW53" s="4"/>
      <c r="GX53" s="4">
        <f t="shared" si="23"/>
        <v>0</v>
      </c>
      <c r="GY53" s="4">
        <f t="shared" si="24"/>
        <v>0</v>
      </c>
      <c r="GZ53" s="4">
        <f t="shared" si="25"/>
        <v>0</v>
      </c>
      <c r="HA53" s="4">
        <f t="shared" si="26"/>
        <v>0</v>
      </c>
      <c r="HB53" s="4">
        <f t="shared" si="13"/>
        <v>0</v>
      </c>
      <c r="HC53" s="4">
        <f t="shared" si="14"/>
        <v>0</v>
      </c>
      <c r="HD53" s="4"/>
      <c r="HE53" s="4">
        <f t="shared" si="15"/>
        <v>0</v>
      </c>
      <c r="HF53" s="4">
        <f t="shared" si="16"/>
        <v>0</v>
      </c>
      <c r="HG53" s="19">
        <f t="shared" si="17"/>
        <v>0</v>
      </c>
      <c r="HH53" s="244">
        <f t="shared" si="27"/>
        <v>0</v>
      </c>
      <c r="HI53" s="55"/>
    </row>
    <row r="54" spans="1:217" x14ac:dyDescent="0.2">
      <c r="A54" t="str">
        <f>IF(OR('User Input Data'!C58=truckstop1,'User Input Data'!C58=truckstoptru),'User Input Data'!A58,blank)</f>
        <v/>
      </c>
      <c r="B54" t="str">
        <f>IF(OR('User Input Data'!C58=truckstop1,'User Input Data'!C58=truckstoptru),'User Input Data'!B58,blank)</f>
        <v/>
      </c>
      <c r="C54" s="49" t="str">
        <f>IF(OR('User Input Data'!C58=truckstop1,'User Input Data'!C58=truckstoptru),'User Input Data'!C58,blank)</f>
        <v/>
      </c>
      <c r="D54" s="49" t="str">
        <f>IF(AND(OR('User Input Data'!C58=truckstop1,'User Input Data'!C58=truckstoptru),'User Input Data'!D58&gt;1),'User Input Data'!D58,blank)</f>
        <v/>
      </c>
      <c r="E54" s="49" t="str">
        <f>IF(AND(OR('User Input Data'!C58=truckstop1,'User Input Data'!C58=truckstoptru),'User Input Data'!E58&gt;1),'User Input Data'!E58,blank)</f>
        <v/>
      </c>
      <c r="F54" s="49" t="str">
        <f>IF(AND(OR('User Input Data'!C58=truckstop1,'User Input Data'!C58=truckstoptru),'User Input Data'!F58&gt;1),'User Input Data'!F58,blank)</f>
        <v/>
      </c>
      <c r="G54" t="str">
        <f>IF(AND(OR('User Input Data'!C58=truckstop1,'User Input Data'!C58=truckstoptru),'User Input Data'!G58&gt;1),'User Input Data'!G58,blank)</f>
        <v/>
      </c>
      <c r="H54" s="79" t="str">
        <f>IF(OR('User Input Data'!C58=truckstop1,'User Input Data'!C58=truckstoptru),'User Input Data'!H58,blank)</f>
        <v/>
      </c>
      <c r="I54" s="79" t="str">
        <f>IF(OR('User Input Data'!C58=truckstop1,'User Input Data'!C58=truckstoptru),'User Input Data'!I58,blank)</f>
        <v/>
      </c>
      <c r="J54" s="79" t="str">
        <f>IF(OR('User Input Data'!C58=truckstop1,'User Input Data'!C58=truckstoptru),'User Input Data'!J58,blank)</f>
        <v/>
      </c>
      <c r="K54" s="79" t="str">
        <f>IF(OR('User Input Data'!C58=truckstop1,'User Input Data'!C58=truckstoptru),'User Input Data'!K58,blank)</f>
        <v/>
      </c>
      <c r="L54" s="79" t="str">
        <f>IF(OR('User Input Data'!C58=truckstop1,'User Input Data'!C58=truckstoptru),'User Input Data'!L58,blank)</f>
        <v/>
      </c>
      <c r="M54" s="79" t="str">
        <f>IF(OR('User Input Data'!C58=truckstop1,'User Input Data'!C58=truckstoptru),'User Input Data'!M58,blank)</f>
        <v/>
      </c>
      <c r="N54" s="79" t="str">
        <f>IF(OR('User Input Data'!C58=truckstop1,'User Input Data'!C58=truckstoptru),'User Input Data'!N58,blank)</f>
        <v/>
      </c>
      <c r="O54" s="79" t="str">
        <f>IF(OR('User Input Data'!C58=truckstop1,'User Input Data'!C58=truckstoptru),'User Input Data'!O58,blank)</f>
        <v/>
      </c>
      <c r="P54" s="79" t="str">
        <f>IF(OR('User Input Data'!C58=truckstop1,'User Input Data'!C58=truckstoptru),'User Input Data'!P58,blank)</f>
        <v/>
      </c>
      <c r="Q54" s="79" t="str">
        <f>IF(OR('User Input Data'!C58=truckstop1,'User Input Data'!C58=truckstoptru),'User Input Data'!Q58,blank)</f>
        <v/>
      </c>
      <c r="R54" s="79" t="str">
        <f>IF('User Input Data'!C58=truckstoptru,'User Input Data'!R58,blank)</f>
        <v/>
      </c>
      <c r="S54" s="79" t="str">
        <f>IF('User Input Data'!C58=truckstoptru,'User Input Data'!S58,blank)</f>
        <v/>
      </c>
      <c r="T54" s="79" t="str">
        <f>IF('User Input Data'!C58=truckstoptru,'User Input Data'!T58,blank)</f>
        <v/>
      </c>
      <c r="U54" s="79" t="str">
        <f>IF('User Input Data'!C58=truckstoptru,'User Input Data'!U58,blank)</f>
        <v/>
      </c>
      <c r="V54" s="79" t="str">
        <f>IF('User Input Data'!C58=truckstoptru,'User Input Data'!V58,blank)</f>
        <v/>
      </c>
      <c r="W54" s="79" t="str">
        <f>IF('User Input Data'!C58=truckstoptru,'User Input Data'!W58,blank)</f>
        <v/>
      </c>
      <c r="X54" s="79" t="str">
        <f>IF('User Input Data'!C58=truckstoptru,'User Input Data'!X58,blank)</f>
        <v/>
      </c>
      <c r="Y54" s="79" t="str">
        <f>IF('User Input Data'!C58=truckstoptru,'User Input Data'!Y58,blank)</f>
        <v/>
      </c>
      <c r="Z54" s="79" t="str">
        <f>IF('User Input Data'!C58=truckstoptru,'User Input Data'!Z58,blank)</f>
        <v/>
      </c>
      <c r="AA54" s="79" t="str">
        <f>IF('User Input Data'!C58=truckstoptru,'User Input Data'!AA58,blank)</f>
        <v/>
      </c>
      <c r="AB54" s="9" t="str">
        <f>IF(AND(OR('User Input Data'!C58=truckstop1,'User Input Data'!C58=truckstoptru),'User Input Data'!AC58&gt;1),'User Input Data'!AC58,blank)</f>
        <v/>
      </c>
      <c r="AC54" s="9" t="str">
        <f>IF(AND(OR('User Input Data'!C58=truckstop1,'User Input Data'!C58=truckstoptru),'User Input Data'!AD58&gt;0),'User Input Data'!AD58,blank)</f>
        <v/>
      </c>
      <c r="AE54" t="str">
        <f>IF(E54&gt;0,E54,Other!$G$5)</f>
        <v/>
      </c>
      <c r="AF54" t="str">
        <f t="shared" si="18"/>
        <v/>
      </c>
      <c r="AG54" s="12" t="str">
        <f>IF(NOT(B54=blank),VLOOKUP(B54+0,'Tables 4-5'!$F$8:$G$25,2),blank)</f>
        <v/>
      </c>
      <c r="AH54" s="461" t="str">
        <f>IF(NOT(B54=blank),VLOOKUP(B54+0,'Table 6'!$B$3:$D$20,2),blank)</f>
        <v/>
      </c>
      <c r="AI54" s="4" t="str">
        <f>IF(NOT(B54=blank),'Tables 4-5'!$A$8,blank)</f>
        <v/>
      </c>
      <c r="AJ54" s="4" t="str">
        <f>IF(NOT(B54=blank),PRODUCT(G54,H54,(AE54-IF(AE54/FHS&lt;1,1,AE54/FHS)*(truck_idle/60)),(AG54*AI54),(Other!$G$4/454))+PRODUCT(IF(AE54/FHS&lt;1,1,AE54/FHS),G54,H54,AH54,truck_idle/60,Other!$G$4/454),blank)</f>
        <v/>
      </c>
      <c r="AK54" s="4" t="str">
        <f>IF(NOT(B54=blank),PRODUCT(IF(AE54/FHS&lt;1,1,AE54/FHS),G54,H54,AH54,truck_idle/60,Other!$G$4/454)+PRODUCT(G54,(AE54-IF(AE54/FHS&lt;1,1,AE54/FHS)*(truck_idle/60)),Truck_KW,gridNox,Other!$G$4/454,H54,AG54),blank)</f>
        <v/>
      </c>
      <c r="AL54" s="12" t="str">
        <f>IF(NOT(B54=blank),VLOOKUP(B54+1,'Tables 4-5'!$F$8:$G$25,2),blank)</f>
        <v/>
      </c>
      <c r="AM54" s="461" t="str">
        <f>IF(NOT(B54=blank),VLOOKUP(B54+1,'Table 6'!$B$3:$D$20,2),blank)</f>
        <v/>
      </c>
      <c r="AN54" s="4" t="str">
        <f>IF(NOT(B54=blank),'Tables 4-5'!$A$8,blank)</f>
        <v/>
      </c>
      <c r="AO54" s="4" t="str">
        <f>IF(NOT(B54=blank),PRODUCT(G54,I54,(AE54-IF(AE54/FHS&lt;1,1,AE54/FHS)*(truck_idle/60)),(AL54*AN54),(Other!$G$4/454))+PRODUCT(IF(AE54/FHS&lt;1,1,AE54/FHS),G54,I54,AM54,truck_idle/60,Other!$G$4/454),blank)</f>
        <v/>
      </c>
      <c r="AP54" s="4" t="str">
        <f>IF(NOT(B54=blank),PRODUCT(IF(AE54/FHS&lt;1,1,AE54/FHS),G54,I54,AM54,truck_idle/60,Other!$G$4/454)+PRODUCT(G54,(AE54-IF(AE54/FHS&lt;1,1,AE54/FHS)*(truck_idle/60)),Truck_KW,gridNox,Other!$G$4/454,I54,AL54),blank)</f>
        <v/>
      </c>
      <c r="AQ54" s="12" t="str">
        <f>IF(NOT(B54=blank),VLOOKUP(B54+2,'Tables 4-5'!$F$8:$G$25,2),blank)</f>
        <v/>
      </c>
      <c r="AR54" s="461" t="str">
        <f>IF(NOT(B54=blank),VLOOKUP(B54+2,'Table 6'!$B$3:$D$20,2),blank)</f>
        <v/>
      </c>
      <c r="AS54" s="4" t="str">
        <f>IF(NOT(B54=blank),'Tables 4-5'!$A$8,blank)</f>
        <v/>
      </c>
      <c r="AT54" s="4" t="str">
        <f>IF(NOT(B54=blank),PRODUCT(G54,J54,(AE54-IF(AE54/FHS&lt;1,1,AE54/FHS)*(truck_idle/60)),(AQ54*AS54),(Other!$G$4/454))+PRODUCT(IF(AE54/FHS&lt;1,1,AE54/FHS),G54,J54,AR54,truck_idle/60,Other!$G$4/454),blank)</f>
        <v/>
      </c>
      <c r="AU54" s="4" t="str">
        <f>IF(NOT(B54=blank),PRODUCT(IF(AE54/FHS&lt;1,1,AE54/FHS),G54,J54,AR54,truck_idle/60,Other!$G$4/454)+PRODUCT(G54,(AE54-IF(AE54/FHS&lt;1,1,AE54/FHS)*(truck_idle/60)),Truck_KW,gridNox,Other!$G$4/454,J54,AQ54),blank)</f>
        <v/>
      </c>
      <c r="AV54" s="12" t="str">
        <f>IF(NOT(B54=blank),VLOOKUP(B54+3,'Tables 4-5'!$F$8:$G$25,2),blank)</f>
        <v/>
      </c>
      <c r="AW54" s="4" t="str">
        <f>IF(NOT(B54=blank),VLOOKUP(B54+3,#REF!,2),blank)</f>
        <v/>
      </c>
      <c r="AX54" s="461" t="str">
        <f>IF(NOT(B54=blank),VLOOKUP(B54+3,'Table 6'!$B$3:$D$20,2),blank)</f>
        <v/>
      </c>
      <c r="AY54" s="4" t="str">
        <f>IF(NOT(B54=blank),'Tables 4-5'!$A$8,blank)</f>
        <v/>
      </c>
      <c r="AZ54" s="4" t="str">
        <f>IF(NOT(B54=blank),PRODUCT(G54,K54,(AE54-IF(AE54/FHS&lt;1,1,AE54/FHS)*(truck_idle/60)),(AV54*AY54),(Other!$G$4/454))+PRODUCT(IF(AE54/FHS&lt;1,1,AE54/FHS),G54,K54,AX54,truck_idle/60,Other!$G$4/454),blank)</f>
        <v/>
      </c>
      <c r="BA54" s="4" t="str">
        <f>IF(NOT(B54=blank),PRODUCT(IF(AE54/FHS&lt;1,1,AE54/FHS),G54,K54,AX54,Other!$G$6/60,Other!$G$4/454)+PRODUCT(G54,(AE54-IF(AE54/FHS&lt;1,1,AE54/FHS)*(truck_idle/60)),Truck_KW,gridNox,Other!$G$4/454,K54,AV54),blank)</f>
        <v/>
      </c>
      <c r="BB54" s="12" t="str">
        <f>IF(NOT(B54=blank),VLOOKUP(B54+4,'Tables 4-5'!$F$8:$G$25,2),blank)</f>
        <v/>
      </c>
      <c r="BC54" s="461" t="str">
        <f>IF(NOT(B54=blank),VLOOKUP(B54+4,'Table 6'!$B$3:$D$20,2),blank)</f>
        <v/>
      </c>
      <c r="BD54" s="4" t="str">
        <f>IF(NOT(B54=blank),'Tables 4-5'!$A$8,blank)</f>
        <v/>
      </c>
      <c r="BE54" s="4" t="str">
        <f>IF(NOT(B54=blank),PRODUCT(G54,L54,(AE54-IF(AE54/FHS&lt;1,1,AE54/FHS)*(truck_idle/60)),(BB54*BD54),(Other!$G$4/454))+PRODUCT(IF(AE54/FHS&lt;1,1,AE54/FHS),G54,L54,BC54,truck_idle/60,Other!$G$4/454),blank)</f>
        <v/>
      </c>
      <c r="BF54" s="4" t="str">
        <f>IF(NOT(B54=blank),PRODUCT(IF(AE54/FHS&lt;1,1,AE54/FHS),G54,L54,BC54,Other!$G$6/60,Other!$G$4/454)+PRODUCT(G54,(AE54-IF(AE54/FHS&lt;1,1,AE54/FHS)*(truck_idle/60)),Truck_KW,gridNox,Other!$G$4/454,L54,BB54),blank)</f>
        <v/>
      </c>
      <c r="BG54" s="12" t="str">
        <f>IF(NOT(B54=blank),VLOOKUP(B54+5,'Tables 4-5'!$F$8:$G$25,2),blank)</f>
        <v/>
      </c>
      <c r="BH54" s="461" t="str">
        <f>IF(NOT(B54=blank),VLOOKUP(B54+5,'Table 6'!$B$3:$D$20,2),blank)</f>
        <v/>
      </c>
      <c r="BI54" s="4" t="str">
        <f>IF(NOT(B54=blank),'Tables 4-5'!$A$8,blank)</f>
        <v/>
      </c>
      <c r="BJ54" s="4" t="str">
        <f>IF(NOT(B54=blank),PRODUCT(G54,M54,(AE54-IF(AE54/FHS&lt;1,1,AE54/FHS)*(truck_idle/60)),(BG54*BI54),(Other!$G$4/454))+PRODUCT(IF(AE54/FHS&lt;1,1,AE54/FHS),G54,M54,BH54,truck_idle/60,Other!$G$4/454),blank)</f>
        <v/>
      </c>
      <c r="BK54" s="4" t="str">
        <f>IF(NOT(B54=blank),PRODUCT(IF(AE54/FHS&lt;1,1,AE54/FHS),G54,M54,BH54,truck_idle/60,Other!$G$4/454)+PRODUCT(G54,(AE54-IF(AE54/FHS&lt;1,1,AE54/FHS)*(truck_idle/60)),Truck_KW,gridNox,Other!$G$4/454,M54,BG54),blank)</f>
        <v/>
      </c>
      <c r="BL54" s="12" t="str">
        <f>IF(NOT(B54=blank),VLOOKUP(B54+6,'Tables 4-5'!$F$8:$G$25,2),blank)</f>
        <v/>
      </c>
      <c r="BM54" s="461" t="str">
        <f>IF(NOT(B54=blank),VLOOKUP(B54+6,'Table 6'!$B$3:$D$20,2),blank)</f>
        <v/>
      </c>
      <c r="BN54" s="4" t="str">
        <f>IF(NOT(B54=blank),'Tables 4-5'!$A$8,blank)</f>
        <v/>
      </c>
      <c r="BO54" s="4" t="str">
        <f>IF(NOT(B54=blank),PRODUCT(G54,N54,(AE54-IF(AE54/FHS&lt;1,1,AE54/FHS)*(truck_idle/60)),(BL54*BN54),(Other!$G$4/454))+PRODUCT(IF(AE54/FHS&lt;1,1,AE54/FHS),G54,N54,BM54,truck_idle/60,Other!$G$4/454),blank)</f>
        <v/>
      </c>
      <c r="BP54" s="4" t="str">
        <f>IF(NOT(B54=blank),PRODUCT(IF(AE54/FHS&lt;1,1,AE54/FHS),G54,N54,BM54,truck_idle/60,Other!$G$4/454)+PRODUCT(G54,(AE54-IF(AE54/FHS&lt;1,1,AE54/FHS)*(truck_idle/60)),Truck_KW,gridNox,Other!$G$4/454,N54,BL54),blank)</f>
        <v/>
      </c>
      <c r="BQ54" s="12" t="str">
        <f>IF(NOT(B54=blank),VLOOKUP(B54+7,'Tables 4-5'!$F$8:$G$25,2),blank)</f>
        <v/>
      </c>
      <c r="BR54" s="461" t="str">
        <f>IF(NOT(B54=blank),VLOOKUP(B54+7,'Table 6'!$B$3:$D$20,2),blank)</f>
        <v/>
      </c>
      <c r="BS54" s="4" t="str">
        <f>IF(NOT(B54=blank),'Tables 4-5'!$A$8,blank)</f>
        <v/>
      </c>
      <c r="BT54" s="4" t="str">
        <f>IF(NOT(B54=blank),PRODUCT(G54,O54,(AE54-IF(AE54/FHS&lt;1,1,AE54/FHS)*(truck_idle/60)),(BQ54*BS54),(Other!$G$4/454))+PRODUCT(IF(AE54/FHS&lt;1,1,AE54/FHS),G54,O54,BR54,truck_idle/60,Other!$G$4/454),blank)</f>
        <v/>
      </c>
      <c r="BU54" s="4" t="str">
        <f>IF(NOT(B54=blank),PRODUCT(IF(AE54/FHS&lt;1,1,AE54/FHS),G54,O54,BR54,truck_idle/60,Other!$G$4/454)+PRODUCT(G54,(AE54-IF(AE54/FHS&lt;1,1,AE54/FHS)*(truck_idle/60)),Truck_KW,gridNox,Other!$G$4/454,O54,BQ54),blank)</f>
        <v/>
      </c>
      <c r="BV54" s="12" t="str">
        <f>IF(NOT(B54=blank),VLOOKUP(B54+8,'Tables 4-5'!$F$8:$G$25,2),blank)</f>
        <v/>
      </c>
      <c r="BW54" s="461" t="str">
        <f>IF(NOT(B54=blank),VLOOKUP(B54+8,'Table 6'!$B$3:$D$20,2),blank)</f>
        <v/>
      </c>
      <c r="BX54" s="4" t="str">
        <f>IF(NOT(B54=blank),'Tables 4-5'!$A$8,blank)</f>
        <v/>
      </c>
      <c r="BY54" s="4" t="str">
        <f>IF(NOT(B54=blank),PRODUCT(G54,P54,(AE54-IF(AE54/FHS&lt;1,1,AE54/FHS)*(truck_idle/60)),(BV54*BX54),(Other!$G$4/454))+PRODUCT(IF(AE54/FHS&lt;1,1,AE54/FHS),G54,P54,BW54,truck_idle/60,Other!$G$4/454),blank)</f>
        <v/>
      </c>
      <c r="BZ54" s="4" t="str">
        <f>IF(NOT(B54=blank),PRODUCT(IF(AE54/FHS&lt;1,1,AE54/FHS),G54,P54,BW54,truck_idle/60,Other!$G$4/454)+PRODUCT(G54,(AE54-IF(AE54/FHS&lt;1,1,AE54/FHS)*(truck_idle/60)),Truck_KW,gridNox,Other!$G$4/454,P54,BV54),blank)</f>
        <v/>
      </c>
      <c r="CA54" s="12" t="str">
        <f>IF(NOT(B54=blank),VLOOKUP(B54+9,'Tables 4-5'!$F$8:$G$25,2),blank)</f>
        <v/>
      </c>
      <c r="CB54" s="461" t="str">
        <f>IF(NOT(B54=blank),VLOOKUP(B54+9,'Table 6'!$B$3:$D$20,2),blank)</f>
        <v/>
      </c>
      <c r="CC54" s="4" t="str">
        <f>IF(NOT(B54=blank),'Tables 4-5'!$A$8,blank)</f>
        <v/>
      </c>
      <c r="CD54" s="4" t="str">
        <f>IF(NOT(B54=blank),PRODUCT(G54,Q54,(AE54-IF(AE54/FHS&lt;1,1,AE54/FHS)*(truck_idle/60)),(CA54*CC54),(Other!$G$4/454))+PRODUCT(IF(AE54/FHS&lt;1,1,AE54/FHS),G54,Q54,CB54,truck_idle/60,Other!$G$4/454),blank)</f>
        <v/>
      </c>
      <c r="CE54" s="4" t="str">
        <f>IF(NOT(B54=blank),PRODUCT(IF(AE54/FHS&lt;1,1,AE54/FHS),G54,Q54,CB54,truck_idle/60,Other!$G$4/454)+PRODUCT(G54,(AE54-IF(AE54/FHS&lt;1,1,AE54/FHS)*(truck_idle/60)),Truck_KW,gridNox,Other!$G$4/454,Q54,CA54),blank)</f>
        <v/>
      </c>
      <c r="CG54" s="12" t="str">
        <f>IF(NOT(B54=blank),VLOOKUP(B54+0,'Tables 4-5'!$F$8:$G$25,2),blank)</f>
        <v/>
      </c>
      <c r="CH54" s="12" t="str">
        <f>IF(NOT(B54=blank),VLOOKUP(B54+0,'Table 6'!$B$3:$D$20,3),blank)</f>
        <v/>
      </c>
      <c r="CI54" s="4" t="str">
        <f>IF(NOT(B54=blank),'Tables 4-5'!$B$8,blank)</f>
        <v/>
      </c>
      <c r="CJ54" s="4" t="str">
        <f>IF(NOT(B54=blank),PRODUCT(G54,H54,(AE54-IF(AE54/FHS&lt;1,1,AE54/FHS)*(truck_idle/60)),(CG54*CI54),(Other!$G$4/454))+PRODUCT(IF(AE54/FHS&lt;1,1,AE54/FHS),G54,H54,CH54,truck_idle/60,Other!$G$4/454),blank)</f>
        <v/>
      </c>
      <c r="CK54" s="12" t="str">
        <f>IF(NOT(B54=blank),PRODUCT(IF(AE54/FHS&lt;1,1,AE54/FHS),G54,H54,CH54,truck_idle/60,Other!$G$4/454)+PRODUCT(G54,(AE54-IF(AE54/FHS&lt;1,1,AE54/FHS)*(truck_idle/60)),Truck_KW,gridPM,Other!$G$4/454,CG54,H54),blank)</f>
        <v/>
      </c>
      <c r="CL54" s="12" t="str">
        <f>IF(NOT(B54=blank),VLOOKUP(B54+1,'Tables 4-5'!$F$8:$G$25,2),blank)</f>
        <v/>
      </c>
      <c r="CM54" s="12" t="str">
        <f>IF(NOT(B54=blank),VLOOKUP(B54+1,'Table 6'!$B$3:$D$20,3),blank)</f>
        <v/>
      </c>
      <c r="CN54" s="4" t="str">
        <f>IF(NOT(B54=blank),'Tables 4-5'!$B$8,blank)</f>
        <v/>
      </c>
      <c r="CO54" s="4" t="str">
        <f>IF(NOT(B54=blank),PRODUCT(G54,I54,(AE54-IF(AE54/FHS&lt;1,1,AE54/FHS)*(truck_idle/60)),(CL54*CN54),(Other!$G$4/454))+PRODUCT(IF(AE54/FHS&lt;1,1,AE54/FHS),G54,I54,CM54,truck_idle/60,Other!$G$4/454),blank)</f>
        <v/>
      </c>
      <c r="CP54" s="12" t="str">
        <f>IF(NOT(B54=blank),PRODUCT(IF(AE54/FHS&lt;1,1,AE54/FHS),G54,I54,CM54,truck_idle/60,Other!$G$4/454)+PRODUCT(G54,(AE54-IF(AE54/FHS&lt;1,1,AE54/FHS)*(truck_idle/60)),Truck_KW,gridPM,Other!$G$4/454,I54,CL54),blank)</f>
        <v/>
      </c>
      <c r="CQ54" s="12" t="str">
        <f>IF(NOT(B54=blank),VLOOKUP(B54+2,'Tables 4-5'!$F$8:$G$25,2),blank)</f>
        <v/>
      </c>
      <c r="CR54" s="12" t="str">
        <f>IF(NOT(B54=blank),VLOOKUP(B54+2,'Table 6'!$B$3:$D$20,3),blank)</f>
        <v/>
      </c>
      <c r="CS54" s="4" t="str">
        <f>IF(NOT(B54=blank),'Tables 4-5'!$B$8,blank)</f>
        <v/>
      </c>
      <c r="CT54" s="4" t="str">
        <f>IF(NOT(B54=blank),PRODUCT(G54,J54,(AE54-IF(AE54/FHS&lt;1,1,AE54/FHS)*(truck_idle/60)),(CQ54*CS54),(Other!$G$4/454))+PRODUCT(IF(AE54/FHS&lt;1,1,AE54/FHS),G54,J54,CR54,truck_idle/60,Other!$G$4/454),blank)</f>
        <v/>
      </c>
      <c r="CU54" s="12" t="str">
        <f>IF(NOT(B54=blank),PRODUCT(IF(AE54/FHS&lt;1,1,AE54/FHS),G54,J54,CR54,truck_idle/60,Other!$G$4/454)+PRODUCT(G54,(AE54-IF(AE54/FHS&lt;1,1,AE54/FHS)*(truck_idle/60)),Truck_KW,gridPM,Other!$G$4/454,J54,CQ54),blank)</f>
        <v/>
      </c>
      <c r="CV54" s="12" t="str">
        <f>IF(NOT(B54=blank),VLOOKUP(B54+3,'Tables 4-5'!$F$8:$G$25,2),blank)</f>
        <v/>
      </c>
      <c r="CW54" s="12" t="str">
        <f>IF(NOT(B54=blank),VLOOKUP(B54+3,'Table 6'!$B$3:$D$20,3),blank)</f>
        <v/>
      </c>
      <c r="CX54" s="4" t="str">
        <f>IF(NOT(B54=blank),'Tables 4-5'!$B$8,blank)</f>
        <v/>
      </c>
      <c r="CY54" s="4" t="str">
        <f>IF(NOT(B54=blank),PRODUCT(G54,K54,(AE54-IF(AE54/FHS&lt;1,1,AE54/FHS)*(truck_idle/60)),(CV54*CX54),(Other!$G$4/454))+PRODUCT(IF(AE54/FHS&lt;1,1,AE54/FHS),G54,K54,CW54,truck_idle/60,Other!$G$4/454),blank)</f>
        <v/>
      </c>
      <c r="CZ54" s="12" t="str">
        <f>IF(NOT(B54=blank),PRODUCT(IF(AE54/FHS&lt;1,1,AE54/FHS),G54,K54,CW54,truck_idle/60,Other!$G$4/454)+PRODUCT(G54,(AE54-IF(AE54/FHS&lt;1,1,AE54/FHS)*(truck_idle/60)),Truck_KW,gridPM,Other!$G$4/454,K54,CV54),blank)</f>
        <v/>
      </c>
      <c r="DA54" s="12" t="str">
        <f>IF(NOT(B54=blank),VLOOKUP(B54+4,'Tables 4-5'!$F$8:$G$25,2),blank)</f>
        <v/>
      </c>
      <c r="DB54" s="12" t="str">
        <f>IF(NOT(B54=blank),VLOOKUP(B54+4,'Table 6'!$B$3:$D$20,3),blank)</f>
        <v/>
      </c>
      <c r="DC54" s="4" t="str">
        <f>IF(NOT(B54=blank),'Tables 4-5'!$B$8,blank)</f>
        <v/>
      </c>
      <c r="DD54" s="4" t="str">
        <f>IF(NOT(B54=blank),PRODUCT(G54,L54,(AE54-IF(AE54/FHS&lt;1,1,AE54/FHS)*(truck_idle/60)),(DA54*DC54),(Other!$G$4/454))+PRODUCT(IF(AE54/FHS&lt;1,1,AE54/FHS),G54,L54,DB54,truck_idle/60,Other!$G$4/454),blank)</f>
        <v/>
      </c>
      <c r="DE54" s="12" t="str">
        <f>IF(NOT(B54=blank),PRODUCT(IF(AE54/FHS&lt;1,1,AE54/FHS),G54,L54,DB54,truck_idle/60,Other!$G$4/454)+PRODUCT(G54,(AE54-IF(AE54/FHS&lt;1,1,AE54/FHS)*(truck_idle/60)),Truck_KW,gridPM,Other!$G$4/454,L54,DA54),blank)</f>
        <v/>
      </c>
      <c r="DF54" s="12" t="str">
        <f>IF(NOT(B54=blank),VLOOKUP(B54+5,'Tables 4-5'!$F$8:$G$25,2),blank)</f>
        <v/>
      </c>
      <c r="DG54" s="12" t="str">
        <f>IF(NOT(B54=blank),VLOOKUP(B54+5,'Table 6'!$B$3:$D$20,3),blank)</f>
        <v/>
      </c>
      <c r="DH54" s="4" t="str">
        <f>IF(NOT(B54=blank),'Tables 4-5'!$B$8,blank)</f>
        <v/>
      </c>
      <c r="DI54" s="4" t="str">
        <f>IF(NOT(B54=blank),PRODUCT(G54,M54,(AE54-IF(AE54/FHS&lt;1,1,AE54/FHS)*(truck_idle/60)),(DF54*DH54),(Other!$G$4/454))+PRODUCT(IF(AE54/FHS&lt;1,1,AE54/FHS),G54,M54,DG54,truck_idle/60,Other!$G$4/454),blank)</f>
        <v/>
      </c>
      <c r="DJ54" s="12" t="str">
        <f>IF(NOT(B54=blank),PRODUCT(IF(AE54/FHS&lt;1,1,AE54/FHS),G54,M54,DG54,truck_idle/60,Other!$G$4/454)+PRODUCT(G54,(AE54-IF(AE54/FHS&lt;1,1,AE54/FHS)*(truck_idle/60)),Truck_KW,gridPM,Other!$G$4/454,M54,DF54),blank)</f>
        <v/>
      </c>
      <c r="DK54" s="12" t="str">
        <f>IF(NOT(B54=blank),VLOOKUP(B54+6,'Tables 4-5'!$F$8:$G$25,2),blank)</f>
        <v/>
      </c>
      <c r="DL54" s="12" t="str">
        <f>IF(NOT(B54=blank),VLOOKUP(B54+6,'Table 6'!$B$3:$D$20,3),blank)</f>
        <v/>
      </c>
      <c r="DM54" s="4" t="str">
        <f>IF(NOT(B54=blank),'Tables 4-5'!$B$8,blank)</f>
        <v/>
      </c>
      <c r="DN54" s="4" t="str">
        <f>IF(NOT(B54=blank),PRODUCT(G54,N54,(AE54-IF(AE54/FHS&lt;1,1,AE54/FHS)*(truck_idle/60)),(DK54*DM54),(Other!$G$4/454))+PRODUCT(IF(AE54/FHS&lt;1,1,AE54/FHS),G54,N54,DL54,truck_idle/60,Other!$G$4/454),blank)</f>
        <v/>
      </c>
      <c r="DO54" s="12" t="str">
        <f>IF(NOT(B54=blank),PRODUCT(IF(AE54/FHS&lt;1,1,AE54/FHS),G54,N54,DL54,truck_idle/60,Other!$G$4/454)+PRODUCT(G54,(AE54-IF(AE54/FHS&lt;1,1,AE54/FHS)*(truck_idle/60)),Truck_KW,gridPM,Other!$G$4/454,N54,DK54),blank)</f>
        <v/>
      </c>
      <c r="DP54" s="12" t="str">
        <f>IF(NOT(B54=blank),VLOOKUP(B54+7,'Tables 4-5'!$F$8:$G$25,2),blank)</f>
        <v/>
      </c>
      <c r="DQ54" s="12" t="str">
        <f>IF(NOT(B54=blank),VLOOKUP(B54+7,'Table 6'!$B$3:$D$20,3),blank)</f>
        <v/>
      </c>
      <c r="DR54" s="4" t="str">
        <f>IF(NOT(B54=blank),'Tables 4-5'!$B$8,blank)</f>
        <v/>
      </c>
      <c r="DS54" s="4" t="str">
        <f>IF(NOT(B54=blank),PRODUCT(G54,O54,(AE54-IF(AE54/FHS&lt;1,1,AE54/FHS)*(truck_idle/60)),(DP54*DR54),(Other!$G$4/454))+PRODUCT(IF(AE54/FHS&lt;1,1,AE54/FHS),G54,O54,DQ54,truck_idle/60,Other!$G$4/454),blank)</f>
        <v/>
      </c>
      <c r="DT54" s="12" t="str">
        <f>IF(NOT(B54=blank),PRODUCT(IF(AE54/FHS&lt;1,1,AE54/FHS),G54,O54,DQ54,truck_idle/60,Other!$G$4/454)+PRODUCT(G54,(AE54-IF(AE54/FHS&lt;1,1,AE54/FHS)*(truck_idle/60)),Truck_KW,gridPM,Other!$G$4/454,O54,DP54),blank)</f>
        <v/>
      </c>
      <c r="DU54" s="12" t="str">
        <f>IF(NOT(B54=blank),VLOOKUP(B54+8,'Tables 4-5'!$F$8:$G$25,2),blank)</f>
        <v/>
      </c>
      <c r="DV54" s="12" t="str">
        <f>IF(NOT(B54=blank),VLOOKUP(B54+8,'Table 6'!$B$3:$D$20,3),blank)</f>
        <v/>
      </c>
      <c r="DW54" s="4" t="str">
        <f>IF(NOT(B54=blank),'Tables 4-5'!$B$8,blank)</f>
        <v/>
      </c>
      <c r="DX54" s="4" t="str">
        <f>IF(NOT(B54=blank),PRODUCT(G54,P54,(AE54-IF(AE54/FHS&lt;1,1,AE54/FHS)*(truck_idle/60)),(DU54*DW54),(Other!$G$4/454))+PRODUCT(IF(AE54/FHS&lt;1,1,AE54/FHS),G54,P54,DV54,truck_idle/60,Other!$G$4/454),blank)</f>
        <v/>
      </c>
      <c r="DY54" s="12" t="str">
        <f>IF(NOT(B54=blank),PRODUCT(IF(AE54/FHS&lt;1,1,AE54/FHS),G54,P54,DV54,truck_idle/60,Other!$G$4/454)+PRODUCT(G54,(AE54-IF(AE54/FHS&lt;1,1,AE54/FHS)*(truck_idle/60)),Truck_KW,gridPM,Other!$G$4/454,P54,DU54),blank)</f>
        <v/>
      </c>
      <c r="DZ54" s="12" t="str">
        <f>IF(NOT(B54=blank),VLOOKUP(B54+9,'Tables 4-5'!$F$8:$G$25,2),blank)</f>
        <v/>
      </c>
      <c r="EA54" s="12" t="str">
        <f>IF(NOT(B54=blank),VLOOKUP(B54+9,#REF!,3),blank)</f>
        <v/>
      </c>
      <c r="EB54" s="12" t="str">
        <f>IF(NOT(B54=blank),VLOOKUP(B54+9,'Table 6'!$B$3:$D$20,3),blank)</f>
        <v/>
      </c>
      <c r="EC54" s="4" t="str">
        <f>IF(NOT(B54=blank),'Tables 4-5'!$B$8,blank)</f>
        <v/>
      </c>
      <c r="ED54" s="4" t="str">
        <f>IF(NOT(B54=blank),PRODUCT(G54,Q54,(AE54-IF(AE54/FHS&lt;1,1,AE54/FHS)*(truck_idle/60)),(DZ54*EC54),(Other!$G$4/454))+PRODUCT(IF(AE54/FHS&lt;1,1,AE54/FHS),G54,Q54,EB54,truck_idle/60,Other!$G$4/454),blank)</f>
        <v/>
      </c>
      <c r="EE54" s="12" t="str">
        <f>IF(NOT(B54=blank),PRODUCT(IF(AE54/FHS&lt;1,1,AE54/FHS),G54,Q54,EB54,truck_idle/60,Other!$G$4/454)+PRODUCT(G54,(AE54-IF(AE54/FHS&lt;1,1,AE54/FHS)*(truck_idle/60)),Truck_KW,gridPM,Other!$G$4/454,Q54,DZ54),blank)</f>
        <v/>
      </c>
      <c r="EG54" t="str">
        <f>IF(C54=truckstoptru,VLOOKUP(B54+0,'Tables 2-3 TRU'!$B$14:$D$31,2),blank)</f>
        <v/>
      </c>
      <c r="EH54" s="4" t="str">
        <f>IF(C54=truckstoptru,PRODUCT(G54,(AF54-IF(AF54/FHS&lt;1,1,AF54/FHS)*(truck_idle/60)),tru__hp,tru_Load_Factor,(Other!$G$4/454),EG54,R54)+PRODUCT(IF(AF54/FHS&lt;1,1,AF54/FHS),G54,truck_idle/60,tru__hp,tru_Load_Factor,(Other!$G$4/454),EG54,R54),blank)</f>
        <v/>
      </c>
      <c r="EI54" s="4" t="str">
        <f>IF(C54=truckstoptru,PRODUCT(IF(AF54/FHS&lt;1,1,AF54/FHS),G54,truck_idle/60,tru_Load_Factor,tru__hp,(Other!$G$4/454),EG54,R54)+PRODUCT(G54,(AF54-IF(AF54/FHS&lt;1,1,AF54/FHS)*(truck_idle/60)),TRU_KW,gridNox,Other!$G$4/454,R54),blank)</f>
        <v/>
      </c>
      <c r="EJ54" t="str">
        <f>IF(C54=truckstoptru,VLOOKUP(B54+1,'Tables 2-3 TRU'!$B$14:$D$31,2),blank)</f>
        <v/>
      </c>
      <c r="EK54" s="4" t="str">
        <f>IF(C54=truckstoptru,PRODUCT(G54,(AF54-IF(AF54/FHS&lt;1,1,AF54/FHS)*(truck_idle/60)),tru__hp,tru_Load_Factor,(Other!$G$4/454),EJ54,S54)+PRODUCT(IF(AF54/FHS&lt;1,1,AF54/FHS),G54,truck_idle/60,tru__hp,tru_Load_Factor,(Other!$G$4/454),EJ54,S54),blank)</f>
        <v/>
      </c>
      <c r="EL54" s="4" t="str">
        <f>IF(C54=truckstoptru,PRODUCT(IF(AF54/FHS&lt;1,1,AF54/FHS),G54,truck_idle/60,tru_Load_Factor,tru__hp,(Other!$G$4/454),EJ54,S54)+PRODUCT(G54,(AF54-IF(AF54/FHS&lt;1,1,AF54/FHS)*(truck_idle/60)),TRU_KW,gridNox,Other!$G$4/454,S54),blank)</f>
        <v/>
      </c>
      <c r="EM54" t="str">
        <f>IF(C54=truckstoptru,VLOOKUP(B54+2,'Tables 2-3 TRU'!$B$14:$D$31,2),blank)</f>
        <v/>
      </c>
      <c r="EN54" s="4" t="str">
        <f>IF(C54=truckstoptru,PRODUCT(G54,(AF54-IF(AF54/FHS&lt;1,1,AF54/FHS)*(truck_idle/60)),tru__hp,tru_Load_Factor,(Other!$G$4/454),EM54,T54)+PRODUCT(IF(AF54/FHS&lt;1,1,AF54/FHS),G54,truck_idle/60,tru__hp,tru_Load_Factor,(Other!$G$4/454),EM54,T54),blank)</f>
        <v/>
      </c>
      <c r="EO54" s="4" t="str">
        <f>IF(C54=truckstoptru,PRODUCT(IF(AF54/FHS&lt;1,1,AF54/FHS),G54,truck_idle/60,tru_Load_Factor,tru__hp,(Other!$G$4/454),EM54,T54)+PRODUCT(G54,(AF54-IF(AF54/FHS&lt;1,1,AF54/FHS)*(truck_idle/60)),TRU_KW,gridNox,Other!$G$4/454,T54),blank)</f>
        <v/>
      </c>
      <c r="EP54" t="str">
        <f>IF(C54=truckstoptru,VLOOKUP(B54+3,'Tables 2-3 TRU'!$B$14:$D$31,2),blank)</f>
        <v/>
      </c>
      <c r="EQ54" s="4" t="str">
        <f>IF(C54=truckstoptru,PRODUCT(G54,(AF54-IF(AF54/FHS&lt;1,1,AF54/FHS)*(truck_idle/60)),tru__hp,tru_Load_Factor,(Other!$G$4/454),EP54,U54)+PRODUCT(IF(AF54/FHS&lt;1,1,AF54/FHS),G54,truck_idle/60,tru__hp,tru_Load_Factor,(Other!$G$4/454),EP54,U54),blank)</f>
        <v/>
      </c>
      <c r="ER54" s="4" t="str">
        <f>IF(C54=truckstoptru,PRODUCT(IF(AF54/FHS&lt;1,1,AF54/FHS),G54,truck_idle/60,tru_Load_Factor,tru__hp,(Other!$G$4/454),EP54,U54)+PRODUCT(G54,(AF54-IF(AF54/FHS&lt;1,1,AF54/FHS)*(truck_idle/60)),TRU_KW,gridNox,Other!$G$4/454,U54),blank)</f>
        <v/>
      </c>
      <c r="ES54" t="str">
        <f>IF(C54=truckstoptru,VLOOKUP(B54+4,'Tables 2-3 TRU'!$B$14:$D$31,2),blank)</f>
        <v/>
      </c>
      <c r="ET54" s="4" t="str">
        <f>IF(C54=truckstoptru,PRODUCT(G54,(AF54-IF(AF54/FHS&lt;1,1,AF54/FHS)*(truck_idle/60)),tru__hp,tru_Load_Factor,(Other!$G$4/454),ES54,V54)+PRODUCT(IF(AF54/FHS&lt;1,1,AF54/FHS),G54,truck_idle/60,tru__hp,tru_Load_Factor,(Other!$G$4/454),ES54,V54),blank)</f>
        <v/>
      </c>
      <c r="EU54" s="4" t="str">
        <f>IF(C54=truckstoptru,PRODUCT(IF(AF54/FHS&lt;1,1,AE54/FHS),G54,truck_idle/60,tru_Load_Factor,tru__hp,(Other!$G$4/454),ES54,V54)+PRODUCT(G54,(AF54-IF(AF54/FHS&lt;1,1,AE54/FHS)*(truck_idle/60)),TRU_KW,gridNox,Other!$G$4/454,V54),blank)</f>
        <v/>
      </c>
      <c r="EV54" t="str">
        <f>IF(C54=truckstoptru,VLOOKUP(B54+5,'Tables 2-3 TRU'!$B$14:$D$31,2),blank)</f>
        <v/>
      </c>
      <c r="EW54" s="4" t="str">
        <f>IF(C54=truckstoptru,PRODUCT(G54,(AF54-IF(AF54/FHS&lt;1,1,AF54/FHS)*(truck_idle/60)),tru__hp,tru_Load_Factor,(Other!$G$4/454),EV54,W54)+PRODUCT(IF(AF54/FHS&lt;1,1,AF54/FHS),G54,truck_idle/60,tru__hp,tru_Load_Factor,(Other!$G$4/454),EV54,W54),blank)</f>
        <v/>
      </c>
      <c r="EX54" s="4" t="str">
        <f>IF(C54=truckstoptru,PRODUCT(IF(AF54/FHS&lt;1,1,AF54/FHS),G54,truck_idle/60,tru_Load_Factor,tru__hp,(Other!$G$4/454),EV54,W54)+PRODUCT(G54,(AF54-IF(AF54/FHS&lt;1,1,AF54/FHS)*(truck_idle/60)),TRU_KW,gridNox,Other!$G$4/454,W54),blank)</f>
        <v/>
      </c>
      <c r="EY54" t="str">
        <f>IF(C54=truckstoptru,VLOOKUP(B54+6,'Tables 2-3 TRU'!$B$14:$D$31,2),blank)</f>
        <v/>
      </c>
      <c r="EZ54" s="4" t="str">
        <f>IF(C54=truckstoptru,PRODUCT(G54,(AF54-IF(AF54/FHS&lt;1,1,AF54/FHS)*(truck_idle/60)),tru__hp,tru_Load_Factor,(Other!$G$4/454),EY54,X54)+PRODUCT(IF(AF54/FHS&lt;1,1,AF54/FHS),G54,truck_idle/60,tru__hp,tru_Load_Factor,(Other!$G$4/454),EY54,X54),blank)</f>
        <v/>
      </c>
      <c r="FA54" s="4" t="str">
        <f>IF(C54=truckstoptru,PRODUCT(IF(AF54/FHS&lt;1,1,AF54/FHS),G54,truck_idle/60,tru_Load_Factor,tru__hp,(Other!$G$4/454),EY54,X54)+PRODUCT(G54,(AF54-IF(AF54/FHS&lt;1,1,AF54/FHS)*(truck_idle/60)),TRU_KW,gridNox,Other!$G$4/454,X54),blank)</f>
        <v/>
      </c>
      <c r="FB54" t="str">
        <f>IF(C54=truckstoptru,VLOOKUP(B54+7,'Tables 2-3 TRU'!$B$14:$D$31,2),blank)</f>
        <v/>
      </c>
      <c r="FC54" s="4" t="str">
        <f>IF(C54=truckstoptru,PRODUCT(G54,(AF54-IF(AF54/FHS&lt;1,1,AF54/FHS)*(truck_idle/60)),tru__hp,tru_Load_Factor,(Other!$G$4/454),FB54,Y54)+PRODUCT(IF(AF54/FHS&lt;1,1,AF54/FHS),G54,truck_idle/60,tru__hp,tru_Load_Factor,(Other!$G$4/454),FB54,Y54),blank)</f>
        <v/>
      </c>
      <c r="FD54" s="4" t="str">
        <f>IF(C54=truckstoptru,PRODUCT(IF(AF54/FHS&lt;1,1,AF54/FHS),G54,truck_idle/60,tru_Load_Factor,tru__hp,(Other!$G$4/454),FB54,Y54)+PRODUCT(G54,(AF54-IF(AF54/FHS&lt;1,1,AF54/FHS)*(truck_idle/60)),TRU_KW,gridNox,Other!$G$4/454,Y54),blank)</f>
        <v/>
      </c>
      <c r="FE54" t="str">
        <f>IF(C54=truckstoptru,VLOOKUP(B54+8,'Tables 2-3 TRU'!$B$14:$D$31,2),blank)</f>
        <v/>
      </c>
      <c r="FF54" s="4" t="str">
        <f>IF(C54=truckstoptru,PRODUCT(G54,(AF54-IF(AF54/FHS&lt;1,1,AF54/FHS)*(truck_idle/60)),tru__hp,tru_Load_Factor,(Other!$G$4/454),FE54,Z54)+PRODUCT(IF(AF54/FHS&lt;1,1,AF54/FHS),G54,truck_idle/60,tru__hp,tru_Load_Factor,(Other!$G$4/454),FE54,Z54),blank)</f>
        <v/>
      </c>
      <c r="FG54" s="4" t="str">
        <f>IF(C54=truckstoptru,PRODUCT(IF(AF54/FHS&lt;1,1,AF54/FHS),G54,truck_idle/60,tru_Load_Factor,tru__hp,(Other!$G$4/454),FE54,Z54)+PRODUCT(G54,(AF54-IF(AF54/FHS&lt;1,1,AF54/FHS)*(truck_idle/60)),TRU_KW,gridNox,Other!$G$4/454,Z54),blank)</f>
        <v/>
      </c>
      <c r="FH54" t="str">
        <f>IF(C54=truckstoptru,VLOOKUP(B54+9,'Tables 2-3 TRU'!$B$14:$D$31,2),blank)</f>
        <v/>
      </c>
      <c r="FI54" s="4" t="str">
        <f>IF(C54=truckstoptru,PRODUCT(G54,(AF54-IF(AF54/FHS&lt;1,1,AF54/FHS)*(truck_idle/60)),tru__hp,tru_Load_Factor,(Other!$G$4/454),FH54,AA54)+PRODUCT(IF(AF54/FHS&lt;1,1,AF54/FHS),G54,truck_idle/60,tru__hp,tru_Load_Factor,(Other!$G$4/454),FH54,AA54),blank)</f>
        <v/>
      </c>
      <c r="FJ54" s="4" t="str">
        <f>IF(C54=truckstoptru,PRODUCT(IF(AF54/FHS&lt;1,1,AF54/FHS),G54,truck_idle/60,tru_Load_Factor,tru__hp,(Other!$G$4/454),FH54,AA54)+PRODUCT(G54,(AF54-IF(AF54/FHS&lt;1,1,AF54/FHS)*(truck_idle/60)),TRU_KW,gridNox,Other!$G$4/454,AA54),blank)</f>
        <v/>
      </c>
      <c r="FL54" t="str">
        <f>IF(C54=truckstoptru,VLOOKUP(B54+0,'Tables 2-3 TRU'!$B$14:$D$31,3),blank)</f>
        <v/>
      </c>
      <c r="FM54" s="4" t="str">
        <f>IF(C54=truckstoptru,PRODUCT(G54,(AF54-IF(AF54/FHS&lt;1,1,AF54/FHS)*(truck_idle/60)),tru__hp,tru_Load_Factor,(Other!$G$4/454),FL54,R54)+PRODUCT(IF(AF54/FHS&lt;1,1,AF54/FHS),G54,truck_idle/60,tru__hp,tru_Load_Factor,(Other!$G$4/454),FL54,R54),blank)</f>
        <v/>
      </c>
      <c r="FN54" s="4" t="str">
        <f>IF(C54=truckstoptru,PRODUCT(IF(AF54/FHS&lt;1,1,AF54/FHS),G54,truck_idle/60,tru_Load_Factor,tru__hp,(Other!$G$4/454),FL54,R54)+PRODUCT(G54,(AF54-IF(AF54/FHS&lt;1,1,AF54/FHS)*(truck_idle/60)),TRU_KW,gridPM,Other!$G$4/454,R54),blank)</f>
        <v/>
      </c>
      <c r="FO54" t="str">
        <f>IF(C54=truckstoptru,VLOOKUP(B54+1,'Tables 2-3 TRU'!$B$14:$D$31,3),blank)</f>
        <v/>
      </c>
      <c r="FP54" s="4" t="str">
        <f>IF(C54=truckstoptru,PRODUCT(G54,(AF54-IF(AF54/FHS&lt;1,1,AF54/FHS)*(truck_idle/60)),tru__hp,tru_Load_Factor,(Other!$G$4/454),FO54,S54)+PRODUCT(IF(AF54/FHS&lt;1,1,AF54/FHS),G54,truck_idle/60,tru__hp,tru_Load_Factor,(Other!$G$4/454),FO54,S54),blank)</f>
        <v/>
      </c>
      <c r="FQ54" s="4" t="str">
        <f>IF(C54=truckstoptru,PRODUCT(IF(AF54/FHS&lt;1,1,AF54/FHS),G54,truck_idle/60,tru_Load_Factor,tru__hp,(Other!$G$4/454),FO54,S54)+PRODUCT(G54,(AF54-IF(AF54/FHS&lt;1,1,AF54/FHS)*(truck_idle/60)),TRU_KW,gridPM,Other!$G$4/454,S54),blank)</f>
        <v/>
      </c>
      <c r="FR54" t="str">
        <f>IF(C54=truckstoptru,VLOOKUP(B54+2,'Tables 2-3 TRU'!$B$14:$D$31,3),blank)</f>
        <v/>
      </c>
      <c r="FS54" s="4" t="str">
        <f>IF(C54=truckstoptru,PRODUCT(G54,(AF54-IF(AF54/FHS&lt;1,1,AF54/FHS)*(truck_idle/60)),tru__hp,tru_Load_Factor,(Other!$G$4/454),FR54,T54)+PRODUCT(IF(AF54/FHS&lt;1,1,AF54/FHS),G54,truck_idle/60,tru__hp,tru_Load_Factor,(Other!$G$4/454),FR54,T54),blank)</f>
        <v/>
      </c>
      <c r="FT54" s="4" t="str">
        <f>IF(C54=truckstoptru,PRODUCT(IF(AF54/FHS&lt;1,1,AF54/FHS),G54,truck_idle/60,tru_Load_Factor,tru__hp,(Other!$G$4/454),FR54,T54)+PRODUCT(G54,(AF54-IF(AF54/FHS&lt;1,1,AF54/FHS)*(truck_idle/60)),TRU_KW,gridPM,Other!$G$4/454,T54),blank)</f>
        <v/>
      </c>
      <c r="FU54" t="str">
        <f>IF(C54=truckstoptru,VLOOKUP(B54+3,'Tables 2-3 TRU'!$B$14:$D$31,3),blank)</f>
        <v/>
      </c>
      <c r="FV54" s="4" t="str">
        <f>IF(C54=truckstoptru,PRODUCT(G54,(AF54-IF(AF54/FHS&lt;1,1,AF54/FHS)*(truck_idle/60)),tru__hp,tru_Load_Factor,(Other!$G$4/454),FU54,U54)+PRODUCT(IF(AF54/FHS&lt;1,1,AF54/FHS),G54,truck_idle/60,tru__hp,tru_Load_Factor,(Other!$G$4/454),FU54,U54),blank)</f>
        <v/>
      </c>
      <c r="FW54" s="4" t="str">
        <f>IF(C54=truckstoptru,PRODUCT(IF(AF54/FHS&lt;1,1,AF54/FHS),G54,truck_idle/60,tru_Load_Factor,tru__hp,(Other!$G$4/454),FU54,U54)+PRODUCT(G54,(AF54-IF(AF54/FHS&lt;1,1,AF54/FHS)*(truck_idle/60)),TRU_KW,gridPM,Other!$G$4/454,U54),blank)</f>
        <v/>
      </c>
      <c r="FX54" t="str">
        <f>IF(C54=truckstoptru,VLOOKUP(B54+4,'Tables 2-3 TRU'!$B$14:$D$31,3),blank)</f>
        <v/>
      </c>
      <c r="FY54" s="4" t="str">
        <f>IF(C54=truckstoptru,PRODUCT(G54,(AF54-IF(AF54/FHS&lt;1,1,AF54/FHS)*(truck_idle/60)),tru__hp,tru_Load_Factor,(Other!$G$4/454),FX54,V54)+PRODUCT(IF(AF54/FHS&lt;1,1,AF54/FHS),G54,truck_idle/60,tru__hp,tru_Load_Factor,(Other!$G$4/454),FX54,V54),blank)</f>
        <v/>
      </c>
      <c r="FZ54" s="4" t="str">
        <f>IF(C54=truckstoptru,PRODUCT(IF(AF54/FHS&lt;1,1,AF54/FHS),G54,truck_idle/60,tru_Load_Factor,tru__hp,(Other!$G$4/454),FX54,V54)+PRODUCT(G54,(AF54-IF(AF54/FHS&lt;1,1,AF54/FHS)*(truck_idle/60)),TRU_KW,gridPM,Other!$G$4/454,V54),blank)</f>
        <v/>
      </c>
      <c r="GA54" t="str">
        <f>IF(C54=truckstoptru,VLOOKUP(B54+5,'Tables 2-3 TRU'!$B$14:$D$31,3),blank)</f>
        <v/>
      </c>
      <c r="GB54" s="4" t="str">
        <f>IF(C54=truckstoptru,PRODUCT(G54,(AF54-IF(AF54/FHS&lt;1,1,AF54/FHS)*(truck_idle/60)),tru__hp,tru_Load_Factor,(Other!$G$4/454),GA54,W54)+PRODUCT(IF(AF54/FHS&lt;1,1,AF54/FHS),G54,truck_idle/60,tru__hp,tru_Load_Factor,(Other!$G$4/454),GA54,W54),blank)</f>
        <v/>
      </c>
      <c r="GC54" s="4" t="str">
        <f>IF(C54=truckstoptru,PRODUCT(IF(AF54/FHS&lt;1,1,AF54/FHS),G54,truck_idle/60,tru_Load_Factor,tru__hp,(Other!$G$4/454),GA54,W54)+PRODUCT(G54,(AF54-IF(AF54/FHS&lt;1,1,AF54/FHS)*(truck_idle/60)),TRU_KW,gridPM,Other!$G$4/454,W54),blank)</f>
        <v/>
      </c>
      <c r="GD54" t="str">
        <f>IF(C54=truckstoptru,VLOOKUP(B54+6,'Tables 2-3 TRU'!$B$14:$D$31,3),blank)</f>
        <v/>
      </c>
      <c r="GE54" s="4" t="str">
        <f>IF(C54=truckstoptru,PRODUCT(G54,(AF54-IF(AF54/FHS&lt;1,1,AF54/FHS)*(truck_idle/60)),tru__hp,tru_Load_Factor,(Other!$G$4/454),GD54,X54)+PRODUCT(IF(AF54/FHS&lt;1,1,AF54/FHS),G54,truck_idle/60,tru__hp,tru_Load_Factor,(Other!$G$4/454),GD54,X54),blank)</f>
        <v/>
      </c>
      <c r="GF54" s="4" t="str">
        <f>IF(C54=truckstoptru,PRODUCT(IF(AF54/FHS&lt;1,1,AF54/FHS),G54,truck_idle/60,tru_Load_Factor,tru__hp,(Other!$G$4/454),GD54,X54)+PRODUCT(G54,(AF54-IF(AF54/FHS&lt;1,1,AF54/FHS)*(truck_idle/60)),TRU_KW,gridPM,Other!$G$4/454,X54),blank)</f>
        <v/>
      </c>
      <c r="GG54" t="str">
        <f>IF(C54=truckstoptru,VLOOKUP(B54+7,'Tables 2-3 TRU'!$B$14:$D$31,3),blank)</f>
        <v/>
      </c>
      <c r="GH54" s="4" t="str">
        <f>IF(C54=truckstoptru,PRODUCT(G54,(AF54-IF(AF54/FHS&lt;1,1,AF54/FHS)*(truck_idle/60)),tru__hp,tru_Load_Factor,(Other!$G$4/454),GG54,Y54)+PRODUCT(IF(AF54/FHS&lt;1,1,AF54/FHS),G54,truck_idle/60,tru__hp,tru_Load_Factor,(Other!$G$4/454),GG54,Y54),blank)</f>
        <v/>
      </c>
      <c r="GI54" s="4" t="str">
        <f>IF(C54=truckstoptru,PRODUCT(IF(AF54/FHS&lt;1,1,AF54/FHS),G54,truck_idle/60,tru_Load_Factor,tru__hp,(Other!$G$4/454),GG54,Y54)+PRODUCT(G54,(AF54-IF(AF54/FHS&lt;1,1,AF54/FHS)*(truck_idle/60)),TRU_KW,gridPM,Other!$G$4/454,Y54),blank)</f>
        <v/>
      </c>
      <c r="GJ54" t="str">
        <f>IF(C54=truckstoptru,VLOOKUP(B54+8,'Tables 2-3 TRU'!$B$14:$D$31,3),blank)</f>
        <v/>
      </c>
      <c r="GK54" s="4" t="str">
        <f>IF(C54=truckstoptru,PRODUCT(G54,(AF54-IF(AF54/FHS&lt;1,1,AF54/FHS)*(truck_idle/60)),tru__hp,tru_Load_Factor,(Other!$G$4/454),GJ54,Z54)+PRODUCT(IF(AF54/FHS&lt;1,1,AF54/FHS),G54,truck_idle/60,tru__hp,tru_Load_Factor,(Other!$G$4/454),GJ54,Z54),blank)</f>
        <v/>
      </c>
      <c r="GL54" s="4" t="str">
        <f>IF(C54=truckstoptru,PRODUCT(IF(AF54/FHS&lt;1,1,AF54/FHS),G54,truck_idle/60,tru_Load_Factor,tru__hp,(Other!$G$4/454),GJ54,Z54)+PRODUCT(G54,(AF54-IF(AF54/FHS&lt;1,1,AF54/FHS)*(truck_idle/60)),TRU_KW,gridPM,Other!$G$4/454,Z54),blank)</f>
        <v/>
      </c>
      <c r="GM54" t="str">
        <f>IF(C54=truckstoptru,VLOOKUP(B54+9,'Tables 2-3 TRU'!$B$14:$D$31,3),blank)</f>
        <v/>
      </c>
      <c r="GN54" s="4" t="str">
        <f>IF(C54=truckstoptru,PRODUCT(G54,(AF54-IF(AF54/FHS&lt;1,1,AF54/FHS)*(truck_idle/60)),tru__hp,tru_Load_Factor,(Other!$G$4/454),GM54,AA54)+PRODUCT(IF(AF54/FHS&lt;1,1,AF54/FHS),G54,truck_idle/60,tru__hp,tru_Load_Factor,(Other!$G$4/454),GM54,AA54),blank)</f>
        <v/>
      </c>
      <c r="GO54" s="4" t="str">
        <f>IF(C54=truckstoptru,PRODUCT(IF(AF54/FHS&lt;1,1,AF54/FHS),G54,truck_idle/60,tru_Load_Factor,tru__hp,(Other!$G$4/454),GM54,AA54)+PRODUCT(G54,(AF54-IF(AF54/FHS&lt;1,1,AF54/FHS)*(truck_idle/60)),TRU_KW,gridPM,Other!$G$4/454,AA54),blank)</f>
        <v/>
      </c>
      <c r="GQ54" s="4">
        <f t="shared" si="19"/>
        <v>0</v>
      </c>
      <c r="GR54" s="4">
        <f t="shared" si="20"/>
        <v>0</v>
      </c>
      <c r="GS54" s="4">
        <f t="shared" si="21"/>
        <v>0</v>
      </c>
      <c r="GT54" s="4">
        <f t="shared" si="22"/>
        <v>0</v>
      </c>
      <c r="GU54" s="4">
        <f t="shared" si="11"/>
        <v>0</v>
      </c>
      <c r="GV54" s="4">
        <f t="shared" si="12"/>
        <v>0</v>
      </c>
      <c r="GW54" s="4"/>
      <c r="GX54" s="4">
        <f t="shared" si="23"/>
        <v>0</v>
      </c>
      <c r="GY54" s="4">
        <f t="shared" si="24"/>
        <v>0</v>
      </c>
      <c r="GZ54" s="4">
        <f t="shared" si="25"/>
        <v>0</v>
      </c>
      <c r="HA54" s="4">
        <f t="shared" si="26"/>
        <v>0</v>
      </c>
      <c r="HB54" s="4">
        <f t="shared" si="13"/>
        <v>0</v>
      </c>
      <c r="HC54" s="4">
        <f t="shared" si="14"/>
        <v>0</v>
      </c>
      <c r="HD54" s="4"/>
      <c r="HE54" s="4">
        <f t="shared" si="15"/>
        <v>0</v>
      </c>
      <c r="HF54" s="4">
        <f t="shared" si="16"/>
        <v>0</v>
      </c>
      <c r="HG54" s="19">
        <f t="shared" si="17"/>
        <v>0</v>
      </c>
      <c r="HH54" s="244">
        <f t="shared" si="27"/>
        <v>0</v>
      </c>
      <c r="HI54" s="55"/>
    </row>
    <row r="55" spans="1:217" x14ac:dyDescent="0.2">
      <c r="A55" t="str">
        <f>IF(OR('User Input Data'!C59=truckstop1,'User Input Data'!C59=truckstoptru),'User Input Data'!A59,blank)</f>
        <v/>
      </c>
      <c r="B55" t="str">
        <f>IF(OR('User Input Data'!C59=truckstop1,'User Input Data'!C59=truckstoptru),'User Input Data'!B59,blank)</f>
        <v/>
      </c>
      <c r="C55" s="49" t="str">
        <f>IF(OR('User Input Data'!C59=truckstop1,'User Input Data'!C59=truckstoptru),'User Input Data'!C59,blank)</f>
        <v/>
      </c>
      <c r="D55" s="49" t="str">
        <f>IF(AND(OR('User Input Data'!C59=truckstop1,'User Input Data'!C59=truckstoptru),'User Input Data'!D59&gt;1),'User Input Data'!D59,blank)</f>
        <v/>
      </c>
      <c r="E55" s="49" t="str">
        <f>IF(AND(OR('User Input Data'!C59=truckstop1,'User Input Data'!C59=truckstoptru),'User Input Data'!E59&gt;1),'User Input Data'!E59,blank)</f>
        <v/>
      </c>
      <c r="F55" s="49" t="str">
        <f>IF(AND(OR('User Input Data'!C59=truckstop1,'User Input Data'!C59=truckstoptru),'User Input Data'!F59&gt;1),'User Input Data'!F59,blank)</f>
        <v/>
      </c>
      <c r="G55" t="str">
        <f>IF(AND(OR('User Input Data'!C59=truckstop1,'User Input Data'!C59=truckstoptru),'User Input Data'!G59&gt;1),'User Input Data'!G59,blank)</f>
        <v/>
      </c>
      <c r="H55" s="79" t="str">
        <f>IF(OR('User Input Data'!C59=truckstop1,'User Input Data'!C59=truckstoptru),'User Input Data'!H59,blank)</f>
        <v/>
      </c>
      <c r="I55" s="79" t="str">
        <f>IF(OR('User Input Data'!C59=truckstop1,'User Input Data'!C59=truckstoptru),'User Input Data'!I59,blank)</f>
        <v/>
      </c>
      <c r="J55" s="79" t="str">
        <f>IF(OR('User Input Data'!C59=truckstop1,'User Input Data'!C59=truckstoptru),'User Input Data'!J59,blank)</f>
        <v/>
      </c>
      <c r="K55" s="79" t="str">
        <f>IF(OR('User Input Data'!C59=truckstop1,'User Input Data'!C59=truckstoptru),'User Input Data'!K59,blank)</f>
        <v/>
      </c>
      <c r="L55" s="79" t="str">
        <f>IF(OR('User Input Data'!C59=truckstop1,'User Input Data'!C59=truckstoptru),'User Input Data'!L59,blank)</f>
        <v/>
      </c>
      <c r="M55" s="79" t="str">
        <f>IF(OR('User Input Data'!C59=truckstop1,'User Input Data'!C59=truckstoptru),'User Input Data'!M59,blank)</f>
        <v/>
      </c>
      <c r="N55" s="79" t="str">
        <f>IF(OR('User Input Data'!C59=truckstop1,'User Input Data'!C59=truckstoptru),'User Input Data'!N59,blank)</f>
        <v/>
      </c>
      <c r="O55" s="79" t="str">
        <f>IF(OR('User Input Data'!C59=truckstop1,'User Input Data'!C59=truckstoptru),'User Input Data'!O59,blank)</f>
        <v/>
      </c>
      <c r="P55" s="79" t="str">
        <f>IF(OR('User Input Data'!C59=truckstop1,'User Input Data'!C59=truckstoptru),'User Input Data'!P59,blank)</f>
        <v/>
      </c>
      <c r="Q55" s="79" t="str">
        <f>IF(OR('User Input Data'!C59=truckstop1,'User Input Data'!C59=truckstoptru),'User Input Data'!Q59,blank)</f>
        <v/>
      </c>
      <c r="R55" s="79" t="str">
        <f>IF('User Input Data'!C59=truckstoptru,'User Input Data'!R59,blank)</f>
        <v/>
      </c>
      <c r="S55" s="79" t="str">
        <f>IF('User Input Data'!C59=truckstoptru,'User Input Data'!S59,blank)</f>
        <v/>
      </c>
      <c r="T55" s="79" t="str">
        <f>IF('User Input Data'!C59=truckstoptru,'User Input Data'!T59,blank)</f>
        <v/>
      </c>
      <c r="U55" s="79" t="str">
        <f>IF('User Input Data'!C59=truckstoptru,'User Input Data'!U59,blank)</f>
        <v/>
      </c>
      <c r="V55" s="79" t="str">
        <f>IF('User Input Data'!C59=truckstoptru,'User Input Data'!V59,blank)</f>
        <v/>
      </c>
      <c r="W55" s="79" t="str">
        <f>IF('User Input Data'!C59=truckstoptru,'User Input Data'!W59,blank)</f>
        <v/>
      </c>
      <c r="X55" s="79" t="str">
        <f>IF('User Input Data'!C59=truckstoptru,'User Input Data'!X59,blank)</f>
        <v/>
      </c>
      <c r="Y55" s="79" t="str">
        <f>IF('User Input Data'!C59=truckstoptru,'User Input Data'!Y59,blank)</f>
        <v/>
      </c>
      <c r="Z55" s="79" t="str">
        <f>IF('User Input Data'!C59=truckstoptru,'User Input Data'!Z59,blank)</f>
        <v/>
      </c>
      <c r="AA55" s="79" t="str">
        <f>IF('User Input Data'!C59=truckstoptru,'User Input Data'!AA59,blank)</f>
        <v/>
      </c>
      <c r="AB55" s="9" t="str">
        <f>IF(AND(OR('User Input Data'!C59=truckstop1,'User Input Data'!C59=truckstoptru),'User Input Data'!AC59&gt;1),'User Input Data'!AC59,blank)</f>
        <v/>
      </c>
      <c r="AC55" s="9" t="str">
        <f>IF(AND(OR('User Input Data'!C59=truckstop1,'User Input Data'!C59=truckstoptru),'User Input Data'!AD59&gt;0),'User Input Data'!AD59,blank)</f>
        <v/>
      </c>
      <c r="AE55" t="str">
        <f>IF(E55&gt;0,E55,Other!$G$5)</f>
        <v/>
      </c>
      <c r="AF55" t="str">
        <f t="shared" si="18"/>
        <v/>
      </c>
      <c r="AG55" s="12" t="str">
        <f>IF(NOT(B55=blank),VLOOKUP(B55+0,'Tables 4-5'!$F$8:$G$25,2),blank)</f>
        <v/>
      </c>
      <c r="AH55" s="461" t="str">
        <f>IF(NOT(B55=blank),VLOOKUP(B55+0,'Table 6'!$B$3:$D$20,2),blank)</f>
        <v/>
      </c>
      <c r="AI55" s="4" t="str">
        <f>IF(NOT(B55=blank),'Tables 4-5'!$A$8,blank)</f>
        <v/>
      </c>
      <c r="AJ55" s="4" t="str">
        <f>IF(NOT(B55=blank),PRODUCT(G55,H55,(AE55-IF(AE55/FHS&lt;1,1,AE55/FHS)*(truck_idle/60)),(AG55*AI55),(Other!$G$4/454))+PRODUCT(IF(AE55/FHS&lt;1,1,AE55/FHS),G55,H55,AH55,truck_idle/60,Other!$G$4/454),blank)</f>
        <v/>
      </c>
      <c r="AK55" s="4" t="str">
        <f>IF(NOT(B55=blank),PRODUCT(IF(AE55/FHS&lt;1,1,AE55/FHS),G55,H55,AH55,truck_idle/60,Other!$G$4/454)+PRODUCT(G55,(AE55-IF(AE55/FHS&lt;1,1,AE55/FHS)*(truck_idle/60)),Truck_KW,gridNox,Other!$G$4/454,H55,AG55),blank)</f>
        <v/>
      </c>
      <c r="AL55" s="12" t="str">
        <f>IF(NOT(B55=blank),VLOOKUP(B55+1,'Tables 4-5'!$F$8:$G$25,2),blank)</f>
        <v/>
      </c>
      <c r="AM55" s="461" t="str">
        <f>IF(NOT(B55=blank),VLOOKUP(B55+1,'Table 6'!$B$3:$D$20,2),blank)</f>
        <v/>
      </c>
      <c r="AN55" s="4" t="str">
        <f>IF(NOT(B55=blank),'Tables 4-5'!$A$8,blank)</f>
        <v/>
      </c>
      <c r="AO55" s="4" t="str">
        <f>IF(NOT(B55=blank),PRODUCT(G55,I55,(AE55-IF(AE55/FHS&lt;1,1,AE55/FHS)*(truck_idle/60)),(AL55*AN55),(Other!$G$4/454))+PRODUCT(IF(AE55/FHS&lt;1,1,AE55/FHS),G55,I55,AM55,truck_idle/60,Other!$G$4/454),blank)</f>
        <v/>
      </c>
      <c r="AP55" s="4" t="str">
        <f>IF(NOT(B55=blank),PRODUCT(IF(AE55/FHS&lt;1,1,AE55/FHS),G55,I55,AM55,truck_idle/60,Other!$G$4/454)+PRODUCT(G55,(AE55-IF(AE55/FHS&lt;1,1,AE55/FHS)*(truck_idle/60)),Truck_KW,gridNox,Other!$G$4/454,I55,AL55),blank)</f>
        <v/>
      </c>
      <c r="AQ55" s="12" t="str">
        <f>IF(NOT(B55=blank),VLOOKUP(B55+2,'Tables 4-5'!$F$8:$G$25,2),blank)</f>
        <v/>
      </c>
      <c r="AR55" s="461" t="str">
        <f>IF(NOT(B55=blank),VLOOKUP(B55+2,'Table 6'!$B$3:$D$20,2),blank)</f>
        <v/>
      </c>
      <c r="AS55" s="4" t="str">
        <f>IF(NOT(B55=blank),'Tables 4-5'!$A$8,blank)</f>
        <v/>
      </c>
      <c r="AT55" s="4" t="str">
        <f>IF(NOT(B55=blank),PRODUCT(G55,J55,(AE55-IF(AE55/FHS&lt;1,1,AE55/FHS)*(truck_idle/60)),(AQ55*AS55),(Other!$G$4/454))+PRODUCT(IF(AE55/FHS&lt;1,1,AE55/FHS),G55,J55,AR55,truck_idle/60,Other!$G$4/454),blank)</f>
        <v/>
      </c>
      <c r="AU55" s="4" t="str">
        <f>IF(NOT(B55=blank),PRODUCT(IF(AE55/FHS&lt;1,1,AE55/FHS),G55,J55,AR55,truck_idle/60,Other!$G$4/454)+PRODUCT(G55,(AE55-IF(AE55/FHS&lt;1,1,AE55/FHS)*(truck_idle/60)),Truck_KW,gridNox,Other!$G$4/454,J55,AQ55),blank)</f>
        <v/>
      </c>
      <c r="AV55" s="12" t="str">
        <f>IF(NOT(B55=blank),VLOOKUP(B55+3,'Tables 4-5'!$F$8:$G$25,2),blank)</f>
        <v/>
      </c>
      <c r="AW55" s="4" t="str">
        <f>IF(NOT(B55=blank),VLOOKUP(B55+3,#REF!,2),blank)</f>
        <v/>
      </c>
      <c r="AX55" s="461" t="str">
        <f>IF(NOT(B55=blank),VLOOKUP(B55+3,'Table 6'!$B$3:$D$20,2),blank)</f>
        <v/>
      </c>
      <c r="AY55" s="4" t="str">
        <f>IF(NOT(B55=blank),'Tables 4-5'!$A$8,blank)</f>
        <v/>
      </c>
      <c r="AZ55" s="4" t="str">
        <f>IF(NOT(B55=blank),PRODUCT(G55,K55,(AE55-IF(AE55/FHS&lt;1,1,AE55/FHS)*(truck_idle/60)),(AV55*AY55),(Other!$G$4/454))+PRODUCT(IF(AE55/FHS&lt;1,1,AE55/FHS),G55,K55,AX55,truck_idle/60,Other!$G$4/454),blank)</f>
        <v/>
      </c>
      <c r="BA55" s="4" t="str">
        <f>IF(NOT(B55=blank),PRODUCT(IF(AE55/FHS&lt;1,1,AE55/FHS),G55,K55,AX55,Other!$G$6/60,Other!$G$4/454)+PRODUCT(G55,(AE55-IF(AE55/FHS&lt;1,1,AE55/FHS)*(truck_idle/60)),Truck_KW,gridNox,Other!$G$4/454,K55,AV55),blank)</f>
        <v/>
      </c>
      <c r="BB55" s="12" t="str">
        <f>IF(NOT(B55=blank),VLOOKUP(B55+4,'Tables 4-5'!$F$8:$G$25,2),blank)</f>
        <v/>
      </c>
      <c r="BC55" s="461" t="str">
        <f>IF(NOT(B55=blank),VLOOKUP(B55+4,'Table 6'!$B$3:$D$20,2),blank)</f>
        <v/>
      </c>
      <c r="BD55" s="4" t="str">
        <f>IF(NOT(B55=blank),'Tables 4-5'!$A$8,blank)</f>
        <v/>
      </c>
      <c r="BE55" s="4" t="str">
        <f>IF(NOT(B55=blank),PRODUCT(G55,L55,(AE55-IF(AE55/FHS&lt;1,1,AE55/FHS)*(truck_idle/60)),(BB55*BD55),(Other!$G$4/454))+PRODUCT(IF(AE55/FHS&lt;1,1,AE55/FHS),G55,L55,BC55,truck_idle/60,Other!$G$4/454),blank)</f>
        <v/>
      </c>
      <c r="BF55" s="4" t="str">
        <f>IF(NOT(B55=blank),PRODUCT(IF(AE55/FHS&lt;1,1,AE55/FHS),G55,L55,BC55,Other!$G$6/60,Other!$G$4/454)+PRODUCT(G55,(AE55-IF(AE55/FHS&lt;1,1,AE55/FHS)*(truck_idle/60)),Truck_KW,gridNox,Other!$G$4/454,L55,BB55),blank)</f>
        <v/>
      </c>
      <c r="BG55" s="12" t="str">
        <f>IF(NOT(B55=blank),VLOOKUP(B55+5,'Tables 4-5'!$F$8:$G$25,2),blank)</f>
        <v/>
      </c>
      <c r="BH55" s="461" t="str">
        <f>IF(NOT(B55=blank),VLOOKUP(B55+5,'Table 6'!$B$3:$D$20,2),blank)</f>
        <v/>
      </c>
      <c r="BI55" s="4" t="str">
        <f>IF(NOT(B55=blank),'Tables 4-5'!$A$8,blank)</f>
        <v/>
      </c>
      <c r="BJ55" s="4" t="str">
        <f>IF(NOT(B55=blank),PRODUCT(G55,M55,(AE55-IF(AE55/FHS&lt;1,1,AE55/FHS)*(truck_idle/60)),(BG55*BI55),(Other!$G$4/454))+PRODUCT(IF(AE55/FHS&lt;1,1,AE55/FHS),G55,M55,BH55,truck_idle/60,Other!$G$4/454),blank)</f>
        <v/>
      </c>
      <c r="BK55" s="4" t="str">
        <f>IF(NOT(B55=blank),PRODUCT(IF(AE55/FHS&lt;1,1,AE55/FHS),G55,M55,BH55,truck_idle/60,Other!$G$4/454)+PRODUCT(G55,(AE55-IF(AE55/FHS&lt;1,1,AE55/FHS)*(truck_idle/60)),Truck_KW,gridNox,Other!$G$4/454,M55,BG55),blank)</f>
        <v/>
      </c>
      <c r="BL55" s="12" t="str">
        <f>IF(NOT(B55=blank),VLOOKUP(B55+6,'Tables 4-5'!$F$8:$G$25,2),blank)</f>
        <v/>
      </c>
      <c r="BM55" s="461" t="str">
        <f>IF(NOT(B55=blank),VLOOKUP(B55+6,'Table 6'!$B$3:$D$20,2),blank)</f>
        <v/>
      </c>
      <c r="BN55" s="4" t="str">
        <f>IF(NOT(B55=blank),'Tables 4-5'!$A$8,blank)</f>
        <v/>
      </c>
      <c r="BO55" s="4" t="str">
        <f>IF(NOT(B55=blank),PRODUCT(G55,N55,(AE55-IF(AE55/FHS&lt;1,1,AE55/FHS)*(truck_idle/60)),(BL55*BN55),(Other!$G$4/454))+PRODUCT(IF(AE55/FHS&lt;1,1,AE55/FHS),G55,N55,BM55,truck_idle/60,Other!$G$4/454),blank)</f>
        <v/>
      </c>
      <c r="BP55" s="4" t="str">
        <f>IF(NOT(B55=blank),PRODUCT(IF(AE55/FHS&lt;1,1,AE55/FHS),G55,N55,BM55,truck_idle/60,Other!$G$4/454)+PRODUCT(G55,(AE55-IF(AE55/FHS&lt;1,1,AE55/FHS)*(truck_idle/60)),Truck_KW,gridNox,Other!$G$4/454,N55,BL55),blank)</f>
        <v/>
      </c>
      <c r="BQ55" s="12" t="str">
        <f>IF(NOT(B55=blank),VLOOKUP(B55+7,'Tables 4-5'!$F$8:$G$25,2),blank)</f>
        <v/>
      </c>
      <c r="BR55" s="461" t="str">
        <f>IF(NOT(B55=blank),VLOOKUP(B55+7,'Table 6'!$B$3:$D$20,2),blank)</f>
        <v/>
      </c>
      <c r="BS55" s="4" t="str">
        <f>IF(NOT(B55=blank),'Tables 4-5'!$A$8,blank)</f>
        <v/>
      </c>
      <c r="BT55" s="4" t="str">
        <f>IF(NOT(B55=blank),PRODUCT(G55,O55,(AE55-IF(AE55/FHS&lt;1,1,AE55/FHS)*(truck_idle/60)),(BQ55*BS55),(Other!$G$4/454))+PRODUCT(IF(AE55/FHS&lt;1,1,AE55/FHS),G55,O55,BR55,truck_idle/60,Other!$G$4/454),blank)</f>
        <v/>
      </c>
      <c r="BU55" s="4" t="str">
        <f>IF(NOT(B55=blank),PRODUCT(IF(AE55/FHS&lt;1,1,AE55/FHS),G55,O55,BR55,truck_idle/60,Other!$G$4/454)+PRODUCT(G55,(AE55-IF(AE55/FHS&lt;1,1,AE55/FHS)*(truck_idle/60)),Truck_KW,gridNox,Other!$G$4/454,O55,BQ55),blank)</f>
        <v/>
      </c>
      <c r="BV55" s="12" t="str">
        <f>IF(NOT(B55=blank),VLOOKUP(B55+8,'Tables 4-5'!$F$8:$G$25,2),blank)</f>
        <v/>
      </c>
      <c r="BW55" s="461" t="str">
        <f>IF(NOT(B55=blank),VLOOKUP(B55+8,'Table 6'!$B$3:$D$20,2),blank)</f>
        <v/>
      </c>
      <c r="BX55" s="4" t="str">
        <f>IF(NOT(B55=blank),'Tables 4-5'!$A$8,blank)</f>
        <v/>
      </c>
      <c r="BY55" s="4" t="str">
        <f>IF(NOT(B55=blank),PRODUCT(G55,P55,(AE55-IF(AE55/FHS&lt;1,1,AE55/FHS)*(truck_idle/60)),(BV55*BX55),(Other!$G$4/454))+PRODUCT(IF(AE55/FHS&lt;1,1,AE55/FHS),G55,P55,BW55,truck_idle/60,Other!$G$4/454),blank)</f>
        <v/>
      </c>
      <c r="BZ55" s="4" t="str">
        <f>IF(NOT(B55=blank),PRODUCT(IF(AE55/FHS&lt;1,1,AE55/FHS),G55,P55,BW55,truck_idle/60,Other!$G$4/454)+PRODUCT(G55,(AE55-IF(AE55/FHS&lt;1,1,AE55/FHS)*(truck_idle/60)),Truck_KW,gridNox,Other!$G$4/454,P55,BV55),blank)</f>
        <v/>
      </c>
      <c r="CA55" s="12" t="str">
        <f>IF(NOT(B55=blank),VLOOKUP(B55+9,'Tables 4-5'!$F$8:$G$25,2),blank)</f>
        <v/>
      </c>
      <c r="CB55" s="461" t="str">
        <f>IF(NOT(B55=blank),VLOOKUP(B55+9,'Table 6'!$B$3:$D$20,2),blank)</f>
        <v/>
      </c>
      <c r="CC55" s="4" t="str">
        <f>IF(NOT(B55=blank),'Tables 4-5'!$A$8,blank)</f>
        <v/>
      </c>
      <c r="CD55" s="4" t="str">
        <f>IF(NOT(B55=blank),PRODUCT(G55,Q55,(AE55-IF(AE55/FHS&lt;1,1,AE55/FHS)*(truck_idle/60)),(CA55*CC55),(Other!$G$4/454))+PRODUCT(IF(AE55/FHS&lt;1,1,AE55/FHS),G55,Q55,CB55,truck_idle/60,Other!$G$4/454),blank)</f>
        <v/>
      </c>
      <c r="CE55" s="4" t="str">
        <f>IF(NOT(B55=blank),PRODUCT(IF(AE55/FHS&lt;1,1,AE55/FHS),G55,Q55,CB55,truck_idle/60,Other!$G$4/454)+PRODUCT(G55,(AE55-IF(AE55/FHS&lt;1,1,AE55/FHS)*(truck_idle/60)),Truck_KW,gridNox,Other!$G$4/454,Q55,CA55),blank)</f>
        <v/>
      </c>
      <c r="CG55" s="12" t="str">
        <f>IF(NOT(B55=blank),VLOOKUP(B55+0,'Tables 4-5'!$F$8:$G$25,2),blank)</f>
        <v/>
      </c>
      <c r="CH55" s="12" t="str">
        <f>IF(NOT(B55=blank),VLOOKUP(B55+0,'Table 6'!$B$3:$D$20,3),blank)</f>
        <v/>
      </c>
      <c r="CI55" s="4" t="str">
        <f>IF(NOT(B55=blank),'Tables 4-5'!$B$8,blank)</f>
        <v/>
      </c>
      <c r="CJ55" s="4" t="str">
        <f>IF(NOT(B55=blank),PRODUCT(G55,H55,(AE55-IF(AE55/FHS&lt;1,1,AE55/FHS)*(truck_idle/60)),(CG55*CI55),(Other!$G$4/454))+PRODUCT(IF(AE55/FHS&lt;1,1,AE55/FHS),G55,H55,CH55,truck_idle/60,Other!$G$4/454),blank)</f>
        <v/>
      </c>
      <c r="CK55" s="12" t="str">
        <f>IF(NOT(B55=blank),PRODUCT(IF(AE55/FHS&lt;1,1,AE55/FHS),G55,H55,CH55,truck_idle/60,Other!$G$4/454)+PRODUCT(G55,(AE55-IF(AE55/FHS&lt;1,1,AE55/FHS)*(truck_idle/60)),Truck_KW,gridPM,Other!$G$4/454,CG55,H55),blank)</f>
        <v/>
      </c>
      <c r="CL55" s="12" t="str">
        <f>IF(NOT(B55=blank),VLOOKUP(B55+1,'Tables 4-5'!$F$8:$G$25,2),blank)</f>
        <v/>
      </c>
      <c r="CM55" s="12" t="str">
        <f>IF(NOT(B55=blank),VLOOKUP(B55+1,'Table 6'!$B$3:$D$20,3),blank)</f>
        <v/>
      </c>
      <c r="CN55" s="4" t="str">
        <f>IF(NOT(B55=blank),'Tables 4-5'!$B$8,blank)</f>
        <v/>
      </c>
      <c r="CO55" s="4" t="str">
        <f>IF(NOT(B55=blank),PRODUCT(G55,I55,(AE55-IF(AE55/FHS&lt;1,1,AE55/FHS)*(truck_idle/60)),(CL55*CN55),(Other!$G$4/454))+PRODUCT(IF(AE55/FHS&lt;1,1,AE55/FHS),G55,I55,CM55,truck_idle/60,Other!$G$4/454),blank)</f>
        <v/>
      </c>
      <c r="CP55" s="12" t="str">
        <f>IF(NOT(B55=blank),PRODUCT(IF(AE55/FHS&lt;1,1,AE55/FHS),G55,I55,CM55,truck_idle/60,Other!$G$4/454)+PRODUCT(G55,(AE55-IF(AE55/FHS&lt;1,1,AE55/FHS)*(truck_idle/60)),Truck_KW,gridPM,Other!$G$4/454,I55,CL55),blank)</f>
        <v/>
      </c>
      <c r="CQ55" s="12" t="str">
        <f>IF(NOT(B55=blank),VLOOKUP(B55+2,'Tables 4-5'!$F$8:$G$25,2),blank)</f>
        <v/>
      </c>
      <c r="CR55" s="12" t="str">
        <f>IF(NOT(B55=blank),VLOOKUP(B55+2,'Table 6'!$B$3:$D$20,3),blank)</f>
        <v/>
      </c>
      <c r="CS55" s="4" t="str">
        <f>IF(NOT(B55=blank),'Tables 4-5'!$B$8,blank)</f>
        <v/>
      </c>
      <c r="CT55" s="4" t="str">
        <f>IF(NOT(B55=blank),PRODUCT(G55,J55,(AE55-IF(AE55/FHS&lt;1,1,AE55/FHS)*(truck_idle/60)),(CQ55*CS55),(Other!$G$4/454))+PRODUCT(IF(AE55/FHS&lt;1,1,AE55/FHS),G55,J55,CR55,truck_idle/60,Other!$G$4/454),blank)</f>
        <v/>
      </c>
      <c r="CU55" s="12" t="str">
        <f>IF(NOT(B55=blank),PRODUCT(IF(AE55/FHS&lt;1,1,AE55/FHS),G55,J55,CR55,truck_idle/60,Other!$G$4/454)+PRODUCT(G55,(AE55-IF(AE55/FHS&lt;1,1,AE55/FHS)*(truck_idle/60)),Truck_KW,gridPM,Other!$G$4/454,J55,CQ55),blank)</f>
        <v/>
      </c>
      <c r="CV55" s="12" t="str">
        <f>IF(NOT(B55=blank),VLOOKUP(B55+3,'Tables 4-5'!$F$8:$G$25,2),blank)</f>
        <v/>
      </c>
      <c r="CW55" s="12" t="str">
        <f>IF(NOT(B55=blank),VLOOKUP(B55+3,'Table 6'!$B$3:$D$20,3),blank)</f>
        <v/>
      </c>
      <c r="CX55" s="4" t="str">
        <f>IF(NOT(B55=blank),'Tables 4-5'!$B$8,blank)</f>
        <v/>
      </c>
      <c r="CY55" s="4" t="str">
        <f>IF(NOT(B55=blank),PRODUCT(G55,K55,(AE55-IF(AE55/FHS&lt;1,1,AE55/FHS)*(truck_idle/60)),(CV55*CX55),(Other!$G$4/454))+PRODUCT(IF(AE55/FHS&lt;1,1,AE55/FHS),G55,K55,CW55,truck_idle/60,Other!$G$4/454),blank)</f>
        <v/>
      </c>
      <c r="CZ55" s="12" t="str">
        <f>IF(NOT(B55=blank),PRODUCT(IF(AE55/FHS&lt;1,1,AE55/FHS),G55,K55,CW55,truck_idle/60,Other!$G$4/454)+PRODUCT(G55,(AE55-IF(AE55/FHS&lt;1,1,AE55/FHS)*(truck_idle/60)),Truck_KW,gridPM,Other!$G$4/454,K55,CV55),blank)</f>
        <v/>
      </c>
      <c r="DA55" s="12" t="str">
        <f>IF(NOT(B55=blank),VLOOKUP(B55+4,'Tables 4-5'!$F$8:$G$25,2),blank)</f>
        <v/>
      </c>
      <c r="DB55" s="12" t="str">
        <f>IF(NOT(B55=blank),VLOOKUP(B55+4,'Table 6'!$B$3:$D$20,3),blank)</f>
        <v/>
      </c>
      <c r="DC55" s="4" t="str">
        <f>IF(NOT(B55=blank),'Tables 4-5'!$B$8,blank)</f>
        <v/>
      </c>
      <c r="DD55" s="4" t="str">
        <f>IF(NOT(B55=blank),PRODUCT(G55,L55,(AE55-IF(AE55/FHS&lt;1,1,AE55/FHS)*(truck_idle/60)),(DA55*DC55),(Other!$G$4/454))+PRODUCT(IF(AE55/FHS&lt;1,1,AE55/FHS),G55,L55,DB55,truck_idle/60,Other!$G$4/454),blank)</f>
        <v/>
      </c>
      <c r="DE55" s="12" t="str">
        <f>IF(NOT(B55=blank),PRODUCT(IF(AE55/FHS&lt;1,1,AE55/FHS),G55,L55,DB55,truck_idle/60,Other!$G$4/454)+PRODUCT(G55,(AE55-IF(AE55/FHS&lt;1,1,AE55/FHS)*(truck_idle/60)),Truck_KW,gridPM,Other!$G$4/454,L55,DA55),blank)</f>
        <v/>
      </c>
      <c r="DF55" s="12" t="str">
        <f>IF(NOT(B55=blank),VLOOKUP(B55+5,'Tables 4-5'!$F$8:$G$25,2),blank)</f>
        <v/>
      </c>
      <c r="DG55" s="12" t="str">
        <f>IF(NOT(B55=blank),VLOOKUP(B55+5,'Table 6'!$B$3:$D$20,3),blank)</f>
        <v/>
      </c>
      <c r="DH55" s="4" t="str">
        <f>IF(NOT(B55=blank),'Tables 4-5'!$B$8,blank)</f>
        <v/>
      </c>
      <c r="DI55" s="4" t="str">
        <f>IF(NOT(B55=blank),PRODUCT(G55,M55,(AE55-IF(AE55/FHS&lt;1,1,AE55/FHS)*(truck_idle/60)),(DF55*DH55),(Other!$G$4/454))+PRODUCT(IF(AE55/FHS&lt;1,1,AE55/FHS),G55,M55,DG55,truck_idle/60,Other!$G$4/454),blank)</f>
        <v/>
      </c>
      <c r="DJ55" s="12" t="str">
        <f>IF(NOT(B55=blank),PRODUCT(IF(AE55/FHS&lt;1,1,AE55/FHS),G55,M55,DG55,truck_idle/60,Other!$G$4/454)+PRODUCT(G55,(AE55-IF(AE55/FHS&lt;1,1,AE55/FHS)*(truck_idle/60)),Truck_KW,gridPM,Other!$G$4/454,M55,DF55),blank)</f>
        <v/>
      </c>
      <c r="DK55" s="12" t="str">
        <f>IF(NOT(B55=blank),VLOOKUP(B55+6,'Tables 4-5'!$F$8:$G$25,2),blank)</f>
        <v/>
      </c>
      <c r="DL55" s="12" t="str">
        <f>IF(NOT(B55=blank),VLOOKUP(B55+6,'Table 6'!$B$3:$D$20,3),blank)</f>
        <v/>
      </c>
      <c r="DM55" s="4" t="str">
        <f>IF(NOT(B55=blank),'Tables 4-5'!$B$8,blank)</f>
        <v/>
      </c>
      <c r="DN55" s="4" t="str">
        <f>IF(NOT(B55=blank),PRODUCT(G55,N55,(AE55-IF(AE55/FHS&lt;1,1,AE55/FHS)*(truck_idle/60)),(DK55*DM55),(Other!$G$4/454))+PRODUCT(IF(AE55/FHS&lt;1,1,AE55/FHS),G55,N55,DL55,truck_idle/60,Other!$G$4/454),blank)</f>
        <v/>
      </c>
      <c r="DO55" s="12" t="str">
        <f>IF(NOT(B55=blank),PRODUCT(IF(AE55/FHS&lt;1,1,AE55/FHS),G55,N55,DL55,truck_idle/60,Other!$G$4/454)+PRODUCT(G55,(AE55-IF(AE55/FHS&lt;1,1,AE55/FHS)*(truck_idle/60)),Truck_KW,gridPM,Other!$G$4/454,N55,DK55),blank)</f>
        <v/>
      </c>
      <c r="DP55" s="12" t="str">
        <f>IF(NOT(B55=blank),VLOOKUP(B55+7,'Tables 4-5'!$F$8:$G$25,2),blank)</f>
        <v/>
      </c>
      <c r="DQ55" s="12" t="str">
        <f>IF(NOT(B55=blank),VLOOKUP(B55+7,'Table 6'!$B$3:$D$20,3),blank)</f>
        <v/>
      </c>
      <c r="DR55" s="4" t="str">
        <f>IF(NOT(B55=blank),'Tables 4-5'!$B$8,blank)</f>
        <v/>
      </c>
      <c r="DS55" s="4" t="str">
        <f>IF(NOT(B55=blank),PRODUCT(G55,O55,(AE55-IF(AE55/FHS&lt;1,1,AE55/FHS)*(truck_idle/60)),(DP55*DR55),(Other!$G$4/454))+PRODUCT(IF(AE55/FHS&lt;1,1,AE55/FHS),G55,O55,DQ55,truck_idle/60,Other!$G$4/454),blank)</f>
        <v/>
      </c>
      <c r="DT55" s="12" t="str">
        <f>IF(NOT(B55=blank),PRODUCT(IF(AE55/FHS&lt;1,1,AE55/FHS),G55,O55,DQ55,truck_idle/60,Other!$G$4/454)+PRODUCT(G55,(AE55-IF(AE55/FHS&lt;1,1,AE55/FHS)*(truck_idle/60)),Truck_KW,gridPM,Other!$G$4/454,O55,DP55),blank)</f>
        <v/>
      </c>
      <c r="DU55" s="12" t="str">
        <f>IF(NOT(B55=blank),VLOOKUP(B55+8,'Tables 4-5'!$F$8:$G$25,2),blank)</f>
        <v/>
      </c>
      <c r="DV55" s="12" t="str">
        <f>IF(NOT(B55=blank),VLOOKUP(B55+8,'Table 6'!$B$3:$D$20,3),blank)</f>
        <v/>
      </c>
      <c r="DW55" s="4" t="str">
        <f>IF(NOT(B55=blank),'Tables 4-5'!$B$8,blank)</f>
        <v/>
      </c>
      <c r="DX55" s="4" t="str">
        <f>IF(NOT(B55=blank),PRODUCT(G55,P55,(AE55-IF(AE55/FHS&lt;1,1,AE55/FHS)*(truck_idle/60)),(DU55*DW55),(Other!$G$4/454))+PRODUCT(IF(AE55/FHS&lt;1,1,AE55/FHS),G55,P55,DV55,truck_idle/60,Other!$G$4/454),blank)</f>
        <v/>
      </c>
      <c r="DY55" s="12" t="str">
        <f>IF(NOT(B55=blank),PRODUCT(IF(AE55/FHS&lt;1,1,AE55/FHS),G55,P55,DV55,truck_idle/60,Other!$G$4/454)+PRODUCT(G55,(AE55-IF(AE55/FHS&lt;1,1,AE55/FHS)*(truck_idle/60)),Truck_KW,gridPM,Other!$G$4/454,P55,DU55),blank)</f>
        <v/>
      </c>
      <c r="DZ55" s="12" t="str">
        <f>IF(NOT(B55=blank),VLOOKUP(B55+9,'Tables 4-5'!$F$8:$G$25,2),blank)</f>
        <v/>
      </c>
      <c r="EA55" s="12" t="str">
        <f>IF(NOT(B55=blank),VLOOKUP(B55+9,#REF!,3),blank)</f>
        <v/>
      </c>
      <c r="EB55" s="12" t="str">
        <f>IF(NOT(B55=blank),VLOOKUP(B55+9,'Table 6'!$B$3:$D$20,3),blank)</f>
        <v/>
      </c>
      <c r="EC55" s="4" t="str">
        <f>IF(NOT(B55=blank),'Tables 4-5'!$B$8,blank)</f>
        <v/>
      </c>
      <c r="ED55" s="4" t="str">
        <f>IF(NOT(B55=blank),PRODUCT(G55,Q55,(AE55-IF(AE55/FHS&lt;1,1,AE55/FHS)*(truck_idle/60)),(DZ55*EC55),(Other!$G$4/454))+PRODUCT(IF(AE55/FHS&lt;1,1,AE55/FHS),G55,Q55,EB55,truck_idle/60,Other!$G$4/454),blank)</f>
        <v/>
      </c>
      <c r="EE55" s="12" t="str">
        <f>IF(NOT(B55=blank),PRODUCT(IF(AE55/FHS&lt;1,1,AE55/FHS),G55,Q55,EB55,truck_idle/60,Other!$G$4/454)+PRODUCT(G55,(AE55-IF(AE55/FHS&lt;1,1,AE55/FHS)*(truck_idle/60)),Truck_KW,gridPM,Other!$G$4/454,Q55,DZ55),blank)</f>
        <v/>
      </c>
      <c r="EG55" t="str">
        <f>IF(C55=truckstoptru,VLOOKUP(B55+0,'Tables 2-3 TRU'!$B$14:$D$31,2),blank)</f>
        <v/>
      </c>
      <c r="EH55" s="4" t="str">
        <f>IF(C55=truckstoptru,PRODUCT(G55,(AF55-IF(AF55/FHS&lt;1,1,AF55/FHS)*(truck_idle/60)),tru__hp,tru_Load_Factor,(Other!$G$4/454),EG55,R55)+PRODUCT(IF(AF55/FHS&lt;1,1,AF55/FHS),G55,truck_idle/60,tru__hp,tru_Load_Factor,(Other!$G$4/454),EG55,R55),blank)</f>
        <v/>
      </c>
      <c r="EI55" s="4" t="str">
        <f>IF(C55=truckstoptru,PRODUCT(IF(AF55/FHS&lt;1,1,AF55/FHS),G55,truck_idle/60,tru_Load_Factor,tru__hp,(Other!$G$4/454),EG55,R55)+PRODUCT(G55,(AF55-IF(AF55/FHS&lt;1,1,AF55/FHS)*(truck_idle/60)),TRU_KW,gridNox,Other!$G$4/454,R55),blank)</f>
        <v/>
      </c>
      <c r="EJ55" t="str">
        <f>IF(C55=truckstoptru,VLOOKUP(B55+1,'Tables 2-3 TRU'!$B$14:$D$31,2),blank)</f>
        <v/>
      </c>
      <c r="EK55" s="4" t="str">
        <f>IF(C55=truckstoptru,PRODUCT(G55,(AF55-IF(AF55/FHS&lt;1,1,AF55/FHS)*(truck_idle/60)),tru__hp,tru_Load_Factor,(Other!$G$4/454),EJ55,S55)+PRODUCT(IF(AF55/FHS&lt;1,1,AF55/FHS),G55,truck_idle/60,tru__hp,tru_Load_Factor,(Other!$G$4/454),EJ55,S55),blank)</f>
        <v/>
      </c>
      <c r="EL55" s="4" t="str">
        <f>IF(C55=truckstoptru,PRODUCT(IF(AF55/FHS&lt;1,1,AF55/FHS),G55,truck_idle/60,tru_Load_Factor,tru__hp,(Other!$G$4/454),EJ55,S55)+PRODUCT(G55,(AF55-IF(AF55/FHS&lt;1,1,AF55/FHS)*(truck_idle/60)),TRU_KW,gridNox,Other!$G$4/454,S55),blank)</f>
        <v/>
      </c>
      <c r="EM55" t="str">
        <f>IF(C55=truckstoptru,VLOOKUP(B55+2,'Tables 2-3 TRU'!$B$14:$D$31,2),blank)</f>
        <v/>
      </c>
      <c r="EN55" s="4" t="str">
        <f>IF(C55=truckstoptru,PRODUCT(G55,(AF55-IF(AF55/FHS&lt;1,1,AF55/FHS)*(truck_idle/60)),tru__hp,tru_Load_Factor,(Other!$G$4/454),EM55,T55)+PRODUCT(IF(AF55/FHS&lt;1,1,AF55/FHS),G55,truck_idle/60,tru__hp,tru_Load_Factor,(Other!$G$4/454),EM55,T55),blank)</f>
        <v/>
      </c>
      <c r="EO55" s="4" t="str">
        <f>IF(C55=truckstoptru,PRODUCT(IF(AF55/FHS&lt;1,1,AF55/FHS),G55,truck_idle/60,tru_Load_Factor,tru__hp,(Other!$G$4/454),EM55,T55)+PRODUCT(G55,(AF55-IF(AF55/FHS&lt;1,1,AF55/FHS)*(truck_idle/60)),TRU_KW,gridNox,Other!$G$4/454,T55),blank)</f>
        <v/>
      </c>
      <c r="EP55" t="str">
        <f>IF(C55=truckstoptru,VLOOKUP(B55+3,'Tables 2-3 TRU'!$B$14:$D$31,2),blank)</f>
        <v/>
      </c>
      <c r="EQ55" s="4" t="str">
        <f>IF(C55=truckstoptru,PRODUCT(G55,(AF55-IF(AF55/FHS&lt;1,1,AF55/FHS)*(truck_idle/60)),tru__hp,tru_Load_Factor,(Other!$G$4/454),EP55,U55)+PRODUCT(IF(AF55/FHS&lt;1,1,AF55/FHS),G55,truck_idle/60,tru__hp,tru_Load_Factor,(Other!$G$4/454),EP55,U55),blank)</f>
        <v/>
      </c>
      <c r="ER55" s="4" t="str">
        <f>IF(C55=truckstoptru,PRODUCT(IF(AF55/FHS&lt;1,1,AF55/FHS),G55,truck_idle/60,tru_Load_Factor,tru__hp,(Other!$G$4/454),EP55,U55)+PRODUCT(G55,(AF55-IF(AF55/FHS&lt;1,1,AF55/FHS)*(truck_idle/60)),TRU_KW,gridNox,Other!$G$4/454,U55),blank)</f>
        <v/>
      </c>
      <c r="ES55" t="str">
        <f>IF(C55=truckstoptru,VLOOKUP(B55+4,'Tables 2-3 TRU'!$B$14:$D$31,2),blank)</f>
        <v/>
      </c>
      <c r="ET55" s="4" t="str">
        <f>IF(C55=truckstoptru,PRODUCT(G55,(AF55-IF(AF55/FHS&lt;1,1,AF55/FHS)*(truck_idle/60)),tru__hp,tru_Load_Factor,(Other!$G$4/454),ES55,V55)+PRODUCT(IF(AF55/FHS&lt;1,1,AF55/FHS),G55,truck_idle/60,tru__hp,tru_Load_Factor,(Other!$G$4/454),ES55,V55),blank)</f>
        <v/>
      </c>
      <c r="EU55" s="4" t="str">
        <f>IF(C55=truckstoptru,PRODUCT(IF(AF55/FHS&lt;1,1,AE55/FHS),G55,truck_idle/60,tru_Load_Factor,tru__hp,(Other!$G$4/454),ES55,V55)+PRODUCT(G55,(AF55-IF(AF55/FHS&lt;1,1,AE55/FHS)*(truck_idle/60)),TRU_KW,gridNox,Other!$G$4/454,V55),blank)</f>
        <v/>
      </c>
      <c r="EV55" t="str">
        <f>IF(C55=truckstoptru,VLOOKUP(B55+5,'Tables 2-3 TRU'!$B$14:$D$31,2),blank)</f>
        <v/>
      </c>
      <c r="EW55" s="4" t="str">
        <f>IF(C55=truckstoptru,PRODUCT(G55,(AF55-IF(AF55/FHS&lt;1,1,AF55/FHS)*(truck_idle/60)),tru__hp,tru_Load_Factor,(Other!$G$4/454),EV55,W55)+PRODUCT(IF(AF55/FHS&lt;1,1,AF55/FHS),G55,truck_idle/60,tru__hp,tru_Load_Factor,(Other!$G$4/454),EV55,W55),blank)</f>
        <v/>
      </c>
      <c r="EX55" s="4" t="str">
        <f>IF(C55=truckstoptru,PRODUCT(IF(AF55/FHS&lt;1,1,AF55/FHS),G55,truck_idle/60,tru_Load_Factor,tru__hp,(Other!$G$4/454),EV55,W55)+PRODUCT(G55,(AF55-IF(AF55/FHS&lt;1,1,AF55/FHS)*(truck_idle/60)),TRU_KW,gridNox,Other!$G$4/454,W55),blank)</f>
        <v/>
      </c>
      <c r="EY55" t="str">
        <f>IF(C55=truckstoptru,VLOOKUP(B55+6,'Tables 2-3 TRU'!$B$14:$D$31,2),blank)</f>
        <v/>
      </c>
      <c r="EZ55" s="4" t="str">
        <f>IF(C55=truckstoptru,PRODUCT(G55,(AF55-IF(AF55/FHS&lt;1,1,AF55/FHS)*(truck_idle/60)),tru__hp,tru_Load_Factor,(Other!$G$4/454),EY55,X55)+PRODUCT(IF(AF55/FHS&lt;1,1,AF55/FHS),G55,truck_idle/60,tru__hp,tru_Load_Factor,(Other!$G$4/454),EY55,X55),blank)</f>
        <v/>
      </c>
      <c r="FA55" s="4" t="str">
        <f>IF(C55=truckstoptru,PRODUCT(IF(AF55/FHS&lt;1,1,AF55/FHS),G55,truck_idle/60,tru_Load_Factor,tru__hp,(Other!$G$4/454),EY55,X55)+PRODUCT(G55,(AF55-IF(AF55/FHS&lt;1,1,AF55/FHS)*(truck_idle/60)),TRU_KW,gridNox,Other!$G$4/454,X55),blank)</f>
        <v/>
      </c>
      <c r="FB55" t="str">
        <f>IF(C55=truckstoptru,VLOOKUP(B55+7,'Tables 2-3 TRU'!$B$14:$D$31,2),blank)</f>
        <v/>
      </c>
      <c r="FC55" s="4" t="str">
        <f>IF(C55=truckstoptru,PRODUCT(G55,(AF55-IF(AF55/FHS&lt;1,1,AF55/FHS)*(truck_idle/60)),tru__hp,tru_Load_Factor,(Other!$G$4/454),FB55,Y55)+PRODUCT(IF(AF55/FHS&lt;1,1,AF55/FHS),G55,truck_idle/60,tru__hp,tru_Load_Factor,(Other!$G$4/454),FB55,Y55),blank)</f>
        <v/>
      </c>
      <c r="FD55" s="4" t="str">
        <f>IF(C55=truckstoptru,PRODUCT(IF(AF55/FHS&lt;1,1,AF55/FHS),G55,truck_idle/60,tru_Load_Factor,tru__hp,(Other!$G$4/454),FB55,Y55)+PRODUCT(G55,(AF55-IF(AF55/FHS&lt;1,1,AF55/FHS)*(truck_idle/60)),TRU_KW,gridNox,Other!$G$4/454,Y55),blank)</f>
        <v/>
      </c>
      <c r="FE55" t="str">
        <f>IF(C55=truckstoptru,VLOOKUP(B55+8,'Tables 2-3 TRU'!$B$14:$D$31,2),blank)</f>
        <v/>
      </c>
      <c r="FF55" s="4" t="str">
        <f>IF(C55=truckstoptru,PRODUCT(G55,(AF55-IF(AF55/FHS&lt;1,1,AF55/FHS)*(truck_idle/60)),tru__hp,tru_Load_Factor,(Other!$G$4/454),FE55,Z55)+PRODUCT(IF(AF55/FHS&lt;1,1,AF55/FHS),G55,truck_idle/60,tru__hp,tru_Load_Factor,(Other!$G$4/454),FE55,Z55),blank)</f>
        <v/>
      </c>
      <c r="FG55" s="4" t="str">
        <f>IF(C55=truckstoptru,PRODUCT(IF(AF55/FHS&lt;1,1,AF55/FHS),G55,truck_idle/60,tru_Load_Factor,tru__hp,(Other!$G$4/454),FE55,Z55)+PRODUCT(G55,(AF55-IF(AF55/FHS&lt;1,1,AF55/FHS)*(truck_idle/60)),TRU_KW,gridNox,Other!$G$4/454,Z55),blank)</f>
        <v/>
      </c>
      <c r="FH55" t="str">
        <f>IF(C55=truckstoptru,VLOOKUP(B55+9,'Tables 2-3 TRU'!$B$14:$D$31,2),blank)</f>
        <v/>
      </c>
      <c r="FI55" s="4" t="str">
        <f>IF(C55=truckstoptru,PRODUCT(G55,(AF55-IF(AF55/FHS&lt;1,1,AF55/FHS)*(truck_idle/60)),tru__hp,tru_Load_Factor,(Other!$G$4/454),FH55,AA55)+PRODUCT(IF(AF55/FHS&lt;1,1,AF55/FHS),G55,truck_idle/60,tru__hp,tru_Load_Factor,(Other!$G$4/454),FH55,AA55),blank)</f>
        <v/>
      </c>
      <c r="FJ55" s="4" t="str">
        <f>IF(C55=truckstoptru,PRODUCT(IF(AF55/FHS&lt;1,1,AF55/FHS),G55,truck_idle/60,tru_Load_Factor,tru__hp,(Other!$G$4/454),FH55,AA55)+PRODUCT(G55,(AF55-IF(AF55/FHS&lt;1,1,AF55/FHS)*(truck_idle/60)),TRU_KW,gridNox,Other!$G$4/454,AA55),blank)</f>
        <v/>
      </c>
      <c r="FL55" t="str">
        <f>IF(C55=truckstoptru,VLOOKUP(B55+0,'Tables 2-3 TRU'!$B$14:$D$31,3),blank)</f>
        <v/>
      </c>
      <c r="FM55" s="4" t="str">
        <f>IF(C55=truckstoptru,PRODUCT(G55,(AF55-IF(AF55/FHS&lt;1,1,AF55/FHS)*(truck_idle/60)),tru__hp,tru_Load_Factor,(Other!$G$4/454),FL55,R55)+PRODUCT(IF(AF55/FHS&lt;1,1,AF55/FHS),G55,truck_idle/60,tru__hp,tru_Load_Factor,(Other!$G$4/454),FL55,R55),blank)</f>
        <v/>
      </c>
      <c r="FN55" s="4" t="str">
        <f>IF(C55=truckstoptru,PRODUCT(IF(AF55/FHS&lt;1,1,AF55/FHS),G55,truck_idle/60,tru_Load_Factor,tru__hp,(Other!$G$4/454),FL55,R55)+PRODUCT(G55,(AF55-IF(AF55/FHS&lt;1,1,AF55/FHS)*(truck_idle/60)),TRU_KW,gridPM,Other!$G$4/454,R55),blank)</f>
        <v/>
      </c>
      <c r="FO55" t="str">
        <f>IF(C55=truckstoptru,VLOOKUP(B55+1,'Tables 2-3 TRU'!$B$14:$D$31,3),blank)</f>
        <v/>
      </c>
      <c r="FP55" s="4" t="str">
        <f>IF(C55=truckstoptru,PRODUCT(G55,(AF55-IF(AF55/FHS&lt;1,1,AF55/FHS)*(truck_idle/60)),tru__hp,tru_Load_Factor,(Other!$G$4/454),FO55,S55)+PRODUCT(IF(AF55/FHS&lt;1,1,AF55/FHS),G55,truck_idle/60,tru__hp,tru_Load_Factor,(Other!$G$4/454),FO55,S55),blank)</f>
        <v/>
      </c>
      <c r="FQ55" s="4" t="str">
        <f>IF(C55=truckstoptru,PRODUCT(IF(AF55/FHS&lt;1,1,AF55/FHS),G55,truck_idle/60,tru_Load_Factor,tru__hp,(Other!$G$4/454),FO55,S55)+PRODUCT(G55,(AF55-IF(AF55/FHS&lt;1,1,AF55/FHS)*(truck_idle/60)),TRU_KW,gridPM,Other!$G$4/454,S55),blank)</f>
        <v/>
      </c>
      <c r="FR55" t="str">
        <f>IF(C55=truckstoptru,VLOOKUP(B55+2,'Tables 2-3 TRU'!$B$14:$D$31,3),blank)</f>
        <v/>
      </c>
      <c r="FS55" s="4" t="str">
        <f>IF(C55=truckstoptru,PRODUCT(G55,(AF55-IF(AF55/FHS&lt;1,1,AF55/FHS)*(truck_idle/60)),tru__hp,tru_Load_Factor,(Other!$G$4/454),FR55,T55)+PRODUCT(IF(AF55/FHS&lt;1,1,AF55/FHS),G55,truck_idle/60,tru__hp,tru_Load_Factor,(Other!$G$4/454),FR55,T55),blank)</f>
        <v/>
      </c>
      <c r="FT55" s="4" t="str">
        <f>IF(C55=truckstoptru,PRODUCT(IF(AF55/FHS&lt;1,1,AF55/FHS),G55,truck_idle/60,tru_Load_Factor,tru__hp,(Other!$G$4/454),FR55,T55)+PRODUCT(G55,(AF55-IF(AF55/FHS&lt;1,1,AF55/FHS)*(truck_idle/60)),TRU_KW,gridPM,Other!$G$4/454,T55),blank)</f>
        <v/>
      </c>
      <c r="FU55" t="str">
        <f>IF(C55=truckstoptru,VLOOKUP(B55+3,'Tables 2-3 TRU'!$B$14:$D$31,3),blank)</f>
        <v/>
      </c>
      <c r="FV55" s="4" t="str">
        <f>IF(C55=truckstoptru,PRODUCT(G55,(AF55-IF(AF55/FHS&lt;1,1,AF55/FHS)*(truck_idle/60)),tru__hp,tru_Load_Factor,(Other!$G$4/454),FU55,U55)+PRODUCT(IF(AF55/FHS&lt;1,1,AF55/FHS),G55,truck_idle/60,tru__hp,tru_Load_Factor,(Other!$G$4/454),FU55,U55),blank)</f>
        <v/>
      </c>
      <c r="FW55" s="4" t="str">
        <f>IF(C55=truckstoptru,PRODUCT(IF(AF55/FHS&lt;1,1,AF55/FHS),G55,truck_idle/60,tru_Load_Factor,tru__hp,(Other!$G$4/454),FU55,U55)+PRODUCT(G55,(AF55-IF(AF55/FHS&lt;1,1,AF55/FHS)*(truck_idle/60)),TRU_KW,gridPM,Other!$G$4/454,U55),blank)</f>
        <v/>
      </c>
      <c r="FX55" t="str">
        <f>IF(C55=truckstoptru,VLOOKUP(B55+4,'Tables 2-3 TRU'!$B$14:$D$31,3),blank)</f>
        <v/>
      </c>
      <c r="FY55" s="4" t="str">
        <f>IF(C55=truckstoptru,PRODUCT(G55,(AF55-IF(AF55/FHS&lt;1,1,AF55/FHS)*(truck_idle/60)),tru__hp,tru_Load_Factor,(Other!$G$4/454),FX55,V55)+PRODUCT(IF(AF55/FHS&lt;1,1,AF55/FHS),G55,truck_idle/60,tru__hp,tru_Load_Factor,(Other!$G$4/454),FX55,V55),blank)</f>
        <v/>
      </c>
      <c r="FZ55" s="4" t="str">
        <f>IF(C55=truckstoptru,PRODUCT(IF(AF55/FHS&lt;1,1,AF55/FHS),G55,truck_idle/60,tru_Load_Factor,tru__hp,(Other!$G$4/454),FX55,V55)+PRODUCT(G55,(AF55-IF(AF55/FHS&lt;1,1,AF55/FHS)*(truck_idle/60)),TRU_KW,gridPM,Other!$G$4/454,V55),blank)</f>
        <v/>
      </c>
      <c r="GA55" t="str">
        <f>IF(C55=truckstoptru,VLOOKUP(B55+5,'Tables 2-3 TRU'!$B$14:$D$31,3),blank)</f>
        <v/>
      </c>
      <c r="GB55" s="4" t="str">
        <f>IF(C55=truckstoptru,PRODUCT(G55,(AF55-IF(AF55/FHS&lt;1,1,AF55/FHS)*(truck_idle/60)),tru__hp,tru_Load_Factor,(Other!$G$4/454),GA55,W55)+PRODUCT(IF(AF55/FHS&lt;1,1,AF55/FHS),G55,truck_idle/60,tru__hp,tru_Load_Factor,(Other!$G$4/454),GA55,W55),blank)</f>
        <v/>
      </c>
      <c r="GC55" s="4" t="str">
        <f>IF(C55=truckstoptru,PRODUCT(IF(AF55/FHS&lt;1,1,AF55/FHS),G55,truck_idle/60,tru_Load_Factor,tru__hp,(Other!$G$4/454),GA55,W55)+PRODUCT(G55,(AF55-IF(AF55/FHS&lt;1,1,AF55/FHS)*(truck_idle/60)),TRU_KW,gridPM,Other!$G$4/454,W55),blank)</f>
        <v/>
      </c>
      <c r="GD55" t="str">
        <f>IF(C55=truckstoptru,VLOOKUP(B55+6,'Tables 2-3 TRU'!$B$14:$D$31,3),blank)</f>
        <v/>
      </c>
      <c r="GE55" s="4" t="str">
        <f>IF(C55=truckstoptru,PRODUCT(G55,(AF55-IF(AF55/FHS&lt;1,1,AF55/FHS)*(truck_idle/60)),tru__hp,tru_Load_Factor,(Other!$G$4/454),GD55,X55)+PRODUCT(IF(AF55/FHS&lt;1,1,AF55/FHS),G55,truck_idle/60,tru__hp,tru_Load_Factor,(Other!$G$4/454),GD55,X55),blank)</f>
        <v/>
      </c>
      <c r="GF55" s="4" t="str">
        <f>IF(C55=truckstoptru,PRODUCT(IF(AF55/FHS&lt;1,1,AF55/FHS),G55,truck_idle/60,tru_Load_Factor,tru__hp,(Other!$G$4/454),GD55,X55)+PRODUCT(G55,(AF55-IF(AF55/FHS&lt;1,1,AF55/FHS)*(truck_idle/60)),TRU_KW,gridPM,Other!$G$4/454,X55),blank)</f>
        <v/>
      </c>
      <c r="GG55" t="str">
        <f>IF(C55=truckstoptru,VLOOKUP(B55+7,'Tables 2-3 TRU'!$B$14:$D$31,3),blank)</f>
        <v/>
      </c>
      <c r="GH55" s="4" t="str">
        <f>IF(C55=truckstoptru,PRODUCT(G55,(AF55-IF(AF55/FHS&lt;1,1,AF55/FHS)*(truck_idle/60)),tru__hp,tru_Load_Factor,(Other!$G$4/454),GG55,Y55)+PRODUCT(IF(AF55/FHS&lt;1,1,AF55/FHS),G55,truck_idle/60,tru__hp,tru_Load_Factor,(Other!$G$4/454),GG55,Y55),blank)</f>
        <v/>
      </c>
      <c r="GI55" s="4" t="str">
        <f>IF(C55=truckstoptru,PRODUCT(IF(AF55/FHS&lt;1,1,AF55/FHS),G55,truck_idle/60,tru_Load_Factor,tru__hp,(Other!$G$4/454),GG55,Y55)+PRODUCT(G55,(AF55-IF(AF55/FHS&lt;1,1,AF55/FHS)*(truck_idle/60)),TRU_KW,gridPM,Other!$G$4/454,Y55),blank)</f>
        <v/>
      </c>
      <c r="GJ55" t="str">
        <f>IF(C55=truckstoptru,VLOOKUP(B55+8,'Tables 2-3 TRU'!$B$14:$D$31,3),blank)</f>
        <v/>
      </c>
      <c r="GK55" s="4" t="str">
        <f>IF(C55=truckstoptru,PRODUCT(G55,(AF55-IF(AF55/FHS&lt;1,1,AF55/FHS)*(truck_idle/60)),tru__hp,tru_Load_Factor,(Other!$G$4/454),GJ55,Z55)+PRODUCT(IF(AF55/FHS&lt;1,1,AF55/FHS),G55,truck_idle/60,tru__hp,tru_Load_Factor,(Other!$G$4/454),GJ55,Z55),blank)</f>
        <v/>
      </c>
      <c r="GL55" s="4" t="str">
        <f>IF(C55=truckstoptru,PRODUCT(IF(AF55/FHS&lt;1,1,AF55/FHS),G55,truck_idle/60,tru_Load_Factor,tru__hp,(Other!$G$4/454),GJ55,Z55)+PRODUCT(G55,(AF55-IF(AF55/FHS&lt;1,1,AF55/FHS)*(truck_idle/60)),TRU_KW,gridPM,Other!$G$4/454,Z55),blank)</f>
        <v/>
      </c>
      <c r="GM55" t="str">
        <f>IF(C55=truckstoptru,VLOOKUP(B55+9,'Tables 2-3 TRU'!$B$14:$D$31,3),blank)</f>
        <v/>
      </c>
      <c r="GN55" s="4" t="str">
        <f>IF(C55=truckstoptru,PRODUCT(G55,(AF55-IF(AF55/FHS&lt;1,1,AF55/FHS)*(truck_idle/60)),tru__hp,tru_Load_Factor,(Other!$G$4/454),GM55,AA55)+PRODUCT(IF(AF55/FHS&lt;1,1,AF55/FHS),G55,truck_idle/60,tru__hp,tru_Load_Factor,(Other!$G$4/454),GM55,AA55),blank)</f>
        <v/>
      </c>
      <c r="GO55" s="4" t="str">
        <f>IF(C55=truckstoptru,PRODUCT(IF(AF55/FHS&lt;1,1,AF55/FHS),G55,truck_idle/60,tru_Load_Factor,tru__hp,(Other!$G$4/454),GM55,AA55)+PRODUCT(G55,(AF55-IF(AF55/FHS&lt;1,1,AF55/FHS)*(truck_idle/60)),TRU_KW,gridPM,Other!$G$4/454,AA55),blank)</f>
        <v/>
      </c>
      <c r="GQ55" s="4">
        <f t="shared" si="19"/>
        <v>0</v>
      </c>
      <c r="GR55" s="4">
        <f t="shared" si="20"/>
        <v>0</v>
      </c>
      <c r="GS55" s="4">
        <f t="shared" si="21"/>
        <v>0</v>
      </c>
      <c r="GT55" s="4">
        <f t="shared" si="22"/>
        <v>0</v>
      </c>
      <c r="GU55" s="4">
        <f t="shared" si="11"/>
        <v>0</v>
      </c>
      <c r="GV55" s="4">
        <f t="shared" si="12"/>
        <v>0</v>
      </c>
      <c r="GW55" s="4"/>
      <c r="GX55" s="4">
        <f t="shared" si="23"/>
        <v>0</v>
      </c>
      <c r="GY55" s="4">
        <f t="shared" si="24"/>
        <v>0</v>
      </c>
      <c r="GZ55" s="4">
        <f t="shared" si="25"/>
        <v>0</v>
      </c>
      <c r="HA55" s="4">
        <f t="shared" si="26"/>
        <v>0</v>
      </c>
      <c r="HB55" s="4">
        <f t="shared" si="13"/>
        <v>0</v>
      </c>
      <c r="HC55" s="4">
        <f t="shared" si="14"/>
        <v>0</v>
      </c>
      <c r="HD55" s="4"/>
      <c r="HE55" s="4">
        <f t="shared" si="15"/>
        <v>0</v>
      </c>
      <c r="HF55" s="4">
        <f t="shared" si="16"/>
        <v>0</v>
      </c>
      <c r="HG55" s="19">
        <f t="shared" si="17"/>
        <v>0</v>
      </c>
      <c r="HH55" s="244">
        <f t="shared" si="27"/>
        <v>0</v>
      </c>
      <c r="HI55" s="55"/>
    </row>
    <row r="56" spans="1:217" x14ac:dyDescent="0.2">
      <c r="A56" t="str">
        <f>IF(OR('User Input Data'!C60=truckstop1,'User Input Data'!C60=truckstoptru),'User Input Data'!A60,blank)</f>
        <v/>
      </c>
      <c r="B56" t="str">
        <f>IF(OR('User Input Data'!C60=truckstop1,'User Input Data'!C60=truckstoptru),'User Input Data'!B60,blank)</f>
        <v/>
      </c>
      <c r="C56" s="49" t="str">
        <f>IF(OR('User Input Data'!C60=truckstop1,'User Input Data'!C60=truckstoptru),'User Input Data'!C60,blank)</f>
        <v/>
      </c>
      <c r="D56" s="49" t="str">
        <f>IF(AND(OR('User Input Data'!C60=truckstop1,'User Input Data'!C60=truckstoptru),'User Input Data'!D60&gt;1),'User Input Data'!D60,blank)</f>
        <v/>
      </c>
      <c r="E56" s="49" t="str">
        <f>IF(AND(OR('User Input Data'!C60=truckstop1,'User Input Data'!C60=truckstoptru),'User Input Data'!E60&gt;1),'User Input Data'!E60,blank)</f>
        <v/>
      </c>
      <c r="F56" s="49" t="str">
        <f>IF(AND(OR('User Input Data'!C60=truckstop1,'User Input Data'!C60=truckstoptru),'User Input Data'!F60&gt;1),'User Input Data'!F60,blank)</f>
        <v/>
      </c>
      <c r="G56" t="str">
        <f>IF(AND(OR('User Input Data'!C60=truckstop1,'User Input Data'!C60=truckstoptru),'User Input Data'!G60&gt;1),'User Input Data'!G60,blank)</f>
        <v/>
      </c>
      <c r="H56" s="79" t="str">
        <f>IF(OR('User Input Data'!C60=truckstop1,'User Input Data'!C60=truckstoptru),'User Input Data'!H60,blank)</f>
        <v/>
      </c>
      <c r="I56" s="79" t="str">
        <f>IF(OR('User Input Data'!C60=truckstop1,'User Input Data'!C60=truckstoptru),'User Input Data'!I60,blank)</f>
        <v/>
      </c>
      <c r="J56" s="79" t="str">
        <f>IF(OR('User Input Data'!C60=truckstop1,'User Input Data'!C60=truckstoptru),'User Input Data'!J60,blank)</f>
        <v/>
      </c>
      <c r="K56" s="79" t="str">
        <f>IF(OR('User Input Data'!C60=truckstop1,'User Input Data'!C60=truckstoptru),'User Input Data'!K60,blank)</f>
        <v/>
      </c>
      <c r="L56" s="79" t="str">
        <f>IF(OR('User Input Data'!C60=truckstop1,'User Input Data'!C60=truckstoptru),'User Input Data'!L60,blank)</f>
        <v/>
      </c>
      <c r="M56" s="79" t="str">
        <f>IF(OR('User Input Data'!C60=truckstop1,'User Input Data'!C60=truckstoptru),'User Input Data'!M60,blank)</f>
        <v/>
      </c>
      <c r="N56" s="79" t="str">
        <f>IF(OR('User Input Data'!C60=truckstop1,'User Input Data'!C60=truckstoptru),'User Input Data'!N60,blank)</f>
        <v/>
      </c>
      <c r="O56" s="79" t="str">
        <f>IF(OR('User Input Data'!C60=truckstop1,'User Input Data'!C60=truckstoptru),'User Input Data'!O60,blank)</f>
        <v/>
      </c>
      <c r="P56" s="79" t="str">
        <f>IF(OR('User Input Data'!C60=truckstop1,'User Input Data'!C60=truckstoptru),'User Input Data'!P60,blank)</f>
        <v/>
      </c>
      <c r="Q56" s="79" t="str">
        <f>IF(OR('User Input Data'!C60=truckstop1,'User Input Data'!C60=truckstoptru),'User Input Data'!Q60,blank)</f>
        <v/>
      </c>
      <c r="R56" s="79" t="str">
        <f>IF('User Input Data'!C60=truckstoptru,'User Input Data'!R60,blank)</f>
        <v/>
      </c>
      <c r="S56" s="79" t="str">
        <f>IF('User Input Data'!C60=truckstoptru,'User Input Data'!S60,blank)</f>
        <v/>
      </c>
      <c r="T56" s="79" t="str">
        <f>IF('User Input Data'!C60=truckstoptru,'User Input Data'!T60,blank)</f>
        <v/>
      </c>
      <c r="U56" s="79" t="str">
        <f>IF('User Input Data'!C60=truckstoptru,'User Input Data'!U60,blank)</f>
        <v/>
      </c>
      <c r="V56" s="79" t="str">
        <f>IF('User Input Data'!C60=truckstoptru,'User Input Data'!V60,blank)</f>
        <v/>
      </c>
      <c r="W56" s="79" t="str">
        <f>IF('User Input Data'!C60=truckstoptru,'User Input Data'!W60,blank)</f>
        <v/>
      </c>
      <c r="X56" s="79" t="str">
        <f>IF('User Input Data'!C60=truckstoptru,'User Input Data'!X60,blank)</f>
        <v/>
      </c>
      <c r="Y56" s="79" t="str">
        <f>IF('User Input Data'!C60=truckstoptru,'User Input Data'!Y60,blank)</f>
        <v/>
      </c>
      <c r="Z56" s="79" t="str">
        <f>IF('User Input Data'!C60=truckstoptru,'User Input Data'!Z60,blank)</f>
        <v/>
      </c>
      <c r="AA56" s="79" t="str">
        <f>IF('User Input Data'!C60=truckstoptru,'User Input Data'!AA60,blank)</f>
        <v/>
      </c>
      <c r="AB56" s="9" t="str">
        <f>IF(AND(OR('User Input Data'!C60=truckstop1,'User Input Data'!C60=truckstoptru),'User Input Data'!AC60&gt;1),'User Input Data'!AC60,blank)</f>
        <v/>
      </c>
      <c r="AC56" s="9" t="str">
        <f>IF(AND(OR('User Input Data'!C60=truckstop1,'User Input Data'!C60=truckstoptru),'User Input Data'!AD60&gt;0),'User Input Data'!AD60,blank)</f>
        <v/>
      </c>
      <c r="AE56" t="str">
        <f>IF(E56&gt;0,E56,Other!$G$5)</f>
        <v/>
      </c>
      <c r="AF56" t="str">
        <f t="shared" si="18"/>
        <v/>
      </c>
      <c r="AG56" s="12" t="str">
        <f>IF(NOT(B56=blank),VLOOKUP(B56+0,'Tables 4-5'!$F$8:$G$25,2),blank)</f>
        <v/>
      </c>
      <c r="AH56" s="461" t="str">
        <f>IF(NOT(B56=blank),VLOOKUP(B56+0,'Table 6'!$B$3:$D$20,2),blank)</f>
        <v/>
      </c>
      <c r="AI56" s="4" t="str">
        <f>IF(NOT(B56=blank),'Tables 4-5'!$A$8,blank)</f>
        <v/>
      </c>
      <c r="AJ56" s="4" t="str">
        <f>IF(NOT(B56=blank),PRODUCT(G56,H56,(AE56-IF(AE56/FHS&lt;1,1,AE56/FHS)*(truck_idle/60)),(AG56*AI56),(Other!$G$4/454))+PRODUCT(IF(AE56/FHS&lt;1,1,AE56/FHS),G56,H56,AH56,truck_idle/60,Other!$G$4/454),blank)</f>
        <v/>
      </c>
      <c r="AK56" s="4" t="str">
        <f>IF(NOT(B56=blank),PRODUCT(IF(AE56/FHS&lt;1,1,AE56/FHS),G56,H56,AH56,truck_idle/60,Other!$G$4/454)+PRODUCT(G56,(AE56-IF(AE56/FHS&lt;1,1,AE56/FHS)*(truck_idle/60)),Truck_KW,gridNox,Other!$G$4/454,H56,AG56),blank)</f>
        <v/>
      </c>
      <c r="AL56" s="12" t="str">
        <f>IF(NOT(B56=blank),VLOOKUP(B56+1,'Tables 4-5'!$F$8:$G$25,2),blank)</f>
        <v/>
      </c>
      <c r="AM56" s="461" t="str">
        <f>IF(NOT(B56=blank),VLOOKUP(B56+1,'Table 6'!$B$3:$D$20,2),blank)</f>
        <v/>
      </c>
      <c r="AN56" s="4" t="str">
        <f>IF(NOT(B56=blank),'Tables 4-5'!$A$8,blank)</f>
        <v/>
      </c>
      <c r="AO56" s="4" t="str">
        <f>IF(NOT(B56=blank),PRODUCT(G56,I56,(AE56-IF(AE56/FHS&lt;1,1,AE56/FHS)*(truck_idle/60)),(AL56*AN56),(Other!$G$4/454))+PRODUCT(IF(AE56/FHS&lt;1,1,AE56/FHS),G56,I56,AM56,truck_idle/60,Other!$G$4/454),blank)</f>
        <v/>
      </c>
      <c r="AP56" s="4" t="str">
        <f>IF(NOT(B56=blank),PRODUCT(IF(AE56/FHS&lt;1,1,AE56/FHS),G56,I56,AM56,truck_idle/60,Other!$G$4/454)+PRODUCT(G56,(AE56-IF(AE56/FHS&lt;1,1,AE56/FHS)*(truck_idle/60)),Truck_KW,gridNox,Other!$G$4/454,I56,AL56),blank)</f>
        <v/>
      </c>
      <c r="AQ56" s="12" t="str">
        <f>IF(NOT(B56=blank),VLOOKUP(B56+2,'Tables 4-5'!$F$8:$G$25,2),blank)</f>
        <v/>
      </c>
      <c r="AR56" s="461" t="str">
        <f>IF(NOT(B56=blank),VLOOKUP(B56+2,'Table 6'!$B$3:$D$20,2),blank)</f>
        <v/>
      </c>
      <c r="AS56" s="4" t="str">
        <f>IF(NOT(B56=blank),'Tables 4-5'!$A$8,blank)</f>
        <v/>
      </c>
      <c r="AT56" s="4" t="str">
        <f>IF(NOT(B56=blank),PRODUCT(G56,J56,(AE56-IF(AE56/FHS&lt;1,1,AE56/FHS)*(truck_idle/60)),(AQ56*AS56),(Other!$G$4/454))+PRODUCT(IF(AE56/FHS&lt;1,1,AE56/FHS),G56,J56,AR56,truck_idle/60,Other!$G$4/454),blank)</f>
        <v/>
      </c>
      <c r="AU56" s="4" t="str">
        <f>IF(NOT(B56=blank),PRODUCT(IF(AE56/FHS&lt;1,1,AE56/FHS),G56,J56,AR56,truck_idle/60,Other!$G$4/454)+PRODUCT(G56,(AE56-IF(AE56/FHS&lt;1,1,AE56/FHS)*(truck_idle/60)),Truck_KW,gridNox,Other!$G$4/454,J56,AQ56),blank)</f>
        <v/>
      </c>
      <c r="AV56" s="12" t="str">
        <f>IF(NOT(B56=blank),VLOOKUP(B56+3,'Tables 4-5'!$F$8:$G$25,2),blank)</f>
        <v/>
      </c>
      <c r="AW56" s="4" t="str">
        <f>IF(NOT(B56=blank),VLOOKUP(B56+3,#REF!,2),blank)</f>
        <v/>
      </c>
      <c r="AX56" s="461" t="str">
        <f>IF(NOT(B56=blank),VLOOKUP(B56+3,'Table 6'!$B$3:$D$20,2),blank)</f>
        <v/>
      </c>
      <c r="AY56" s="4" t="str">
        <f>IF(NOT(B56=blank),'Tables 4-5'!$A$8,blank)</f>
        <v/>
      </c>
      <c r="AZ56" s="4" t="str">
        <f>IF(NOT(B56=blank),PRODUCT(G56,K56,(AE56-IF(AE56/FHS&lt;1,1,AE56/FHS)*(truck_idle/60)),(AV56*AY56),(Other!$G$4/454))+PRODUCT(IF(AE56/FHS&lt;1,1,AE56/FHS),G56,K56,AX56,truck_idle/60,Other!$G$4/454),blank)</f>
        <v/>
      </c>
      <c r="BA56" s="4" t="str">
        <f>IF(NOT(B56=blank),PRODUCT(IF(AE56/FHS&lt;1,1,AE56/FHS),G56,K56,AX56,Other!$G$6/60,Other!$G$4/454)+PRODUCT(G56,(AE56-IF(AE56/FHS&lt;1,1,AE56/FHS)*(truck_idle/60)),Truck_KW,gridNox,Other!$G$4/454,K56,AV56),blank)</f>
        <v/>
      </c>
      <c r="BB56" s="12" t="str">
        <f>IF(NOT(B56=blank),VLOOKUP(B56+4,'Tables 4-5'!$F$8:$G$25,2),blank)</f>
        <v/>
      </c>
      <c r="BC56" s="461" t="str">
        <f>IF(NOT(B56=blank),VLOOKUP(B56+4,'Table 6'!$B$3:$D$20,2),blank)</f>
        <v/>
      </c>
      <c r="BD56" s="4" t="str">
        <f>IF(NOT(B56=blank),'Tables 4-5'!$A$8,blank)</f>
        <v/>
      </c>
      <c r="BE56" s="4" t="str">
        <f>IF(NOT(B56=blank),PRODUCT(G56,L56,(AE56-IF(AE56/FHS&lt;1,1,AE56/FHS)*(truck_idle/60)),(BB56*BD56),(Other!$G$4/454))+PRODUCT(IF(AE56/FHS&lt;1,1,AE56/FHS),G56,L56,BC56,truck_idle/60,Other!$G$4/454),blank)</f>
        <v/>
      </c>
      <c r="BF56" s="4" t="str">
        <f>IF(NOT(B56=blank),PRODUCT(IF(AE56/FHS&lt;1,1,AE56/FHS),G56,L56,BC56,Other!$G$6/60,Other!$G$4/454)+PRODUCT(G56,(AE56-IF(AE56/FHS&lt;1,1,AE56/FHS)*(truck_idle/60)),Truck_KW,gridNox,Other!$G$4/454,L56,BB56),blank)</f>
        <v/>
      </c>
      <c r="BG56" s="12" t="str">
        <f>IF(NOT(B56=blank),VLOOKUP(B56+5,'Tables 4-5'!$F$8:$G$25,2),blank)</f>
        <v/>
      </c>
      <c r="BH56" s="461" t="str">
        <f>IF(NOT(B56=blank),VLOOKUP(B56+5,'Table 6'!$B$3:$D$20,2),blank)</f>
        <v/>
      </c>
      <c r="BI56" s="4" t="str">
        <f>IF(NOT(B56=blank),'Tables 4-5'!$A$8,blank)</f>
        <v/>
      </c>
      <c r="BJ56" s="4" t="str">
        <f>IF(NOT(B56=blank),PRODUCT(G56,M56,(AE56-IF(AE56/FHS&lt;1,1,AE56/FHS)*(truck_idle/60)),(BG56*BI56),(Other!$G$4/454))+PRODUCT(IF(AE56/FHS&lt;1,1,AE56/FHS),G56,M56,BH56,truck_idle/60,Other!$G$4/454),blank)</f>
        <v/>
      </c>
      <c r="BK56" s="4" t="str">
        <f>IF(NOT(B56=blank),PRODUCT(IF(AE56/FHS&lt;1,1,AE56/FHS),G56,M56,BH56,truck_idle/60,Other!$G$4/454)+PRODUCT(G56,(AE56-IF(AE56/FHS&lt;1,1,AE56/FHS)*(truck_idle/60)),Truck_KW,gridNox,Other!$G$4/454,M56,BG56),blank)</f>
        <v/>
      </c>
      <c r="BL56" s="12" t="str">
        <f>IF(NOT(B56=blank),VLOOKUP(B56+6,'Tables 4-5'!$F$8:$G$25,2),blank)</f>
        <v/>
      </c>
      <c r="BM56" s="461" t="str">
        <f>IF(NOT(B56=blank),VLOOKUP(B56+6,'Table 6'!$B$3:$D$20,2),blank)</f>
        <v/>
      </c>
      <c r="BN56" s="4" t="str">
        <f>IF(NOT(B56=blank),'Tables 4-5'!$A$8,blank)</f>
        <v/>
      </c>
      <c r="BO56" s="4" t="str">
        <f>IF(NOT(B56=blank),PRODUCT(G56,N56,(AE56-IF(AE56/FHS&lt;1,1,AE56/FHS)*(truck_idle/60)),(BL56*BN56),(Other!$G$4/454))+PRODUCT(IF(AE56/FHS&lt;1,1,AE56/FHS),G56,N56,BM56,truck_idle/60,Other!$G$4/454),blank)</f>
        <v/>
      </c>
      <c r="BP56" s="4" t="str">
        <f>IF(NOT(B56=blank),PRODUCT(IF(AE56/FHS&lt;1,1,AE56/FHS),G56,N56,BM56,truck_idle/60,Other!$G$4/454)+PRODUCT(G56,(AE56-IF(AE56/FHS&lt;1,1,AE56/FHS)*(truck_idle/60)),Truck_KW,gridNox,Other!$G$4/454,N56,BL56),blank)</f>
        <v/>
      </c>
      <c r="BQ56" s="12" t="str">
        <f>IF(NOT(B56=blank),VLOOKUP(B56+7,'Tables 4-5'!$F$8:$G$25,2),blank)</f>
        <v/>
      </c>
      <c r="BR56" s="461" t="str">
        <f>IF(NOT(B56=blank),VLOOKUP(B56+7,'Table 6'!$B$3:$D$20,2),blank)</f>
        <v/>
      </c>
      <c r="BS56" s="4" t="str">
        <f>IF(NOT(B56=blank),'Tables 4-5'!$A$8,blank)</f>
        <v/>
      </c>
      <c r="BT56" s="4" t="str">
        <f>IF(NOT(B56=blank),PRODUCT(G56,O56,(AE56-IF(AE56/FHS&lt;1,1,AE56/FHS)*(truck_idle/60)),(BQ56*BS56),(Other!$G$4/454))+PRODUCT(IF(AE56/FHS&lt;1,1,AE56/FHS),G56,O56,BR56,truck_idle/60,Other!$G$4/454),blank)</f>
        <v/>
      </c>
      <c r="BU56" s="4" t="str">
        <f>IF(NOT(B56=blank),PRODUCT(IF(AE56/FHS&lt;1,1,AE56/FHS),G56,O56,BR56,truck_idle/60,Other!$G$4/454)+PRODUCT(G56,(AE56-IF(AE56/FHS&lt;1,1,AE56/FHS)*(truck_idle/60)),Truck_KW,gridNox,Other!$G$4/454,O56,BQ56),blank)</f>
        <v/>
      </c>
      <c r="BV56" s="12" t="str">
        <f>IF(NOT(B56=blank),VLOOKUP(B56+8,'Tables 4-5'!$F$8:$G$25,2),blank)</f>
        <v/>
      </c>
      <c r="BW56" s="461" t="str">
        <f>IF(NOT(B56=blank),VLOOKUP(B56+8,'Table 6'!$B$3:$D$20,2),blank)</f>
        <v/>
      </c>
      <c r="BX56" s="4" t="str">
        <f>IF(NOT(B56=blank),'Tables 4-5'!$A$8,blank)</f>
        <v/>
      </c>
      <c r="BY56" s="4" t="str">
        <f>IF(NOT(B56=blank),PRODUCT(G56,P56,(AE56-IF(AE56/FHS&lt;1,1,AE56/FHS)*(truck_idle/60)),(BV56*BX56),(Other!$G$4/454))+PRODUCT(IF(AE56/FHS&lt;1,1,AE56/FHS),G56,P56,BW56,truck_idle/60,Other!$G$4/454),blank)</f>
        <v/>
      </c>
      <c r="BZ56" s="4" t="str">
        <f>IF(NOT(B56=blank),PRODUCT(IF(AE56/FHS&lt;1,1,AE56/FHS),G56,P56,BW56,truck_idle/60,Other!$G$4/454)+PRODUCT(G56,(AE56-IF(AE56/FHS&lt;1,1,AE56/FHS)*(truck_idle/60)),Truck_KW,gridNox,Other!$G$4/454,P56,BV56),blank)</f>
        <v/>
      </c>
      <c r="CA56" s="12" t="str">
        <f>IF(NOT(B56=blank),VLOOKUP(B56+9,'Tables 4-5'!$F$8:$G$25,2),blank)</f>
        <v/>
      </c>
      <c r="CB56" s="461" t="str">
        <f>IF(NOT(B56=blank),VLOOKUP(B56+9,'Table 6'!$B$3:$D$20,2),blank)</f>
        <v/>
      </c>
      <c r="CC56" s="4" t="str">
        <f>IF(NOT(B56=blank),'Tables 4-5'!$A$8,blank)</f>
        <v/>
      </c>
      <c r="CD56" s="4" t="str">
        <f>IF(NOT(B56=blank),PRODUCT(G56,Q56,(AE56-IF(AE56/FHS&lt;1,1,AE56/FHS)*(truck_idle/60)),(CA56*CC56),(Other!$G$4/454))+PRODUCT(IF(AE56/FHS&lt;1,1,AE56/FHS),G56,Q56,CB56,truck_idle/60,Other!$G$4/454),blank)</f>
        <v/>
      </c>
      <c r="CE56" s="4" t="str">
        <f>IF(NOT(B56=blank),PRODUCT(IF(AE56/FHS&lt;1,1,AE56/FHS),G56,Q56,CB56,truck_idle/60,Other!$G$4/454)+PRODUCT(G56,(AE56-IF(AE56/FHS&lt;1,1,AE56/FHS)*(truck_idle/60)),Truck_KW,gridNox,Other!$G$4/454,Q56,CA56),blank)</f>
        <v/>
      </c>
      <c r="CG56" s="12" t="str">
        <f>IF(NOT(B56=blank),VLOOKUP(B56+0,'Tables 4-5'!$F$8:$G$25,2),blank)</f>
        <v/>
      </c>
      <c r="CH56" s="12" t="str">
        <f>IF(NOT(B56=blank),VLOOKUP(B56+0,'Table 6'!$B$3:$D$20,3),blank)</f>
        <v/>
      </c>
      <c r="CI56" s="4" t="str">
        <f>IF(NOT(B56=blank),'Tables 4-5'!$B$8,blank)</f>
        <v/>
      </c>
      <c r="CJ56" s="4" t="str">
        <f>IF(NOT(B56=blank),PRODUCT(G56,H56,(AE56-IF(AE56/FHS&lt;1,1,AE56/FHS)*(truck_idle/60)),(CG56*CI56),(Other!$G$4/454))+PRODUCT(IF(AE56/FHS&lt;1,1,AE56/FHS),G56,H56,CH56,truck_idle/60,Other!$G$4/454),blank)</f>
        <v/>
      </c>
      <c r="CK56" s="12" t="str">
        <f>IF(NOT(B56=blank),PRODUCT(IF(AE56/FHS&lt;1,1,AE56/FHS),G56,H56,CH56,truck_idle/60,Other!$G$4/454)+PRODUCT(G56,(AE56-IF(AE56/FHS&lt;1,1,AE56/FHS)*(truck_idle/60)),Truck_KW,gridPM,Other!$G$4/454,CG56,H56),blank)</f>
        <v/>
      </c>
      <c r="CL56" s="12" t="str">
        <f>IF(NOT(B56=blank),VLOOKUP(B56+1,'Tables 4-5'!$F$8:$G$25,2),blank)</f>
        <v/>
      </c>
      <c r="CM56" s="12" t="str">
        <f>IF(NOT(B56=blank),VLOOKUP(B56+1,'Table 6'!$B$3:$D$20,3),blank)</f>
        <v/>
      </c>
      <c r="CN56" s="4" t="str">
        <f>IF(NOT(B56=blank),'Tables 4-5'!$B$8,blank)</f>
        <v/>
      </c>
      <c r="CO56" s="4" t="str">
        <f>IF(NOT(B56=blank),PRODUCT(G56,I56,(AE56-IF(AE56/FHS&lt;1,1,AE56/FHS)*(truck_idle/60)),(CL56*CN56),(Other!$G$4/454))+PRODUCT(IF(AE56/FHS&lt;1,1,AE56/FHS),G56,I56,CM56,truck_idle/60,Other!$G$4/454),blank)</f>
        <v/>
      </c>
      <c r="CP56" s="12" t="str">
        <f>IF(NOT(B56=blank),PRODUCT(IF(AE56/FHS&lt;1,1,AE56/FHS),G56,I56,CM56,truck_idle/60,Other!$G$4/454)+PRODUCT(G56,(AE56-IF(AE56/FHS&lt;1,1,AE56/FHS)*(truck_idle/60)),Truck_KW,gridPM,Other!$G$4/454,I56,CL56),blank)</f>
        <v/>
      </c>
      <c r="CQ56" s="12" t="str">
        <f>IF(NOT(B56=blank),VLOOKUP(B56+2,'Tables 4-5'!$F$8:$G$25,2),blank)</f>
        <v/>
      </c>
      <c r="CR56" s="12" t="str">
        <f>IF(NOT(B56=blank),VLOOKUP(B56+2,'Table 6'!$B$3:$D$20,3),blank)</f>
        <v/>
      </c>
      <c r="CS56" s="4" t="str">
        <f>IF(NOT(B56=blank),'Tables 4-5'!$B$8,blank)</f>
        <v/>
      </c>
      <c r="CT56" s="4" t="str">
        <f>IF(NOT(B56=blank),PRODUCT(G56,J56,(AE56-IF(AE56/FHS&lt;1,1,AE56/FHS)*(truck_idle/60)),(CQ56*CS56),(Other!$G$4/454))+PRODUCT(IF(AE56/FHS&lt;1,1,AE56/FHS),G56,J56,CR56,truck_idle/60,Other!$G$4/454),blank)</f>
        <v/>
      </c>
      <c r="CU56" s="12" t="str">
        <f>IF(NOT(B56=blank),PRODUCT(IF(AE56/FHS&lt;1,1,AE56/FHS),G56,J56,CR56,truck_idle/60,Other!$G$4/454)+PRODUCT(G56,(AE56-IF(AE56/FHS&lt;1,1,AE56/FHS)*(truck_idle/60)),Truck_KW,gridPM,Other!$G$4/454,J56,CQ56),blank)</f>
        <v/>
      </c>
      <c r="CV56" s="12" t="str">
        <f>IF(NOT(B56=blank),VLOOKUP(B56+3,'Tables 4-5'!$F$8:$G$25,2),blank)</f>
        <v/>
      </c>
      <c r="CW56" s="12" t="str">
        <f>IF(NOT(B56=blank),VLOOKUP(B56+3,'Table 6'!$B$3:$D$20,3),blank)</f>
        <v/>
      </c>
      <c r="CX56" s="4" t="str">
        <f>IF(NOT(B56=blank),'Tables 4-5'!$B$8,blank)</f>
        <v/>
      </c>
      <c r="CY56" s="4" t="str">
        <f>IF(NOT(B56=blank),PRODUCT(G56,K56,(AE56-IF(AE56/FHS&lt;1,1,AE56/FHS)*(truck_idle/60)),(CV56*CX56),(Other!$G$4/454))+PRODUCT(IF(AE56/FHS&lt;1,1,AE56/FHS),G56,K56,CW56,truck_idle/60,Other!$G$4/454),blank)</f>
        <v/>
      </c>
      <c r="CZ56" s="12" t="str">
        <f>IF(NOT(B56=blank),PRODUCT(IF(AE56/FHS&lt;1,1,AE56/FHS),G56,K56,CW56,truck_idle/60,Other!$G$4/454)+PRODUCT(G56,(AE56-IF(AE56/FHS&lt;1,1,AE56/FHS)*(truck_idle/60)),Truck_KW,gridPM,Other!$G$4/454,K56,CV56),blank)</f>
        <v/>
      </c>
      <c r="DA56" s="12" t="str">
        <f>IF(NOT(B56=blank),VLOOKUP(B56+4,'Tables 4-5'!$F$8:$G$25,2),blank)</f>
        <v/>
      </c>
      <c r="DB56" s="12" t="str">
        <f>IF(NOT(B56=blank),VLOOKUP(B56+4,'Table 6'!$B$3:$D$20,3),blank)</f>
        <v/>
      </c>
      <c r="DC56" s="4" t="str">
        <f>IF(NOT(B56=blank),'Tables 4-5'!$B$8,blank)</f>
        <v/>
      </c>
      <c r="DD56" s="4" t="str">
        <f>IF(NOT(B56=blank),PRODUCT(G56,L56,(AE56-IF(AE56/FHS&lt;1,1,AE56/FHS)*(truck_idle/60)),(DA56*DC56),(Other!$G$4/454))+PRODUCT(IF(AE56/FHS&lt;1,1,AE56/FHS),G56,L56,DB56,truck_idle/60,Other!$G$4/454),blank)</f>
        <v/>
      </c>
      <c r="DE56" s="12" t="str">
        <f>IF(NOT(B56=blank),PRODUCT(IF(AE56/FHS&lt;1,1,AE56/FHS),G56,L56,DB56,truck_idle/60,Other!$G$4/454)+PRODUCT(G56,(AE56-IF(AE56/FHS&lt;1,1,AE56/FHS)*(truck_idle/60)),Truck_KW,gridPM,Other!$G$4/454,L56,DA56),blank)</f>
        <v/>
      </c>
      <c r="DF56" s="12" t="str">
        <f>IF(NOT(B56=blank),VLOOKUP(B56+5,'Tables 4-5'!$F$8:$G$25,2),blank)</f>
        <v/>
      </c>
      <c r="DG56" s="12" t="str">
        <f>IF(NOT(B56=blank),VLOOKUP(B56+5,'Table 6'!$B$3:$D$20,3),blank)</f>
        <v/>
      </c>
      <c r="DH56" s="4" t="str">
        <f>IF(NOT(B56=blank),'Tables 4-5'!$B$8,blank)</f>
        <v/>
      </c>
      <c r="DI56" s="4" t="str">
        <f>IF(NOT(B56=blank),PRODUCT(G56,M56,(AE56-IF(AE56/FHS&lt;1,1,AE56/FHS)*(truck_idle/60)),(DF56*DH56),(Other!$G$4/454))+PRODUCT(IF(AE56/FHS&lt;1,1,AE56/FHS),G56,M56,DG56,truck_idle/60,Other!$G$4/454),blank)</f>
        <v/>
      </c>
      <c r="DJ56" s="12" t="str">
        <f>IF(NOT(B56=blank),PRODUCT(IF(AE56/FHS&lt;1,1,AE56/FHS),G56,M56,DG56,truck_idle/60,Other!$G$4/454)+PRODUCT(G56,(AE56-IF(AE56/FHS&lt;1,1,AE56/FHS)*(truck_idle/60)),Truck_KW,gridPM,Other!$G$4/454,M56,DF56),blank)</f>
        <v/>
      </c>
      <c r="DK56" s="12" t="str">
        <f>IF(NOT(B56=blank),VLOOKUP(B56+6,'Tables 4-5'!$F$8:$G$25,2),blank)</f>
        <v/>
      </c>
      <c r="DL56" s="12" t="str">
        <f>IF(NOT(B56=blank),VLOOKUP(B56+6,'Table 6'!$B$3:$D$20,3),blank)</f>
        <v/>
      </c>
      <c r="DM56" s="4" t="str">
        <f>IF(NOT(B56=blank),'Tables 4-5'!$B$8,blank)</f>
        <v/>
      </c>
      <c r="DN56" s="4" t="str">
        <f>IF(NOT(B56=blank),PRODUCT(G56,N56,(AE56-IF(AE56/FHS&lt;1,1,AE56/FHS)*(truck_idle/60)),(DK56*DM56),(Other!$G$4/454))+PRODUCT(IF(AE56/FHS&lt;1,1,AE56/FHS),G56,N56,DL56,truck_idle/60,Other!$G$4/454),blank)</f>
        <v/>
      </c>
      <c r="DO56" s="12" t="str">
        <f>IF(NOT(B56=blank),PRODUCT(IF(AE56/FHS&lt;1,1,AE56/FHS),G56,N56,DL56,truck_idle/60,Other!$G$4/454)+PRODUCT(G56,(AE56-IF(AE56/FHS&lt;1,1,AE56/FHS)*(truck_idle/60)),Truck_KW,gridPM,Other!$G$4/454,N56,DK56),blank)</f>
        <v/>
      </c>
      <c r="DP56" s="12" t="str">
        <f>IF(NOT(B56=blank),VLOOKUP(B56+7,'Tables 4-5'!$F$8:$G$25,2),blank)</f>
        <v/>
      </c>
      <c r="DQ56" s="12" t="str">
        <f>IF(NOT(B56=blank),VLOOKUP(B56+7,'Table 6'!$B$3:$D$20,3),blank)</f>
        <v/>
      </c>
      <c r="DR56" s="4" t="str">
        <f>IF(NOT(B56=blank),'Tables 4-5'!$B$8,blank)</f>
        <v/>
      </c>
      <c r="DS56" s="4" t="str">
        <f>IF(NOT(B56=blank),PRODUCT(G56,O56,(AE56-IF(AE56/FHS&lt;1,1,AE56/FHS)*(truck_idle/60)),(DP56*DR56),(Other!$G$4/454))+PRODUCT(IF(AE56/FHS&lt;1,1,AE56/FHS),G56,O56,DQ56,truck_idle/60,Other!$G$4/454),blank)</f>
        <v/>
      </c>
      <c r="DT56" s="12" t="str">
        <f>IF(NOT(B56=blank),PRODUCT(IF(AE56/FHS&lt;1,1,AE56/FHS),G56,O56,DQ56,truck_idle/60,Other!$G$4/454)+PRODUCT(G56,(AE56-IF(AE56/FHS&lt;1,1,AE56/FHS)*(truck_idle/60)),Truck_KW,gridPM,Other!$G$4/454,O56,DP56),blank)</f>
        <v/>
      </c>
      <c r="DU56" s="12" t="str">
        <f>IF(NOT(B56=blank),VLOOKUP(B56+8,'Tables 4-5'!$F$8:$G$25,2),blank)</f>
        <v/>
      </c>
      <c r="DV56" s="12" t="str">
        <f>IF(NOT(B56=blank),VLOOKUP(B56+8,'Table 6'!$B$3:$D$20,3),blank)</f>
        <v/>
      </c>
      <c r="DW56" s="4" t="str">
        <f>IF(NOT(B56=blank),'Tables 4-5'!$B$8,blank)</f>
        <v/>
      </c>
      <c r="DX56" s="4" t="str">
        <f>IF(NOT(B56=blank),PRODUCT(G56,P56,(AE56-IF(AE56/FHS&lt;1,1,AE56/FHS)*(truck_idle/60)),(DU56*DW56),(Other!$G$4/454))+PRODUCT(IF(AE56/FHS&lt;1,1,AE56/FHS),G56,P56,DV56,truck_idle/60,Other!$G$4/454),blank)</f>
        <v/>
      </c>
      <c r="DY56" s="12" t="str">
        <f>IF(NOT(B56=blank),PRODUCT(IF(AE56/FHS&lt;1,1,AE56/FHS),G56,P56,DV56,truck_idle/60,Other!$G$4/454)+PRODUCT(G56,(AE56-IF(AE56/FHS&lt;1,1,AE56/FHS)*(truck_idle/60)),Truck_KW,gridPM,Other!$G$4/454,P56,DU56),blank)</f>
        <v/>
      </c>
      <c r="DZ56" s="12" t="str">
        <f>IF(NOT(B56=blank),VLOOKUP(B56+9,'Tables 4-5'!$F$8:$G$25,2),blank)</f>
        <v/>
      </c>
      <c r="EA56" s="12" t="str">
        <f>IF(NOT(B56=blank),VLOOKUP(B56+9,#REF!,3),blank)</f>
        <v/>
      </c>
      <c r="EB56" s="12" t="str">
        <f>IF(NOT(B56=blank),VLOOKUP(B56+9,'Table 6'!$B$3:$D$20,3),blank)</f>
        <v/>
      </c>
      <c r="EC56" s="4" t="str">
        <f>IF(NOT(B56=blank),'Tables 4-5'!$B$8,blank)</f>
        <v/>
      </c>
      <c r="ED56" s="4" t="str">
        <f>IF(NOT(B56=blank),PRODUCT(G56,Q56,(AE56-IF(AE56/FHS&lt;1,1,AE56/FHS)*(truck_idle/60)),(DZ56*EC56),(Other!$G$4/454))+PRODUCT(IF(AE56/FHS&lt;1,1,AE56/FHS),G56,Q56,EB56,truck_idle/60,Other!$G$4/454),blank)</f>
        <v/>
      </c>
      <c r="EE56" s="12" t="str">
        <f>IF(NOT(B56=blank),PRODUCT(IF(AE56/FHS&lt;1,1,AE56/FHS),G56,Q56,EB56,truck_idle/60,Other!$G$4/454)+PRODUCT(G56,(AE56-IF(AE56/FHS&lt;1,1,AE56/FHS)*(truck_idle/60)),Truck_KW,gridPM,Other!$G$4/454,Q56,DZ56),blank)</f>
        <v/>
      </c>
      <c r="EG56" t="str">
        <f>IF(C56=truckstoptru,VLOOKUP(B56+0,'Tables 2-3 TRU'!$B$14:$D$31,2),blank)</f>
        <v/>
      </c>
      <c r="EH56" s="4" t="str">
        <f>IF(C56=truckstoptru,PRODUCT(G56,(AF56-IF(AF56/FHS&lt;1,1,AF56/FHS)*(truck_idle/60)),tru__hp,tru_Load_Factor,(Other!$G$4/454),EG56,R56)+PRODUCT(IF(AF56/FHS&lt;1,1,AF56/FHS),G56,truck_idle/60,tru__hp,tru_Load_Factor,(Other!$G$4/454),EG56,R56),blank)</f>
        <v/>
      </c>
      <c r="EI56" s="4" t="str">
        <f>IF(C56=truckstoptru,PRODUCT(IF(AF56/FHS&lt;1,1,AF56/FHS),G56,truck_idle/60,tru_Load_Factor,tru__hp,(Other!$G$4/454),EG56,R56)+PRODUCT(G56,(AF56-IF(AF56/FHS&lt;1,1,AF56/FHS)*(truck_idle/60)),TRU_KW,gridNox,Other!$G$4/454,R56),blank)</f>
        <v/>
      </c>
      <c r="EJ56" t="str">
        <f>IF(C56=truckstoptru,VLOOKUP(B56+1,'Tables 2-3 TRU'!$B$14:$D$31,2),blank)</f>
        <v/>
      </c>
      <c r="EK56" s="4" t="str">
        <f>IF(C56=truckstoptru,PRODUCT(G56,(AF56-IF(AF56/FHS&lt;1,1,AF56/FHS)*(truck_idle/60)),tru__hp,tru_Load_Factor,(Other!$G$4/454),EJ56,S56)+PRODUCT(IF(AF56/FHS&lt;1,1,AF56/FHS),G56,truck_idle/60,tru__hp,tru_Load_Factor,(Other!$G$4/454),EJ56,S56),blank)</f>
        <v/>
      </c>
      <c r="EL56" s="4" t="str">
        <f>IF(C56=truckstoptru,PRODUCT(IF(AF56/FHS&lt;1,1,AF56/FHS),G56,truck_idle/60,tru_Load_Factor,tru__hp,(Other!$G$4/454),EJ56,S56)+PRODUCT(G56,(AF56-IF(AF56/FHS&lt;1,1,AF56/FHS)*(truck_idle/60)),TRU_KW,gridNox,Other!$G$4/454,S56),blank)</f>
        <v/>
      </c>
      <c r="EM56" t="str">
        <f>IF(C56=truckstoptru,VLOOKUP(B56+2,'Tables 2-3 TRU'!$B$14:$D$31,2),blank)</f>
        <v/>
      </c>
      <c r="EN56" s="4" t="str">
        <f>IF(C56=truckstoptru,PRODUCT(G56,(AF56-IF(AF56/FHS&lt;1,1,AF56/FHS)*(truck_idle/60)),tru__hp,tru_Load_Factor,(Other!$G$4/454),EM56,T56)+PRODUCT(IF(AF56/FHS&lt;1,1,AF56/FHS),G56,truck_idle/60,tru__hp,tru_Load_Factor,(Other!$G$4/454),EM56,T56),blank)</f>
        <v/>
      </c>
      <c r="EO56" s="4" t="str">
        <f>IF(C56=truckstoptru,PRODUCT(IF(AF56/FHS&lt;1,1,AF56/FHS),G56,truck_idle/60,tru_Load_Factor,tru__hp,(Other!$G$4/454),EM56,T56)+PRODUCT(G56,(AF56-IF(AF56/FHS&lt;1,1,AF56/FHS)*(truck_idle/60)),TRU_KW,gridNox,Other!$G$4/454,T56),blank)</f>
        <v/>
      </c>
      <c r="EP56" t="str">
        <f>IF(C56=truckstoptru,VLOOKUP(B56+3,'Tables 2-3 TRU'!$B$14:$D$31,2),blank)</f>
        <v/>
      </c>
      <c r="EQ56" s="4" t="str">
        <f>IF(C56=truckstoptru,PRODUCT(G56,(AF56-IF(AF56/FHS&lt;1,1,AF56/FHS)*(truck_idle/60)),tru__hp,tru_Load_Factor,(Other!$G$4/454),EP56,U56)+PRODUCT(IF(AF56/FHS&lt;1,1,AF56/FHS),G56,truck_idle/60,tru__hp,tru_Load_Factor,(Other!$G$4/454),EP56,U56),blank)</f>
        <v/>
      </c>
      <c r="ER56" s="4" t="str">
        <f>IF(C56=truckstoptru,PRODUCT(IF(AF56/FHS&lt;1,1,AF56/FHS),G56,truck_idle/60,tru_Load_Factor,tru__hp,(Other!$G$4/454),EP56,U56)+PRODUCT(G56,(AF56-IF(AF56/FHS&lt;1,1,AF56/FHS)*(truck_idle/60)),TRU_KW,gridNox,Other!$G$4/454,U56),blank)</f>
        <v/>
      </c>
      <c r="ES56" t="str">
        <f>IF(C56=truckstoptru,VLOOKUP(B56+4,'Tables 2-3 TRU'!$B$14:$D$31,2),blank)</f>
        <v/>
      </c>
      <c r="ET56" s="4" t="str">
        <f>IF(C56=truckstoptru,PRODUCT(G56,(AF56-IF(AF56/FHS&lt;1,1,AF56/FHS)*(truck_idle/60)),tru__hp,tru_Load_Factor,(Other!$G$4/454),ES56,V56)+PRODUCT(IF(AF56/FHS&lt;1,1,AF56/FHS),G56,truck_idle/60,tru__hp,tru_Load_Factor,(Other!$G$4/454),ES56,V56),blank)</f>
        <v/>
      </c>
      <c r="EU56" s="4" t="str">
        <f>IF(C56=truckstoptru,PRODUCT(IF(AF56/FHS&lt;1,1,AE56/FHS),G56,truck_idle/60,tru_Load_Factor,tru__hp,(Other!$G$4/454),ES56,V56)+PRODUCT(G56,(AF56-IF(AF56/FHS&lt;1,1,AE56/FHS)*(truck_idle/60)),TRU_KW,gridNox,Other!$G$4/454,V56),blank)</f>
        <v/>
      </c>
      <c r="EV56" t="str">
        <f>IF(C56=truckstoptru,VLOOKUP(B56+5,'Tables 2-3 TRU'!$B$14:$D$31,2),blank)</f>
        <v/>
      </c>
      <c r="EW56" s="4" t="str">
        <f>IF(C56=truckstoptru,PRODUCT(G56,(AF56-IF(AF56/FHS&lt;1,1,AF56/FHS)*(truck_idle/60)),tru__hp,tru_Load_Factor,(Other!$G$4/454),EV56,W56)+PRODUCT(IF(AF56/FHS&lt;1,1,AF56/FHS),G56,truck_idle/60,tru__hp,tru_Load_Factor,(Other!$G$4/454),EV56,W56),blank)</f>
        <v/>
      </c>
      <c r="EX56" s="4" t="str">
        <f>IF(C56=truckstoptru,PRODUCT(IF(AF56/FHS&lt;1,1,AF56/FHS),G56,truck_idle/60,tru_Load_Factor,tru__hp,(Other!$G$4/454),EV56,W56)+PRODUCT(G56,(AF56-IF(AF56/FHS&lt;1,1,AF56/FHS)*(truck_idle/60)),TRU_KW,gridNox,Other!$G$4/454,W56),blank)</f>
        <v/>
      </c>
      <c r="EY56" t="str">
        <f>IF(C56=truckstoptru,VLOOKUP(B56+6,'Tables 2-3 TRU'!$B$14:$D$31,2),blank)</f>
        <v/>
      </c>
      <c r="EZ56" s="4" t="str">
        <f>IF(C56=truckstoptru,PRODUCT(G56,(AF56-IF(AF56/FHS&lt;1,1,AF56/FHS)*(truck_idle/60)),tru__hp,tru_Load_Factor,(Other!$G$4/454),EY56,X56)+PRODUCT(IF(AF56/FHS&lt;1,1,AF56/FHS),G56,truck_idle/60,tru__hp,tru_Load_Factor,(Other!$G$4/454),EY56,X56),blank)</f>
        <v/>
      </c>
      <c r="FA56" s="4" t="str">
        <f>IF(C56=truckstoptru,PRODUCT(IF(AF56/FHS&lt;1,1,AF56/FHS),G56,truck_idle/60,tru_Load_Factor,tru__hp,(Other!$G$4/454),EY56,X56)+PRODUCT(G56,(AF56-IF(AF56/FHS&lt;1,1,AF56/FHS)*(truck_idle/60)),TRU_KW,gridNox,Other!$G$4/454,X56),blank)</f>
        <v/>
      </c>
      <c r="FB56" t="str">
        <f>IF(C56=truckstoptru,VLOOKUP(B56+7,'Tables 2-3 TRU'!$B$14:$D$31,2),blank)</f>
        <v/>
      </c>
      <c r="FC56" s="4" t="str">
        <f>IF(C56=truckstoptru,PRODUCT(G56,(AF56-IF(AF56/FHS&lt;1,1,AF56/FHS)*(truck_idle/60)),tru__hp,tru_Load_Factor,(Other!$G$4/454),FB56,Y56)+PRODUCT(IF(AF56/FHS&lt;1,1,AF56/FHS),G56,truck_idle/60,tru__hp,tru_Load_Factor,(Other!$G$4/454),FB56,Y56),blank)</f>
        <v/>
      </c>
      <c r="FD56" s="4" t="str">
        <f>IF(C56=truckstoptru,PRODUCT(IF(AF56/FHS&lt;1,1,AF56/FHS),G56,truck_idle/60,tru_Load_Factor,tru__hp,(Other!$G$4/454),FB56,Y56)+PRODUCT(G56,(AF56-IF(AF56/FHS&lt;1,1,AF56/FHS)*(truck_idle/60)),TRU_KW,gridNox,Other!$G$4/454,Y56),blank)</f>
        <v/>
      </c>
      <c r="FE56" t="str">
        <f>IF(C56=truckstoptru,VLOOKUP(B56+8,'Tables 2-3 TRU'!$B$14:$D$31,2),blank)</f>
        <v/>
      </c>
      <c r="FF56" s="4" t="str">
        <f>IF(C56=truckstoptru,PRODUCT(G56,(AF56-IF(AF56/FHS&lt;1,1,AF56/FHS)*(truck_idle/60)),tru__hp,tru_Load_Factor,(Other!$G$4/454),FE56,Z56)+PRODUCT(IF(AF56/FHS&lt;1,1,AF56/FHS),G56,truck_idle/60,tru__hp,tru_Load_Factor,(Other!$G$4/454),FE56,Z56),blank)</f>
        <v/>
      </c>
      <c r="FG56" s="4" t="str">
        <f>IF(C56=truckstoptru,PRODUCT(IF(AF56/FHS&lt;1,1,AF56/FHS),G56,truck_idle/60,tru_Load_Factor,tru__hp,(Other!$G$4/454),FE56,Z56)+PRODUCT(G56,(AF56-IF(AF56/FHS&lt;1,1,AF56/FHS)*(truck_idle/60)),TRU_KW,gridNox,Other!$G$4/454,Z56),blank)</f>
        <v/>
      </c>
      <c r="FH56" t="str">
        <f>IF(C56=truckstoptru,VLOOKUP(B56+9,'Tables 2-3 TRU'!$B$14:$D$31,2),blank)</f>
        <v/>
      </c>
      <c r="FI56" s="4" t="str">
        <f>IF(C56=truckstoptru,PRODUCT(G56,(AF56-IF(AF56/FHS&lt;1,1,AF56/FHS)*(truck_idle/60)),tru__hp,tru_Load_Factor,(Other!$G$4/454),FH56,AA56)+PRODUCT(IF(AF56/FHS&lt;1,1,AF56/FHS),G56,truck_idle/60,tru__hp,tru_Load_Factor,(Other!$G$4/454),FH56,AA56),blank)</f>
        <v/>
      </c>
      <c r="FJ56" s="4" t="str">
        <f>IF(C56=truckstoptru,PRODUCT(IF(AF56/FHS&lt;1,1,AF56/FHS),G56,truck_idle/60,tru_Load_Factor,tru__hp,(Other!$G$4/454),FH56,AA56)+PRODUCT(G56,(AF56-IF(AF56/FHS&lt;1,1,AF56/FHS)*(truck_idle/60)),TRU_KW,gridNox,Other!$G$4/454,AA56),blank)</f>
        <v/>
      </c>
      <c r="FL56" t="str">
        <f>IF(C56=truckstoptru,VLOOKUP(B56+0,'Tables 2-3 TRU'!$B$14:$D$31,3),blank)</f>
        <v/>
      </c>
      <c r="FM56" s="4" t="str">
        <f>IF(C56=truckstoptru,PRODUCT(G56,(AF56-IF(AF56/FHS&lt;1,1,AF56/FHS)*(truck_idle/60)),tru__hp,tru_Load_Factor,(Other!$G$4/454),FL56,R56)+PRODUCT(IF(AF56/FHS&lt;1,1,AF56/FHS),G56,truck_idle/60,tru__hp,tru_Load_Factor,(Other!$G$4/454),FL56,R56),blank)</f>
        <v/>
      </c>
      <c r="FN56" s="4" t="str">
        <f>IF(C56=truckstoptru,PRODUCT(IF(AF56/FHS&lt;1,1,AF56/FHS),G56,truck_idle/60,tru_Load_Factor,tru__hp,(Other!$G$4/454),FL56,R56)+PRODUCT(G56,(AF56-IF(AF56/FHS&lt;1,1,AF56/FHS)*(truck_idle/60)),TRU_KW,gridPM,Other!$G$4/454,R56),blank)</f>
        <v/>
      </c>
      <c r="FO56" t="str">
        <f>IF(C56=truckstoptru,VLOOKUP(B56+1,'Tables 2-3 TRU'!$B$14:$D$31,3),blank)</f>
        <v/>
      </c>
      <c r="FP56" s="4" t="str">
        <f>IF(C56=truckstoptru,PRODUCT(G56,(AF56-IF(AF56/FHS&lt;1,1,AF56/FHS)*(truck_idle/60)),tru__hp,tru_Load_Factor,(Other!$G$4/454),FO56,S56)+PRODUCT(IF(AF56/FHS&lt;1,1,AF56/FHS),G56,truck_idle/60,tru__hp,tru_Load_Factor,(Other!$G$4/454),FO56,S56),blank)</f>
        <v/>
      </c>
      <c r="FQ56" s="4" t="str">
        <f>IF(C56=truckstoptru,PRODUCT(IF(AF56/FHS&lt;1,1,AF56/FHS),G56,truck_idle/60,tru_Load_Factor,tru__hp,(Other!$G$4/454),FO56,S56)+PRODUCT(G56,(AF56-IF(AF56/FHS&lt;1,1,AF56/FHS)*(truck_idle/60)),TRU_KW,gridPM,Other!$G$4/454,S56),blank)</f>
        <v/>
      </c>
      <c r="FR56" t="str">
        <f>IF(C56=truckstoptru,VLOOKUP(B56+2,'Tables 2-3 TRU'!$B$14:$D$31,3),blank)</f>
        <v/>
      </c>
      <c r="FS56" s="4" t="str">
        <f>IF(C56=truckstoptru,PRODUCT(G56,(AF56-IF(AF56/FHS&lt;1,1,AF56/FHS)*(truck_idle/60)),tru__hp,tru_Load_Factor,(Other!$G$4/454),FR56,T56)+PRODUCT(IF(AF56/FHS&lt;1,1,AF56/FHS),G56,truck_idle/60,tru__hp,tru_Load_Factor,(Other!$G$4/454),FR56,T56),blank)</f>
        <v/>
      </c>
      <c r="FT56" s="4" t="str">
        <f>IF(C56=truckstoptru,PRODUCT(IF(AF56/FHS&lt;1,1,AF56/FHS),G56,truck_idle/60,tru_Load_Factor,tru__hp,(Other!$G$4/454),FR56,T56)+PRODUCT(G56,(AF56-IF(AF56/FHS&lt;1,1,AF56/FHS)*(truck_idle/60)),TRU_KW,gridPM,Other!$G$4/454,T56),blank)</f>
        <v/>
      </c>
      <c r="FU56" t="str">
        <f>IF(C56=truckstoptru,VLOOKUP(B56+3,'Tables 2-3 TRU'!$B$14:$D$31,3),blank)</f>
        <v/>
      </c>
      <c r="FV56" s="4" t="str">
        <f>IF(C56=truckstoptru,PRODUCT(G56,(AF56-IF(AF56/FHS&lt;1,1,AF56/FHS)*(truck_idle/60)),tru__hp,tru_Load_Factor,(Other!$G$4/454),FU56,U56)+PRODUCT(IF(AF56/FHS&lt;1,1,AF56/FHS),G56,truck_idle/60,tru__hp,tru_Load_Factor,(Other!$G$4/454),FU56,U56),blank)</f>
        <v/>
      </c>
      <c r="FW56" s="4" t="str">
        <f>IF(C56=truckstoptru,PRODUCT(IF(AF56/FHS&lt;1,1,AF56/FHS),G56,truck_idle/60,tru_Load_Factor,tru__hp,(Other!$G$4/454),FU56,U56)+PRODUCT(G56,(AF56-IF(AF56/FHS&lt;1,1,AF56/FHS)*(truck_idle/60)),TRU_KW,gridPM,Other!$G$4/454,U56),blank)</f>
        <v/>
      </c>
      <c r="FX56" t="str">
        <f>IF(C56=truckstoptru,VLOOKUP(B56+4,'Tables 2-3 TRU'!$B$14:$D$31,3),blank)</f>
        <v/>
      </c>
      <c r="FY56" s="4" t="str">
        <f>IF(C56=truckstoptru,PRODUCT(G56,(AF56-IF(AF56/FHS&lt;1,1,AF56/FHS)*(truck_idle/60)),tru__hp,tru_Load_Factor,(Other!$G$4/454),FX56,V56)+PRODUCT(IF(AF56/FHS&lt;1,1,AF56/FHS),G56,truck_idle/60,tru__hp,tru_Load_Factor,(Other!$G$4/454),FX56,V56),blank)</f>
        <v/>
      </c>
      <c r="FZ56" s="4" t="str">
        <f>IF(C56=truckstoptru,PRODUCT(IF(AF56/FHS&lt;1,1,AF56/FHS),G56,truck_idle/60,tru_Load_Factor,tru__hp,(Other!$G$4/454),FX56,V56)+PRODUCT(G56,(AF56-IF(AF56/FHS&lt;1,1,AF56/FHS)*(truck_idle/60)),TRU_KW,gridPM,Other!$G$4/454,V56),blank)</f>
        <v/>
      </c>
      <c r="GA56" t="str">
        <f>IF(C56=truckstoptru,VLOOKUP(B56+5,'Tables 2-3 TRU'!$B$14:$D$31,3),blank)</f>
        <v/>
      </c>
      <c r="GB56" s="4" t="str">
        <f>IF(C56=truckstoptru,PRODUCT(G56,(AF56-IF(AF56/FHS&lt;1,1,AF56/FHS)*(truck_idle/60)),tru__hp,tru_Load_Factor,(Other!$G$4/454),GA56,W56)+PRODUCT(IF(AF56/FHS&lt;1,1,AF56/FHS),G56,truck_idle/60,tru__hp,tru_Load_Factor,(Other!$G$4/454),GA56,W56),blank)</f>
        <v/>
      </c>
      <c r="GC56" s="4" t="str">
        <f>IF(C56=truckstoptru,PRODUCT(IF(AF56/FHS&lt;1,1,AF56/FHS),G56,truck_idle/60,tru_Load_Factor,tru__hp,(Other!$G$4/454),GA56,W56)+PRODUCT(G56,(AF56-IF(AF56/FHS&lt;1,1,AF56/FHS)*(truck_idle/60)),TRU_KW,gridPM,Other!$G$4/454,W56),blank)</f>
        <v/>
      </c>
      <c r="GD56" t="str">
        <f>IF(C56=truckstoptru,VLOOKUP(B56+6,'Tables 2-3 TRU'!$B$14:$D$31,3),blank)</f>
        <v/>
      </c>
      <c r="GE56" s="4" t="str">
        <f>IF(C56=truckstoptru,PRODUCT(G56,(AF56-IF(AF56/FHS&lt;1,1,AF56/FHS)*(truck_idle/60)),tru__hp,tru_Load_Factor,(Other!$G$4/454),GD56,X56)+PRODUCT(IF(AF56/FHS&lt;1,1,AF56/FHS),G56,truck_idle/60,tru__hp,tru_Load_Factor,(Other!$G$4/454),GD56,X56),blank)</f>
        <v/>
      </c>
      <c r="GF56" s="4" t="str">
        <f>IF(C56=truckstoptru,PRODUCT(IF(AF56/FHS&lt;1,1,AF56/FHS),G56,truck_idle/60,tru_Load_Factor,tru__hp,(Other!$G$4/454),GD56,X56)+PRODUCT(G56,(AF56-IF(AF56/FHS&lt;1,1,AF56/FHS)*(truck_idle/60)),TRU_KW,gridPM,Other!$G$4/454,X56),blank)</f>
        <v/>
      </c>
      <c r="GG56" t="str">
        <f>IF(C56=truckstoptru,VLOOKUP(B56+7,'Tables 2-3 TRU'!$B$14:$D$31,3),blank)</f>
        <v/>
      </c>
      <c r="GH56" s="4" t="str">
        <f>IF(C56=truckstoptru,PRODUCT(G56,(AF56-IF(AF56/FHS&lt;1,1,AF56/FHS)*(truck_idle/60)),tru__hp,tru_Load_Factor,(Other!$G$4/454),GG56,Y56)+PRODUCT(IF(AF56/FHS&lt;1,1,AF56/FHS),G56,truck_idle/60,tru__hp,tru_Load_Factor,(Other!$G$4/454),GG56,Y56),blank)</f>
        <v/>
      </c>
      <c r="GI56" s="4" t="str">
        <f>IF(C56=truckstoptru,PRODUCT(IF(AF56/FHS&lt;1,1,AF56/FHS),G56,truck_idle/60,tru_Load_Factor,tru__hp,(Other!$G$4/454),GG56,Y56)+PRODUCT(G56,(AF56-IF(AF56/FHS&lt;1,1,AF56/FHS)*(truck_idle/60)),TRU_KW,gridPM,Other!$G$4/454,Y56),blank)</f>
        <v/>
      </c>
      <c r="GJ56" t="str">
        <f>IF(C56=truckstoptru,VLOOKUP(B56+8,'Tables 2-3 TRU'!$B$14:$D$31,3),blank)</f>
        <v/>
      </c>
      <c r="GK56" s="4" t="str">
        <f>IF(C56=truckstoptru,PRODUCT(G56,(AF56-IF(AF56/FHS&lt;1,1,AF56/FHS)*(truck_idle/60)),tru__hp,tru_Load_Factor,(Other!$G$4/454),GJ56,Z56)+PRODUCT(IF(AF56/FHS&lt;1,1,AF56/FHS),G56,truck_idle/60,tru__hp,tru_Load_Factor,(Other!$G$4/454),GJ56,Z56),blank)</f>
        <v/>
      </c>
      <c r="GL56" s="4" t="str">
        <f>IF(C56=truckstoptru,PRODUCT(IF(AF56/FHS&lt;1,1,AF56/FHS),G56,truck_idle/60,tru_Load_Factor,tru__hp,(Other!$G$4/454),GJ56,Z56)+PRODUCT(G56,(AF56-IF(AF56/FHS&lt;1,1,AF56/FHS)*(truck_idle/60)),TRU_KW,gridPM,Other!$G$4/454,Z56),blank)</f>
        <v/>
      </c>
      <c r="GM56" t="str">
        <f>IF(C56=truckstoptru,VLOOKUP(B56+9,'Tables 2-3 TRU'!$B$14:$D$31,3),blank)</f>
        <v/>
      </c>
      <c r="GN56" s="4" t="str">
        <f>IF(C56=truckstoptru,PRODUCT(G56,(AF56-IF(AF56/FHS&lt;1,1,AF56/FHS)*(truck_idle/60)),tru__hp,tru_Load_Factor,(Other!$G$4/454),GM56,AA56)+PRODUCT(IF(AF56/FHS&lt;1,1,AF56/FHS),G56,truck_idle/60,tru__hp,tru_Load_Factor,(Other!$G$4/454),GM56,AA56),blank)</f>
        <v/>
      </c>
      <c r="GO56" s="4" t="str">
        <f>IF(C56=truckstoptru,PRODUCT(IF(AF56/FHS&lt;1,1,AF56/FHS),G56,truck_idle/60,tru_Load_Factor,tru__hp,(Other!$G$4/454),GM56,AA56)+PRODUCT(G56,(AF56-IF(AF56/FHS&lt;1,1,AF56/FHS)*(truck_idle/60)),TRU_KW,gridPM,Other!$G$4/454,AA56),blank)</f>
        <v/>
      </c>
      <c r="GQ56" s="4">
        <f t="shared" si="19"/>
        <v>0</v>
      </c>
      <c r="GR56" s="4">
        <f t="shared" si="20"/>
        <v>0</v>
      </c>
      <c r="GS56" s="4">
        <f t="shared" si="21"/>
        <v>0</v>
      </c>
      <c r="GT56" s="4">
        <f t="shared" si="22"/>
        <v>0</v>
      </c>
      <c r="GU56" s="4">
        <f t="shared" si="11"/>
        <v>0</v>
      </c>
      <c r="GV56" s="4">
        <f t="shared" si="12"/>
        <v>0</v>
      </c>
      <c r="GW56" s="4"/>
      <c r="GX56" s="4">
        <f t="shared" si="23"/>
        <v>0</v>
      </c>
      <c r="GY56" s="4">
        <f t="shared" si="24"/>
        <v>0</v>
      </c>
      <c r="GZ56" s="4">
        <f t="shared" si="25"/>
        <v>0</v>
      </c>
      <c r="HA56" s="4">
        <f t="shared" si="26"/>
        <v>0</v>
      </c>
      <c r="HB56" s="4">
        <f t="shared" si="13"/>
        <v>0</v>
      </c>
      <c r="HC56" s="4">
        <f t="shared" si="14"/>
        <v>0</v>
      </c>
      <c r="HD56" s="4"/>
      <c r="HE56" s="4">
        <f t="shared" si="15"/>
        <v>0</v>
      </c>
      <c r="HF56" s="4">
        <f t="shared" si="16"/>
        <v>0</v>
      </c>
      <c r="HG56" s="19">
        <f t="shared" si="17"/>
        <v>0</v>
      </c>
      <c r="HH56" s="244">
        <f t="shared" si="27"/>
        <v>0</v>
      </c>
      <c r="HI56" s="55"/>
    </row>
    <row r="57" spans="1:217" x14ac:dyDescent="0.2">
      <c r="A57" t="str">
        <f>IF(OR('User Input Data'!C61=truckstop1,'User Input Data'!C61=truckstoptru),'User Input Data'!A61,blank)</f>
        <v/>
      </c>
      <c r="B57" t="str">
        <f>IF(OR('User Input Data'!C61=truckstop1,'User Input Data'!C61=truckstoptru),'User Input Data'!B61,blank)</f>
        <v/>
      </c>
      <c r="C57" s="49" t="str">
        <f>IF(OR('User Input Data'!C61=truckstop1,'User Input Data'!C61=truckstoptru),'User Input Data'!C61,blank)</f>
        <v/>
      </c>
      <c r="D57" s="49" t="str">
        <f>IF(AND(OR('User Input Data'!C61=truckstop1,'User Input Data'!C61=truckstoptru),'User Input Data'!D61&gt;1),'User Input Data'!D61,blank)</f>
        <v/>
      </c>
      <c r="E57" s="49" t="str">
        <f>IF(AND(OR('User Input Data'!C61=truckstop1,'User Input Data'!C61=truckstoptru),'User Input Data'!E61&gt;1),'User Input Data'!E61,blank)</f>
        <v/>
      </c>
      <c r="F57" s="49" t="str">
        <f>IF(AND(OR('User Input Data'!C61=truckstop1,'User Input Data'!C61=truckstoptru),'User Input Data'!F61&gt;1),'User Input Data'!F61,blank)</f>
        <v/>
      </c>
      <c r="G57" t="str">
        <f>IF(AND(OR('User Input Data'!C61=truckstop1,'User Input Data'!C61=truckstoptru),'User Input Data'!G61&gt;1),'User Input Data'!G61,blank)</f>
        <v/>
      </c>
      <c r="H57" s="79" t="str">
        <f>IF(OR('User Input Data'!C61=truckstop1,'User Input Data'!C61=truckstoptru),'User Input Data'!H61,blank)</f>
        <v/>
      </c>
      <c r="I57" s="79" t="str">
        <f>IF(OR('User Input Data'!C61=truckstop1,'User Input Data'!C61=truckstoptru),'User Input Data'!I61,blank)</f>
        <v/>
      </c>
      <c r="J57" s="79" t="str">
        <f>IF(OR('User Input Data'!C61=truckstop1,'User Input Data'!C61=truckstoptru),'User Input Data'!J61,blank)</f>
        <v/>
      </c>
      <c r="K57" s="79" t="str">
        <f>IF(OR('User Input Data'!C61=truckstop1,'User Input Data'!C61=truckstoptru),'User Input Data'!K61,blank)</f>
        <v/>
      </c>
      <c r="L57" s="79" t="str">
        <f>IF(OR('User Input Data'!C61=truckstop1,'User Input Data'!C61=truckstoptru),'User Input Data'!L61,blank)</f>
        <v/>
      </c>
      <c r="M57" s="79" t="str">
        <f>IF(OR('User Input Data'!C61=truckstop1,'User Input Data'!C61=truckstoptru),'User Input Data'!M61,blank)</f>
        <v/>
      </c>
      <c r="N57" s="79" t="str">
        <f>IF(OR('User Input Data'!C61=truckstop1,'User Input Data'!C61=truckstoptru),'User Input Data'!N61,blank)</f>
        <v/>
      </c>
      <c r="O57" s="79" t="str">
        <f>IF(OR('User Input Data'!C61=truckstop1,'User Input Data'!C61=truckstoptru),'User Input Data'!O61,blank)</f>
        <v/>
      </c>
      <c r="P57" s="79" t="str">
        <f>IF(OR('User Input Data'!C61=truckstop1,'User Input Data'!C61=truckstoptru),'User Input Data'!P61,blank)</f>
        <v/>
      </c>
      <c r="Q57" s="79" t="str">
        <f>IF(OR('User Input Data'!C61=truckstop1,'User Input Data'!C61=truckstoptru),'User Input Data'!Q61,blank)</f>
        <v/>
      </c>
      <c r="R57" s="79" t="str">
        <f>IF('User Input Data'!C61=truckstoptru,'User Input Data'!R61,blank)</f>
        <v/>
      </c>
      <c r="S57" s="79" t="str">
        <f>IF('User Input Data'!C61=truckstoptru,'User Input Data'!S61,blank)</f>
        <v/>
      </c>
      <c r="T57" s="79" t="str">
        <f>IF('User Input Data'!C61=truckstoptru,'User Input Data'!T61,blank)</f>
        <v/>
      </c>
      <c r="U57" s="79" t="str">
        <f>IF('User Input Data'!C61=truckstoptru,'User Input Data'!U61,blank)</f>
        <v/>
      </c>
      <c r="V57" s="79" t="str">
        <f>IF('User Input Data'!C61=truckstoptru,'User Input Data'!V61,blank)</f>
        <v/>
      </c>
      <c r="W57" s="79" t="str">
        <f>IF('User Input Data'!C61=truckstoptru,'User Input Data'!W61,blank)</f>
        <v/>
      </c>
      <c r="X57" s="79" t="str">
        <f>IF('User Input Data'!C61=truckstoptru,'User Input Data'!X61,blank)</f>
        <v/>
      </c>
      <c r="Y57" s="79" t="str">
        <f>IF('User Input Data'!C61=truckstoptru,'User Input Data'!Y61,blank)</f>
        <v/>
      </c>
      <c r="Z57" s="79" t="str">
        <f>IF('User Input Data'!C61=truckstoptru,'User Input Data'!Z61,blank)</f>
        <v/>
      </c>
      <c r="AA57" s="79" t="str">
        <f>IF('User Input Data'!C61=truckstoptru,'User Input Data'!AA61,blank)</f>
        <v/>
      </c>
      <c r="AB57" s="9" t="str">
        <f>IF(AND(OR('User Input Data'!C61=truckstop1,'User Input Data'!C61=truckstoptru),'User Input Data'!AC61&gt;1),'User Input Data'!AC61,blank)</f>
        <v/>
      </c>
      <c r="AC57" s="9" t="str">
        <f>IF(AND(OR('User Input Data'!C61=truckstop1,'User Input Data'!C61=truckstoptru),'User Input Data'!AD61&gt;0),'User Input Data'!AD61,blank)</f>
        <v/>
      </c>
      <c r="AE57" t="str">
        <f>IF(E57&gt;0,E57,Other!$G$5)</f>
        <v/>
      </c>
      <c r="AF57" t="str">
        <f t="shared" si="18"/>
        <v/>
      </c>
      <c r="AG57" s="12" t="str">
        <f>IF(NOT(B57=blank),VLOOKUP(B57+0,'Tables 4-5'!$F$8:$G$25,2),blank)</f>
        <v/>
      </c>
      <c r="AH57" s="461" t="str">
        <f>IF(NOT(B57=blank),VLOOKUP(B57+0,'Table 6'!$B$3:$D$20,2),blank)</f>
        <v/>
      </c>
      <c r="AI57" s="4" t="str">
        <f>IF(NOT(B57=blank),'Tables 4-5'!$A$8,blank)</f>
        <v/>
      </c>
      <c r="AJ57" s="4" t="str">
        <f>IF(NOT(B57=blank),PRODUCT(G57,H57,(AE57-IF(AE57/FHS&lt;1,1,AE57/FHS)*(truck_idle/60)),(AG57*AI57),(Other!$G$4/454))+PRODUCT(IF(AE57/FHS&lt;1,1,AE57/FHS),G57,H57,AH57,truck_idle/60,Other!$G$4/454),blank)</f>
        <v/>
      </c>
      <c r="AK57" s="4" t="str">
        <f>IF(NOT(B57=blank),PRODUCT(IF(AE57/FHS&lt;1,1,AE57/FHS),G57,H57,AH57,truck_idle/60,Other!$G$4/454)+PRODUCT(G57,(AE57-IF(AE57/FHS&lt;1,1,AE57/FHS)*(truck_idle/60)),Truck_KW,gridNox,Other!$G$4/454,H57,AG57),blank)</f>
        <v/>
      </c>
      <c r="AL57" s="12" t="str">
        <f>IF(NOT(B57=blank),VLOOKUP(B57+1,'Tables 4-5'!$F$8:$G$25,2),blank)</f>
        <v/>
      </c>
      <c r="AM57" s="461" t="str">
        <f>IF(NOT(B57=blank),VLOOKUP(B57+1,'Table 6'!$B$3:$D$20,2),blank)</f>
        <v/>
      </c>
      <c r="AN57" s="4" t="str">
        <f>IF(NOT(B57=blank),'Tables 4-5'!$A$8,blank)</f>
        <v/>
      </c>
      <c r="AO57" s="4" t="str">
        <f>IF(NOT(B57=blank),PRODUCT(G57,I57,(AE57-IF(AE57/FHS&lt;1,1,AE57/FHS)*(truck_idle/60)),(AL57*AN57),(Other!$G$4/454))+PRODUCT(IF(AE57/FHS&lt;1,1,AE57/FHS),G57,I57,AM57,truck_idle/60,Other!$G$4/454),blank)</f>
        <v/>
      </c>
      <c r="AP57" s="4" t="str">
        <f>IF(NOT(B57=blank),PRODUCT(IF(AE57/FHS&lt;1,1,AE57/FHS),G57,I57,AM57,truck_idle/60,Other!$G$4/454)+PRODUCT(G57,(AE57-IF(AE57/FHS&lt;1,1,AE57/FHS)*(truck_idle/60)),Truck_KW,gridNox,Other!$G$4/454,I57,AL57),blank)</f>
        <v/>
      </c>
      <c r="AQ57" s="12" t="str">
        <f>IF(NOT(B57=blank),VLOOKUP(B57+2,'Tables 4-5'!$F$8:$G$25,2),blank)</f>
        <v/>
      </c>
      <c r="AR57" s="461" t="str">
        <f>IF(NOT(B57=blank),VLOOKUP(B57+2,'Table 6'!$B$3:$D$20,2),blank)</f>
        <v/>
      </c>
      <c r="AS57" s="4" t="str">
        <f>IF(NOT(B57=blank),'Tables 4-5'!$A$8,blank)</f>
        <v/>
      </c>
      <c r="AT57" s="4" t="str">
        <f>IF(NOT(B57=blank),PRODUCT(G57,J57,(AE57-IF(AE57/FHS&lt;1,1,AE57/FHS)*(truck_idle/60)),(AQ57*AS57),(Other!$G$4/454))+PRODUCT(IF(AE57/FHS&lt;1,1,AE57/FHS),G57,J57,AR57,truck_idle/60,Other!$G$4/454),blank)</f>
        <v/>
      </c>
      <c r="AU57" s="4" t="str">
        <f>IF(NOT(B57=blank),PRODUCT(IF(AE57/FHS&lt;1,1,AE57/FHS),G57,J57,AR57,truck_idle/60,Other!$G$4/454)+PRODUCT(G57,(AE57-IF(AE57/FHS&lt;1,1,AE57/FHS)*(truck_idle/60)),Truck_KW,gridNox,Other!$G$4/454,J57,AQ57),blank)</f>
        <v/>
      </c>
      <c r="AV57" s="12" t="str">
        <f>IF(NOT(B57=blank),VLOOKUP(B57+3,'Tables 4-5'!$F$8:$G$25,2),blank)</f>
        <v/>
      </c>
      <c r="AW57" s="4" t="str">
        <f>IF(NOT(B57=blank),VLOOKUP(B57+3,#REF!,2),blank)</f>
        <v/>
      </c>
      <c r="AX57" s="461" t="str">
        <f>IF(NOT(B57=blank),VLOOKUP(B57+3,'Table 6'!$B$3:$D$20,2),blank)</f>
        <v/>
      </c>
      <c r="AY57" s="4" t="str">
        <f>IF(NOT(B57=blank),'Tables 4-5'!$A$8,blank)</f>
        <v/>
      </c>
      <c r="AZ57" s="4" t="str">
        <f>IF(NOT(B57=blank),PRODUCT(G57,K57,(AE57-IF(AE57/FHS&lt;1,1,AE57/FHS)*(truck_idle/60)),(AV57*AY57),(Other!$G$4/454))+PRODUCT(IF(AE57/FHS&lt;1,1,AE57/FHS),G57,K57,AX57,truck_idle/60,Other!$G$4/454),blank)</f>
        <v/>
      </c>
      <c r="BA57" s="4" t="str">
        <f>IF(NOT(B57=blank),PRODUCT(IF(AE57/FHS&lt;1,1,AE57/FHS),G57,K57,AX57,Other!$G$6/60,Other!$G$4/454)+PRODUCT(G57,(AE57-IF(AE57/FHS&lt;1,1,AE57/FHS)*(truck_idle/60)),Truck_KW,gridNox,Other!$G$4/454,K57,AV57),blank)</f>
        <v/>
      </c>
      <c r="BB57" s="12" t="str">
        <f>IF(NOT(B57=blank),VLOOKUP(B57+4,'Tables 4-5'!$F$8:$G$25,2),blank)</f>
        <v/>
      </c>
      <c r="BC57" s="461" t="str">
        <f>IF(NOT(B57=blank),VLOOKUP(B57+4,'Table 6'!$B$3:$D$20,2),blank)</f>
        <v/>
      </c>
      <c r="BD57" s="4" t="str">
        <f>IF(NOT(B57=blank),'Tables 4-5'!$A$8,blank)</f>
        <v/>
      </c>
      <c r="BE57" s="4" t="str">
        <f>IF(NOT(B57=blank),PRODUCT(G57,L57,(AE57-IF(AE57/FHS&lt;1,1,AE57/FHS)*(truck_idle/60)),(BB57*BD57),(Other!$G$4/454))+PRODUCT(IF(AE57/FHS&lt;1,1,AE57/FHS),G57,L57,BC57,truck_idle/60,Other!$G$4/454),blank)</f>
        <v/>
      </c>
      <c r="BF57" s="4" t="str">
        <f>IF(NOT(B57=blank),PRODUCT(IF(AE57/FHS&lt;1,1,AE57/FHS),G57,L57,BC57,Other!$G$6/60,Other!$G$4/454)+PRODUCT(G57,(AE57-IF(AE57/FHS&lt;1,1,AE57/FHS)*(truck_idle/60)),Truck_KW,gridNox,Other!$G$4/454,L57,BB57),blank)</f>
        <v/>
      </c>
      <c r="BG57" s="12" t="str">
        <f>IF(NOT(B57=blank),VLOOKUP(B57+5,'Tables 4-5'!$F$8:$G$25,2),blank)</f>
        <v/>
      </c>
      <c r="BH57" s="461" t="str">
        <f>IF(NOT(B57=blank),VLOOKUP(B57+5,'Table 6'!$B$3:$D$20,2),blank)</f>
        <v/>
      </c>
      <c r="BI57" s="4" t="str">
        <f>IF(NOT(B57=blank),'Tables 4-5'!$A$8,blank)</f>
        <v/>
      </c>
      <c r="BJ57" s="4" t="str">
        <f>IF(NOT(B57=blank),PRODUCT(G57,M57,(AE57-IF(AE57/FHS&lt;1,1,AE57/FHS)*(truck_idle/60)),(BG57*BI57),(Other!$G$4/454))+PRODUCT(IF(AE57/FHS&lt;1,1,AE57/FHS),G57,M57,BH57,truck_idle/60,Other!$G$4/454),blank)</f>
        <v/>
      </c>
      <c r="BK57" s="4" t="str">
        <f>IF(NOT(B57=blank),PRODUCT(IF(AE57/FHS&lt;1,1,AE57/FHS),G57,M57,BH57,truck_idle/60,Other!$G$4/454)+PRODUCT(G57,(AE57-IF(AE57/FHS&lt;1,1,AE57/FHS)*(truck_idle/60)),Truck_KW,gridNox,Other!$G$4/454,M57,BG57),blank)</f>
        <v/>
      </c>
      <c r="BL57" s="12" t="str">
        <f>IF(NOT(B57=blank),VLOOKUP(B57+6,'Tables 4-5'!$F$8:$G$25,2),blank)</f>
        <v/>
      </c>
      <c r="BM57" s="461" t="str">
        <f>IF(NOT(B57=blank),VLOOKUP(B57+6,'Table 6'!$B$3:$D$20,2),blank)</f>
        <v/>
      </c>
      <c r="BN57" s="4" t="str">
        <f>IF(NOT(B57=blank),'Tables 4-5'!$A$8,blank)</f>
        <v/>
      </c>
      <c r="BO57" s="4" t="str">
        <f>IF(NOT(B57=blank),PRODUCT(G57,N57,(AE57-IF(AE57/FHS&lt;1,1,AE57/FHS)*(truck_idle/60)),(BL57*BN57),(Other!$G$4/454))+PRODUCT(IF(AE57/FHS&lt;1,1,AE57/FHS),G57,N57,BM57,truck_idle/60,Other!$G$4/454),blank)</f>
        <v/>
      </c>
      <c r="BP57" s="4" t="str">
        <f>IF(NOT(B57=blank),PRODUCT(IF(AE57/FHS&lt;1,1,AE57/FHS),G57,N57,BM57,truck_idle/60,Other!$G$4/454)+PRODUCT(G57,(AE57-IF(AE57/FHS&lt;1,1,AE57/FHS)*(truck_idle/60)),Truck_KW,gridNox,Other!$G$4/454,N57,BL57),blank)</f>
        <v/>
      </c>
      <c r="BQ57" s="12" t="str">
        <f>IF(NOT(B57=blank),VLOOKUP(B57+7,'Tables 4-5'!$F$8:$G$25,2),blank)</f>
        <v/>
      </c>
      <c r="BR57" s="461" t="str">
        <f>IF(NOT(B57=blank),VLOOKUP(B57+7,'Table 6'!$B$3:$D$20,2),blank)</f>
        <v/>
      </c>
      <c r="BS57" s="4" t="str">
        <f>IF(NOT(B57=blank),'Tables 4-5'!$A$8,blank)</f>
        <v/>
      </c>
      <c r="BT57" s="4" t="str">
        <f>IF(NOT(B57=blank),PRODUCT(G57,O57,(AE57-IF(AE57/FHS&lt;1,1,AE57/FHS)*(truck_idle/60)),(BQ57*BS57),(Other!$G$4/454))+PRODUCT(IF(AE57/FHS&lt;1,1,AE57/FHS),G57,O57,BR57,truck_idle/60,Other!$G$4/454),blank)</f>
        <v/>
      </c>
      <c r="BU57" s="4" t="str">
        <f>IF(NOT(B57=blank),PRODUCT(IF(AE57/FHS&lt;1,1,AE57/FHS),G57,O57,BR57,truck_idle/60,Other!$G$4/454)+PRODUCT(G57,(AE57-IF(AE57/FHS&lt;1,1,AE57/FHS)*(truck_idle/60)),Truck_KW,gridNox,Other!$G$4/454,O57,BQ57),blank)</f>
        <v/>
      </c>
      <c r="BV57" s="12" t="str">
        <f>IF(NOT(B57=blank),VLOOKUP(B57+8,'Tables 4-5'!$F$8:$G$25,2),blank)</f>
        <v/>
      </c>
      <c r="BW57" s="461" t="str">
        <f>IF(NOT(B57=blank),VLOOKUP(B57+8,'Table 6'!$B$3:$D$20,2),blank)</f>
        <v/>
      </c>
      <c r="BX57" s="4" t="str">
        <f>IF(NOT(B57=blank),'Tables 4-5'!$A$8,blank)</f>
        <v/>
      </c>
      <c r="BY57" s="4" t="str">
        <f>IF(NOT(B57=blank),PRODUCT(G57,P57,(AE57-IF(AE57/FHS&lt;1,1,AE57/FHS)*(truck_idle/60)),(BV57*BX57),(Other!$G$4/454))+PRODUCT(IF(AE57/FHS&lt;1,1,AE57/FHS),G57,P57,BW57,truck_idle/60,Other!$G$4/454),blank)</f>
        <v/>
      </c>
      <c r="BZ57" s="4" t="str">
        <f>IF(NOT(B57=blank),PRODUCT(IF(AE57/FHS&lt;1,1,AE57/FHS),G57,P57,BW57,truck_idle/60,Other!$G$4/454)+PRODUCT(G57,(AE57-IF(AE57/FHS&lt;1,1,AE57/FHS)*(truck_idle/60)),Truck_KW,gridNox,Other!$G$4/454,P57,BV57),blank)</f>
        <v/>
      </c>
      <c r="CA57" s="12" t="str">
        <f>IF(NOT(B57=blank),VLOOKUP(B57+9,'Tables 4-5'!$F$8:$G$25,2),blank)</f>
        <v/>
      </c>
      <c r="CB57" s="461" t="str">
        <f>IF(NOT(B57=blank),VLOOKUP(B57+9,'Table 6'!$B$3:$D$20,2),blank)</f>
        <v/>
      </c>
      <c r="CC57" s="4" t="str">
        <f>IF(NOT(B57=blank),'Tables 4-5'!$A$8,blank)</f>
        <v/>
      </c>
      <c r="CD57" s="4" t="str">
        <f>IF(NOT(B57=blank),PRODUCT(G57,Q57,(AE57-IF(AE57/FHS&lt;1,1,AE57/FHS)*(truck_idle/60)),(CA57*CC57),(Other!$G$4/454))+PRODUCT(IF(AE57/FHS&lt;1,1,AE57/FHS),G57,Q57,CB57,truck_idle/60,Other!$G$4/454),blank)</f>
        <v/>
      </c>
      <c r="CE57" s="4" t="str">
        <f>IF(NOT(B57=blank),PRODUCT(IF(AE57/FHS&lt;1,1,AE57/FHS),G57,Q57,CB57,truck_idle/60,Other!$G$4/454)+PRODUCT(G57,(AE57-IF(AE57/FHS&lt;1,1,AE57/FHS)*(truck_idle/60)),Truck_KW,gridNox,Other!$G$4/454,Q57,CA57),blank)</f>
        <v/>
      </c>
      <c r="CG57" s="12" t="str">
        <f>IF(NOT(B57=blank),VLOOKUP(B57+0,'Tables 4-5'!$F$8:$G$25,2),blank)</f>
        <v/>
      </c>
      <c r="CH57" s="12" t="str">
        <f>IF(NOT(B57=blank),VLOOKUP(B57+0,'Table 6'!$B$3:$D$20,3),blank)</f>
        <v/>
      </c>
      <c r="CI57" s="4" t="str">
        <f>IF(NOT(B57=blank),'Tables 4-5'!$B$8,blank)</f>
        <v/>
      </c>
      <c r="CJ57" s="4" t="str">
        <f>IF(NOT(B57=blank),PRODUCT(G57,H57,(AE57-IF(AE57/FHS&lt;1,1,AE57/FHS)*(truck_idle/60)),(CG57*CI57),(Other!$G$4/454))+PRODUCT(IF(AE57/FHS&lt;1,1,AE57/FHS),G57,H57,CH57,truck_idle/60,Other!$G$4/454),blank)</f>
        <v/>
      </c>
      <c r="CK57" s="12" t="str">
        <f>IF(NOT(B57=blank),PRODUCT(IF(AE57/FHS&lt;1,1,AE57/FHS),G57,H57,CH57,truck_idle/60,Other!$G$4/454)+PRODUCT(G57,(AE57-IF(AE57/FHS&lt;1,1,AE57/FHS)*(truck_idle/60)),Truck_KW,gridPM,Other!$G$4/454,CG57,H57),blank)</f>
        <v/>
      </c>
      <c r="CL57" s="12" t="str">
        <f>IF(NOT(B57=blank),VLOOKUP(B57+1,'Tables 4-5'!$F$8:$G$25,2),blank)</f>
        <v/>
      </c>
      <c r="CM57" s="12" t="str">
        <f>IF(NOT(B57=blank),VLOOKUP(B57+1,'Table 6'!$B$3:$D$20,3),blank)</f>
        <v/>
      </c>
      <c r="CN57" s="4" t="str">
        <f>IF(NOT(B57=blank),'Tables 4-5'!$B$8,blank)</f>
        <v/>
      </c>
      <c r="CO57" s="4" t="str">
        <f>IF(NOT(B57=blank),PRODUCT(G57,I57,(AE57-IF(AE57/FHS&lt;1,1,AE57/FHS)*(truck_idle/60)),(CL57*CN57),(Other!$G$4/454))+PRODUCT(IF(AE57/FHS&lt;1,1,AE57/FHS),G57,I57,CM57,truck_idle/60,Other!$G$4/454),blank)</f>
        <v/>
      </c>
      <c r="CP57" s="12" t="str">
        <f>IF(NOT(B57=blank),PRODUCT(IF(AE57/FHS&lt;1,1,AE57/FHS),G57,I57,CM57,truck_idle/60,Other!$G$4/454)+PRODUCT(G57,(AE57-IF(AE57/FHS&lt;1,1,AE57/FHS)*(truck_idle/60)),Truck_KW,gridPM,Other!$G$4/454,I57,CL57),blank)</f>
        <v/>
      </c>
      <c r="CQ57" s="12" t="str">
        <f>IF(NOT(B57=blank),VLOOKUP(B57+2,'Tables 4-5'!$F$8:$G$25,2),blank)</f>
        <v/>
      </c>
      <c r="CR57" s="12" t="str">
        <f>IF(NOT(B57=blank),VLOOKUP(B57+2,'Table 6'!$B$3:$D$20,3),blank)</f>
        <v/>
      </c>
      <c r="CS57" s="4" t="str">
        <f>IF(NOT(B57=blank),'Tables 4-5'!$B$8,blank)</f>
        <v/>
      </c>
      <c r="CT57" s="4" t="str">
        <f>IF(NOT(B57=blank),PRODUCT(G57,J57,(AE57-IF(AE57/FHS&lt;1,1,AE57/FHS)*(truck_idle/60)),(CQ57*CS57),(Other!$G$4/454))+PRODUCT(IF(AE57/FHS&lt;1,1,AE57/FHS),G57,J57,CR57,truck_idle/60,Other!$G$4/454),blank)</f>
        <v/>
      </c>
      <c r="CU57" s="12" t="str">
        <f>IF(NOT(B57=blank),PRODUCT(IF(AE57/FHS&lt;1,1,AE57/FHS),G57,J57,CR57,truck_idle/60,Other!$G$4/454)+PRODUCT(G57,(AE57-IF(AE57/FHS&lt;1,1,AE57/FHS)*(truck_idle/60)),Truck_KW,gridPM,Other!$G$4/454,J57,CQ57),blank)</f>
        <v/>
      </c>
      <c r="CV57" s="12" t="str">
        <f>IF(NOT(B57=blank),VLOOKUP(B57+3,'Tables 4-5'!$F$8:$G$25,2),blank)</f>
        <v/>
      </c>
      <c r="CW57" s="12" t="str">
        <f>IF(NOT(B57=blank),VLOOKUP(B57+3,'Table 6'!$B$3:$D$20,3),blank)</f>
        <v/>
      </c>
      <c r="CX57" s="4" t="str">
        <f>IF(NOT(B57=blank),'Tables 4-5'!$B$8,blank)</f>
        <v/>
      </c>
      <c r="CY57" s="4" t="str">
        <f>IF(NOT(B57=blank),PRODUCT(G57,K57,(AE57-IF(AE57/FHS&lt;1,1,AE57/FHS)*(truck_idle/60)),(CV57*CX57),(Other!$G$4/454))+PRODUCT(IF(AE57/FHS&lt;1,1,AE57/FHS),G57,K57,CW57,truck_idle/60,Other!$G$4/454),blank)</f>
        <v/>
      </c>
      <c r="CZ57" s="12" t="str">
        <f>IF(NOT(B57=blank),PRODUCT(IF(AE57/FHS&lt;1,1,AE57/FHS),G57,K57,CW57,truck_idle/60,Other!$G$4/454)+PRODUCT(G57,(AE57-IF(AE57/FHS&lt;1,1,AE57/FHS)*(truck_idle/60)),Truck_KW,gridPM,Other!$G$4/454,K57,CV57),blank)</f>
        <v/>
      </c>
      <c r="DA57" s="12" t="str">
        <f>IF(NOT(B57=blank),VLOOKUP(B57+4,'Tables 4-5'!$F$8:$G$25,2),blank)</f>
        <v/>
      </c>
      <c r="DB57" s="12" t="str">
        <f>IF(NOT(B57=blank),VLOOKUP(B57+4,'Table 6'!$B$3:$D$20,3),blank)</f>
        <v/>
      </c>
      <c r="DC57" s="4" t="str">
        <f>IF(NOT(B57=blank),'Tables 4-5'!$B$8,blank)</f>
        <v/>
      </c>
      <c r="DD57" s="4" t="str">
        <f>IF(NOT(B57=blank),PRODUCT(G57,L57,(AE57-IF(AE57/FHS&lt;1,1,AE57/FHS)*(truck_idle/60)),(DA57*DC57),(Other!$G$4/454))+PRODUCT(IF(AE57/FHS&lt;1,1,AE57/FHS),G57,L57,DB57,truck_idle/60,Other!$G$4/454),blank)</f>
        <v/>
      </c>
      <c r="DE57" s="12" t="str">
        <f>IF(NOT(B57=blank),PRODUCT(IF(AE57/FHS&lt;1,1,AE57/FHS),G57,L57,DB57,truck_idle/60,Other!$G$4/454)+PRODUCT(G57,(AE57-IF(AE57/FHS&lt;1,1,AE57/FHS)*(truck_idle/60)),Truck_KW,gridPM,Other!$G$4/454,L57,DA57),blank)</f>
        <v/>
      </c>
      <c r="DF57" s="12" t="str">
        <f>IF(NOT(B57=blank),VLOOKUP(B57+5,'Tables 4-5'!$F$8:$G$25,2),blank)</f>
        <v/>
      </c>
      <c r="DG57" s="12" t="str">
        <f>IF(NOT(B57=blank),VLOOKUP(B57+5,'Table 6'!$B$3:$D$20,3),blank)</f>
        <v/>
      </c>
      <c r="DH57" s="4" t="str">
        <f>IF(NOT(B57=blank),'Tables 4-5'!$B$8,blank)</f>
        <v/>
      </c>
      <c r="DI57" s="4" t="str">
        <f>IF(NOT(B57=blank),PRODUCT(G57,M57,(AE57-IF(AE57/FHS&lt;1,1,AE57/FHS)*(truck_idle/60)),(DF57*DH57),(Other!$G$4/454))+PRODUCT(IF(AE57/FHS&lt;1,1,AE57/FHS),G57,M57,DG57,truck_idle/60,Other!$G$4/454),blank)</f>
        <v/>
      </c>
      <c r="DJ57" s="12" t="str">
        <f>IF(NOT(B57=blank),PRODUCT(IF(AE57/FHS&lt;1,1,AE57/FHS),G57,M57,DG57,truck_idle/60,Other!$G$4/454)+PRODUCT(G57,(AE57-IF(AE57/FHS&lt;1,1,AE57/FHS)*(truck_idle/60)),Truck_KW,gridPM,Other!$G$4/454,M57,DF57),blank)</f>
        <v/>
      </c>
      <c r="DK57" s="12" t="str">
        <f>IF(NOT(B57=blank),VLOOKUP(B57+6,'Tables 4-5'!$F$8:$G$25,2),blank)</f>
        <v/>
      </c>
      <c r="DL57" s="12" t="str">
        <f>IF(NOT(B57=blank),VLOOKUP(B57+6,'Table 6'!$B$3:$D$20,3),blank)</f>
        <v/>
      </c>
      <c r="DM57" s="4" t="str">
        <f>IF(NOT(B57=blank),'Tables 4-5'!$B$8,blank)</f>
        <v/>
      </c>
      <c r="DN57" s="4" t="str">
        <f>IF(NOT(B57=blank),PRODUCT(G57,N57,(AE57-IF(AE57/FHS&lt;1,1,AE57/FHS)*(truck_idle/60)),(DK57*DM57),(Other!$G$4/454))+PRODUCT(IF(AE57/FHS&lt;1,1,AE57/FHS),G57,N57,DL57,truck_idle/60,Other!$G$4/454),blank)</f>
        <v/>
      </c>
      <c r="DO57" s="12" t="str">
        <f>IF(NOT(B57=blank),PRODUCT(IF(AE57/FHS&lt;1,1,AE57/FHS),G57,N57,DL57,truck_idle/60,Other!$G$4/454)+PRODUCT(G57,(AE57-IF(AE57/FHS&lt;1,1,AE57/FHS)*(truck_idle/60)),Truck_KW,gridPM,Other!$G$4/454,N57,DK57),blank)</f>
        <v/>
      </c>
      <c r="DP57" s="12" t="str">
        <f>IF(NOT(B57=blank),VLOOKUP(B57+7,'Tables 4-5'!$F$8:$G$25,2),blank)</f>
        <v/>
      </c>
      <c r="DQ57" s="12" t="str">
        <f>IF(NOT(B57=blank),VLOOKUP(B57+7,'Table 6'!$B$3:$D$20,3),blank)</f>
        <v/>
      </c>
      <c r="DR57" s="4" t="str">
        <f>IF(NOT(B57=blank),'Tables 4-5'!$B$8,blank)</f>
        <v/>
      </c>
      <c r="DS57" s="4" t="str">
        <f>IF(NOT(B57=blank),PRODUCT(G57,O57,(AE57-IF(AE57/FHS&lt;1,1,AE57/FHS)*(truck_idle/60)),(DP57*DR57),(Other!$G$4/454))+PRODUCT(IF(AE57/FHS&lt;1,1,AE57/FHS),G57,O57,DQ57,truck_idle/60,Other!$G$4/454),blank)</f>
        <v/>
      </c>
      <c r="DT57" s="12" t="str">
        <f>IF(NOT(B57=blank),PRODUCT(IF(AE57/FHS&lt;1,1,AE57/FHS),G57,O57,DQ57,truck_idle/60,Other!$G$4/454)+PRODUCT(G57,(AE57-IF(AE57/FHS&lt;1,1,AE57/FHS)*(truck_idle/60)),Truck_KW,gridPM,Other!$G$4/454,O57,DP57),blank)</f>
        <v/>
      </c>
      <c r="DU57" s="12" t="str">
        <f>IF(NOT(B57=blank),VLOOKUP(B57+8,'Tables 4-5'!$F$8:$G$25,2),blank)</f>
        <v/>
      </c>
      <c r="DV57" s="12" t="str">
        <f>IF(NOT(B57=blank),VLOOKUP(B57+8,'Table 6'!$B$3:$D$20,3),blank)</f>
        <v/>
      </c>
      <c r="DW57" s="4" t="str">
        <f>IF(NOT(B57=blank),'Tables 4-5'!$B$8,blank)</f>
        <v/>
      </c>
      <c r="DX57" s="4" t="str">
        <f>IF(NOT(B57=blank),PRODUCT(G57,P57,(AE57-IF(AE57/FHS&lt;1,1,AE57/FHS)*(truck_idle/60)),(DU57*DW57),(Other!$G$4/454))+PRODUCT(IF(AE57/FHS&lt;1,1,AE57/FHS),G57,P57,DV57,truck_idle/60,Other!$G$4/454),blank)</f>
        <v/>
      </c>
      <c r="DY57" s="12" t="str">
        <f>IF(NOT(B57=blank),PRODUCT(IF(AE57/FHS&lt;1,1,AE57/FHS),G57,P57,DV57,truck_idle/60,Other!$G$4/454)+PRODUCT(G57,(AE57-IF(AE57/FHS&lt;1,1,AE57/FHS)*(truck_idle/60)),Truck_KW,gridPM,Other!$G$4/454,P57,DU57),blank)</f>
        <v/>
      </c>
      <c r="DZ57" s="12" t="str">
        <f>IF(NOT(B57=blank),VLOOKUP(B57+9,'Tables 4-5'!$F$8:$G$25,2),blank)</f>
        <v/>
      </c>
      <c r="EA57" s="12" t="str">
        <f>IF(NOT(B57=blank),VLOOKUP(B57+9,#REF!,3),blank)</f>
        <v/>
      </c>
      <c r="EB57" s="12" t="str">
        <f>IF(NOT(B57=blank),VLOOKUP(B57+9,'Table 6'!$B$3:$D$20,3),blank)</f>
        <v/>
      </c>
      <c r="EC57" s="4" t="str">
        <f>IF(NOT(B57=blank),'Tables 4-5'!$B$8,blank)</f>
        <v/>
      </c>
      <c r="ED57" s="4" t="str">
        <f>IF(NOT(B57=blank),PRODUCT(G57,Q57,(AE57-IF(AE57/FHS&lt;1,1,AE57/FHS)*(truck_idle/60)),(DZ57*EC57),(Other!$G$4/454))+PRODUCT(IF(AE57/FHS&lt;1,1,AE57/FHS),G57,Q57,EB57,truck_idle/60,Other!$G$4/454),blank)</f>
        <v/>
      </c>
      <c r="EE57" s="12" t="str">
        <f>IF(NOT(B57=blank),PRODUCT(IF(AE57/FHS&lt;1,1,AE57/FHS),G57,Q57,EB57,truck_idle/60,Other!$G$4/454)+PRODUCT(G57,(AE57-IF(AE57/FHS&lt;1,1,AE57/FHS)*(truck_idle/60)),Truck_KW,gridPM,Other!$G$4/454,Q57,DZ57),blank)</f>
        <v/>
      </c>
      <c r="EG57" t="str">
        <f>IF(C57=truckstoptru,VLOOKUP(B57+0,'Tables 2-3 TRU'!$B$14:$D$31,2),blank)</f>
        <v/>
      </c>
      <c r="EH57" s="4" t="str">
        <f>IF(C57=truckstoptru,PRODUCT(G57,(AF57-IF(AF57/FHS&lt;1,1,AF57/FHS)*(truck_idle/60)),tru__hp,tru_Load_Factor,(Other!$G$4/454),EG57,R57)+PRODUCT(IF(AF57/FHS&lt;1,1,AF57/FHS),G57,truck_idle/60,tru__hp,tru_Load_Factor,(Other!$G$4/454),EG57,R57),blank)</f>
        <v/>
      </c>
      <c r="EI57" s="4" t="str">
        <f>IF(C57=truckstoptru,PRODUCT(IF(AF57/FHS&lt;1,1,AF57/FHS),G57,truck_idle/60,tru_Load_Factor,tru__hp,(Other!$G$4/454),EG57,R57)+PRODUCT(G57,(AF57-IF(AF57/FHS&lt;1,1,AF57/FHS)*(truck_idle/60)),TRU_KW,gridNox,Other!$G$4/454,R57),blank)</f>
        <v/>
      </c>
      <c r="EJ57" t="str">
        <f>IF(C57=truckstoptru,VLOOKUP(B57+1,'Tables 2-3 TRU'!$B$14:$D$31,2),blank)</f>
        <v/>
      </c>
      <c r="EK57" s="4" t="str">
        <f>IF(C57=truckstoptru,PRODUCT(G57,(AF57-IF(AF57/FHS&lt;1,1,AF57/FHS)*(truck_idle/60)),tru__hp,tru_Load_Factor,(Other!$G$4/454),EJ57,S57)+PRODUCT(IF(AF57/FHS&lt;1,1,AF57/FHS),G57,truck_idle/60,tru__hp,tru_Load_Factor,(Other!$G$4/454),EJ57,S57),blank)</f>
        <v/>
      </c>
      <c r="EL57" s="4" t="str">
        <f>IF(C57=truckstoptru,PRODUCT(IF(AF57/FHS&lt;1,1,AF57/FHS),G57,truck_idle/60,tru_Load_Factor,tru__hp,(Other!$G$4/454),EJ57,S57)+PRODUCT(G57,(AF57-IF(AF57/FHS&lt;1,1,AF57/FHS)*(truck_idle/60)),TRU_KW,gridNox,Other!$G$4/454,S57),blank)</f>
        <v/>
      </c>
      <c r="EM57" t="str">
        <f>IF(C57=truckstoptru,VLOOKUP(B57+2,'Tables 2-3 TRU'!$B$14:$D$31,2),blank)</f>
        <v/>
      </c>
      <c r="EN57" s="4" t="str">
        <f>IF(C57=truckstoptru,PRODUCT(G57,(AF57-IF(AF57/FHS&lt;1,1,AF57/FHS)*(truck_idle/60)),tru__hp,tru_Load_Factor,(Other!$G$4/454),EM57,T57)+PRODUCT(IF(AF57/FHS&lt;1,1,AF57/FHS),G57,truck_idle/60,tru__hp,tru_Load_Factor,(Other!$G$4/454),EM57,T57),blank)</f>
        <v/>
      </c>
      <c r="EO57" s="4" t="str">
        <f>IF(C57=truckstoptru,PRODUCT(IF(AF57/FHS&lt;1,1,AF57/FHS),G57,truck_idle/60,tru_Load_Factor,tru__hp,(Other!$G$4/454),EM57,T57)+PRODUCT(G57,(AF57-IF(AF57/FHS&lt;1,1,AF57/FHS)*(truck_idle/60)),TRU_KW,gridNox,Other!$G$4/454,T57),blank)</f>
        <v/>
      </c>
      <c r="EP57" t="str">
        <f>IF(C57=truckstoptru,VLOOKUP(B57+3,'Tables 2-3 TRU'!$B$14:$D$31,2),blank)</f>
        <v/>
      </c>
      <c r="EQ57" s="4" t="str">
        <f>IF(C57=truckstoptru,PRODUCT(G57,(AF57-IF(AF57/FHS&lt;1,1,AF57/FHS)*(truck_idle/60)),tru__hp,tru_Load_Factor,(Other!$G$4/454),EP57,U57)+PRODUCT(IF(AF57/FHS&lt;1,1,AF57/FHS),G57,truck_idle/60,tru__hp,tru_Load_Factor,(Other!$G$4/454),EP57,U57),blank)</f>
        <v/>
      </c>
      <c r="ER57" s="4" t="str">
        <f>IF(C57=truckstoptru,PRODUCT(IF(AF57/FHS&lt;1,1,AF57/FHS),G57,truck_idle/60,tru_Load_Factor,tru__hp,(Other!$G$4/454),EP57,U57)+PRODUCT(G57,(AF57-IF(AF57/FHS&lt;1,1,AF57/FHS)*(truck_idle/60)),TRU_KW,gridNox,Other!$G$4/454,U57),blank)</f>
        <v/>
      </c>
      <c r="ES57" t="str">
        <f>IF(C57=truckstoptru,VLOOKUP(B57+4,'Tables 2-3 TRU'!$B$14:$D$31,2),blank)</f>
        <v/>
      </c>
      <c r="ET57" s="4" t="str">
        <f>IF(C57=truckstoptru,PRODUCT(G57,(AF57-IF(AF57/FHS&lt;1,1,AF57/FHS)*(truck_idle/60)),tru__hp,tru_Load_Factor,(Other!$G$4/454),ES57,V57)+PRODUCT(IF(AF57/FHS&lt;1,1,AF57/FHS),G57,truck_idle/60,tru__hp,tru_Load_Factor,(Other!$G$4/454),ES57,V57),blank)</f>
        <v/>
      </c>
      <c r="EU57" s="4" t="str">
        <f>IF(C57=truckstoptru,PRODUCT(IF(AF57/FHS&lt;1,1,AE57/FHS),G57,truck_idle/60,tru_Load_Factor,tru__hp,(Other!$G$4/454),ES57,V57)+PRODUCT(G57,(AF57-IF(AF57/FHS&lt;1,1,AE57/FHS)*(truck_idle/60)),TRU_KW,gridNox,Other!$G$4/454,V57),blank)</f>
        <v/>
      </c>
      <c r="EV57" t="str">
        <f>IF(C57=truckstoptru,VLOOKUP(B57+5,'Tables 2-3 TRU'!$B$14:$D$31,2),blank)</f>
        <v/>
      </c>
      <c r="EW57" s="4" t="str">
        <f>IF(C57=truckstoptru,PRODUCT(G57,(AF57-IF(AF57/FHS&lt;1,1,AF57/FHS)*(truck_idle/60)),tru__hp,tru_Load_Factor,(Other!$G$4/454),EV57,W57)+PRODUCT(IF(AF57/FHS&lt;1,1,AF57/FHS),G57,truck_idle/60,tru__hp,tru_Load_Factor,(Other!$G$4/454),EV57,W57),blank)</f>
        <v/>
      </c>
      <c r="EX57" s="4" t="str">
        <f>IF(C57=truckstoptru,PRODUCT(IF(AF57/FHS&lt;1,1,AF57/FHS),G57,truck_idle/60,tru_Load_Factor,tru__hp,(Other!$G$4/454),EV57,W57)+PRODUCT(G57,(AF57-IF(AF57/FHS&lt;1,1,AF57/FHS)*(truck_idle/60)),TRU_KW,gridNox,Other!$G$4/454,W57),blank)</f>
        <v/>
      </c>
      <c r="EY57" t="str">
        <f>IF(C57=truckstoptru,VLOOKUP(B57+6,'Tables 2-3 TRU'!$B$14:$D$31,2),blank)</f>
        <v/>
      </c>
      <c r="EZ57" s="4" t="str">
        <f>IF(C57=truckstoptru,PRODUCT(G57,(AF57-IF(AF57/FHS&lt;1,1,AF57/FHS)*(truck_idle/60)),tru__hp,tru_Load_Factor,(Other!$G$4/454),EY57,X57)+PRODUCT(IF(AF57/FHS&lt;1,1,AF57/FHS),G57,truck_idle/60,tru__hp,tru_Load_Factor,(Other!$G$4/454),EY57,X57),blank)</f>
        <v/>
      </c>
      <c r="FA57" s="4" t="str">
        <f>IF(C57=truckstoptru,PRODUCT(IF(AF57/FHS&lt;1,1,AF57/FHS),G57,truck_idle/60,tru_Load_Factor,tru__hp,(Other!$G$4/454),EY57,X57)+PRODUCT(G57,(AF57-IF(AF57/FHS&lt;1,1,AF57/FHS)*(truck_idle/60)),TRU_KW,gridNox,Other!$G$4/454,X57),blank)</f>
        <v/>
      </c>
      <c r="FB57" t="str">
        <f>IF(C57=truckstoptru,VLOOKUP(B57+7,'Tables 2-3 TRU'!$B$14:$D$31,2),blank)</f>
        <v/>
      </c>
      <c r="FC57" s="4" t="str">
        <f>IF(C57=truckstoptru,PRODUCT(G57,(AF57-IF(AF57/FHS&lt;1,1,AF57/FHS)*(truck_idle/60)),tru__hp,tru_Load_Factor,(Other!$G$4/454),FB57,Y57)+PRODUCT(IF(AF57/FHS&lt;1,1,AF57/FHS),G57,truck_idle/60,tru__hp,tru_Load_Factor,(Other!$G$4/454),FB57,Y57),blank)</f>
        <v/>
      </c>
      <c r="FD57" s="4" t="str">
        <f>IF(C57=truckstoptru,PRODUCT(IF(AF57/FHS&lt;1,1,AF57/FHS),G57,truck_idle/60,tru_Load_Factor,tru__hp,(Other!$G$4/454),FB57,Y57)+PRODUCT(G57,(AF57-IF(AF57/FHS&lt;1,1,AF57/FHS)*(truck_idle/60)),TRU_KW,gridNox,Other!$G$4/454,Y57),blank)</f>
        <v/>
      </c>
      <c r="FE57" t="str">
        <f>IF(C57=truckstoptru,VLOOKUP(B57+8,'Tables 2-3 TRU'!$B$14:$D$31,2),blank)</f>
        <v/>
      </c>
      <c r="FF57" s="4" t="str">
        <f>IF(C57=truckstoptru,PRODUCT(G57,(AF57-IF(AF57/FHS&lt;1,1,AF57/FHS)*(truck_idle/60)),tru__hp,tru_Load_Factor,(Other!$G$4/454),FE57,Z57)+PRODUCT(IF(AF57/FHS&lt;1,1,AF57/FHS),G57,truck_idle/60,tru__hp,tru_Load_Factor,(Other!$G$4/454),FE57,Z57),blank)</f>
        <v/>
      </c>
      <c r="FG57" s="4" t="str">
        <f>IF(C57=truckstoptru,PRODUCT(IF(AF57/FHS&lt;1,1,AF57/FHS),G57,truck_idle/60,tru_Load_Factor,tru__hp,(Other!$G$4/454),FE57,Z57)+PRODUCT(G57,(AF57-IF(AF57/FHS&lt;1,1,AF57/FHS)*(truck_idle/60)),TRU_KW,gridNox,Other!$G$4/454,Z57),blank)</f>
        <v/>
      </c>
      <c r="FH57" t="str">
        <f>IF(C57=truckstoptru,VLOOKUP(B57+9,'Tables 2-3 TRU'!$B$14:$D$31,2),blank)</f>
        <v/>
      </c>
      <c r="FI57" s="4" t="str">
        <f>IF(C57=truckstoptru,PRODUCT(G57,(AF57-IF(AF57/FHS&lt;1,1,AF57/FHS)*(truck_idle/60)),tru__hp,tru_Load_Factor,(Other!$G$4/454),FH57,AA57)+PRODUCT(IF(AF57/FHS&lt;1,1,AF57/FHS),G57,truck_idle/60,tru__hp,tru_Load_Factor,(Other!$G$4/454),FH57,AA57),blank)</f>
        <v/>
      </c>
      <c r="FJ57" s="4" t="str">
        <f>IF(C57=truckstoptru,PRODUCT(IF(AF57/FHS&lt;1,1,AF57/FHS),G57,truck_idle/60,tru_Load_Factor,tru__hp,(Other!$G$4/454),FH57,AA57)+PRODUCT(G57,(AF57-IF(AF57/FHS&lt;1,1,AF57/FHS)*(truck_idle/60)),TRU_KW,gridNox,Other!$G$4/454,AA57),blank)</f>
        <v/>
      </c>
      <c r="FL57" t="str">
        <f>IF(C57=truckstoptru,VLOOKUP(B57+0,'Tables 2-3 TRU'!$B$14:$D$31,3),blank)</f>
        <v/>
      </c>
      <c r="FM57" s="4" t="str">
        <f>IF(C57=truckstoptru,PRODUCT(G57,(AF57-IF(AF57/FHS&lt;1,1,AF57/FHS)*(truck_idle/60)),tru__hp,tru_Load_Factor,(Other!$G$4/454),FL57,R57)+PRODUCT(IF(AF57/FHS&lt;1,1,AF57/FHS),G57,truck_idle/60,tru__hp,tru_Load_Factor,(Other!$G$4/454),FL57,R57),blank)</f>
        <v/>
      </c>
      <c r="FN57" s="4" t="str">
        <f>IF(C57=truckstoptru,PRODUCT(IF(AF57/FHS&lt;1,1,AF57/FHS),G57,truck_idle/60,tru_Load_Factor,tru__hp,(Other!$G$4/454),FL57,R57)+PRODUCT(G57,(AF57-IF(AF57/FHS&lt;1,1,AF57/FHS)*(truck_idle/60)),TRU_KW,gridPM,Other!$G$4/454,R57),blank)</f>
        <v/>
      </c>
      <c r="FO57" t="str">
        <f>IF(C57=truckstoptru,VLOOKUP(B57+1,'Tables 2-3 TRU'!$B$14:$D$31,3),blank)</f>
        <v/>
      </c>
      <c r="FP57" s="4" t="str">
        <f>IF(C57=truckstoptru,PRODUCT(G57,(AF57-IF(AF57/FHS&lt;1,1,AF57/FHS)*(truck_idle/60)),tru__hp,tru_Load_Factor,(Other!$G$4/454),FO57,S57)+PRODUCT(IF(AF57/FHS&lt;1,1,AF57/FHS),G57,truck_idle/60,tru__hp,tru_Load_Factor,(Other!$G$4/454),FO57,S57),blank)</f>
        <v/>
      </c>
      <c r="FQ57" s="4" t="str">
        <f>IF(C57=truckstoptru,PRODUCT(IF(AF57/FHS&lt;1,1,AF57/FHS),G57,truck_idle/60,tru_Load_Factor,tru__hp,(Other!$G$4/454),FO57,S57)+PRODUCT(G57,(AF57-IF(AF57/FHS&lt;1,1,AF57/FHS)*(truck_idle/60)),TRU_KW,gridPM,Other!$G$4/454,S57),blank)</f>
        <v/>
      </c>
      <c r="FR57" t="str">
        <f>IF(C57=truckstoptru,VLOOKUP(B57+2,'Tables 2-3 TRU'!$B$14:$D$31,3),blank)</f>
        <v/>
      </c>
      <c r="FS57" s="4" t="str">
        <f>IF(C57=truckstoptru,PRODUCT(G57,(AF57-IF(AF57/FHS&lt;1,1,AF57/FHS)*(truck_idle/60)),tru__hp,tru_Load_Factor,(Other!$G$4/454),FR57,T57)+PRODUCT(IF(AF57/FHS&lt;1,1,AF57/FHS),G57,truck_idle/60,tru__hp,tru_Load_Factor,(Other!$G$4/454),FR57,T57),blank)</f>
        <v/>
      </c>
      <c r="FT57" s="4" t="str">
        <f>IF(C57=truckstoptru,PRODUCT(IF(AF57/FHS&lt;1,1,AF57/FHS),G57,truck_idle/60,tru_Load_Factor,tru__hp,(Other!$G$4/454),FR57,T57)+PRODUCT(G57,(AF57-IF(AF57/FHS&lt;1,1,AF57/FHS)*(truck_idle/60)),TRU_KW,gridPM,Other!$G$4/454,T57),blank)</f>
        <v/>
      </c>
      <c r="FU57" t="str">
        <f>IF(C57=truckstoptru,VLOOKUP(B57+3,'Tables 2-3 TRU'!$B$14:$D$31,3),blank)</f>
        <v/>
      </c>
      <c r="FV57" s="4" t="str">
        <f>IF(C57=truckstoptru,PRODUCT(G57,(AF57-IF(AF57/FHS&lt;1,1,AF57/FHS)*(truck_idle/60)),tru__hp,tru_Load_Factor,(Other!$G$4/454),FU57,U57)+PRODUCT(IF(AF57/FHS&lt;1,1,AF57/FHS),G57,truck_idle/60,tru__hp,tru_Load_Factor,(Other!$G$4/454),FU57,U57),blank)</f>
        <v/>
      </c>
      <c r="FW57" s="4" t="str">
        <f>IF(C57=truckstoptru,PRODUCT(IF(AF57/FHS&lt;1,1,AF57/FHS),G57,truck_idle/60,tru_Load_Factor,tru__hp,(Other!$G$4/454),FU57,U57)+PRODUCT(G57,(AF57-IF(AF57/FHS&lt;1,1,AF57/FHS)*(truck_idle/60)),TRU_KW,gridPM,Other!$G$4/454,U57),blank)</f>
        <v/>
      </c>
      <c r="FX57" t="str">
        <f>IF(C57=truckstoptru,VLOOKUP(B57+4,'Tables 2-3 TRU'!$B$14:$D$31,3),blank)</f>
        <v/>
      </c>
      <c r="FY57" s="4" t="str">
        <f>IF(C57=truckstoptru,PRODUCT(G57,(AF57-IF(AF57/FHS&lt;1,1,AF57/FHS)*(truck_idle/60)),tru__hp,tru_Load_Factor,(Other!$G$4/454),FX57,V57)+PRODUCT(IF(AF57/FHS&lt;1,1,AF57/FHS),G57,truck_idle/60,tru__hp,tru_Load_Factor,(Other!$G$4/454),FX57,V57),blank)</f>
        <v/>
      </c>
      <c r="FZ57" s="4" t="str">
        <f>IF(C57=truckstoptru,PRODUCT(IF(AF57/FHS&lt;1,1,AF57/FHS),G57,truck_idle/60,tru_Load_Factor,tru__hp,(Other!$G$4/454),FX57,V57)+PRODUCT(G57,(AF57-IF(AF57/FHS&lt;1,1,AF57/FHS)*(truck_idle/60)),TRU_KW,gridPM,Other!$G$4/454,V57),blank)</f>
        <v/>
      </c>
      <c r="GA57" t="str">
        <f>IF(C57=truckstoptru,VLOOKUP(B57+5,'Tables 2-3 TRU'!$B$14:$D$31,3),blank)</f>
        <v/>
      </c>
      <c r="GB57" s="4" t="str">
        <f>IF(C57=truckstoptru,PRODUCT(G57,(AF57-IF(AF57/FHS&lt;1,1,AF57/FHS)*(truck_idle/60)),tru__hp,tru_Load_Factor,(Other!$G$4/454),GA57,W57)+PRODUCT(IF(AF57/FHS&lt;1,1,AF57/FHS),G57,truck_idle/60,tru__hp,tru_Load_Factor,(Other!$G$4/454),GA57,W57),blank)</f>
        <v/>
      </c>
      <c r="GC57" s="4" t="str">
        <f>IF(C57=truckstoptru,PRODUCT(IF(AF57/FHS&lt;1,1,AF57/FHS),G57,truck_idle/60,tru_Load_Factor,tru__hp,(Other!$G$4/454),GA57,W57)+PRODUCT(G57,(AF57-IF(AF57/FHS&lt;1,1,AF57/FHS)*(truck_idle/60)),TRU_KW,gridPM,Other!$G$4/454,W57),blank)</f>
        <v/>
      </c>
      <c r="GD57" t="str">
        <f>IF(C57=truckstoptru,VLOOKUP(B57+6,'Tables 2-3 TRU'!$B$14:$D$31,3),blank)</f>
        <v/>
      </c>
      <c r="GE57" s="4" t="str">
        <f>IF(C57=truckstoptru,PRODUCT(G57,(AF57-IF(AF57/FHS&lt;1,1,AF57/FHS)*(truck_idle/60)),tru__hp,tru_Load_Factor,(Other!$G$4/454),GD57,X57)+PRODUCT(IF(AF57/FHS&lt;1,1,AF57/FHS),G57,truck_idle/60,tru__hp,tru_Load_Factor,(Other!$G$4/454),GD57,X57),blank)</f>
        <v/>
      </c>
      <c r="GF57" s="4" t="str">
        <f>IF(C57=truckstoptru,PRODUCT(IF(AF57/FHS&lt;1,1,AF57/FHS),G57,truck_idle/60,tru_Load_Factor,tru__hp,(Other!$G$4/454),GD57,X57)+PRODUCT(G57,(AF57-IF(AF57/FHS&lt;1,1,AF57/FHS)*(truck_idle/60)),TRU_KW,gridPM,Other!$G$4/454,X57),blank)</f>
        <v/>
      </c>
      <c r="GG57" t="str">
        <f>IF(C57=truckstoptru,VLOOKUP(B57+7,'Tables 2-3 TRU'!$B$14:$D$31,3),blank)</f>
        <v/>
      </c>
      <c r="GH57" s="4" t="str">
        <f>IF(C57=truckstoptru,PRODUCT(G57,(AF57-IF(AF57/FHS&lt;1,1,AF57/FHS)*(truck_idle/60)),tru__hp,tru_Load_Factor,(Other!$G$4/454),GG57,Y57)+PRODUCT(IF(AF57/FHS&lt;1,1,AF57/FHS),G57,truck_idle/60,tru__hp,tru_Load_Factor,(Other!$G$4/454),GG57,Y57),blank)</f>
        <v/>
      </c>
      <c r="GI57" s="4" t="str">
        <f>IF(C57=truckstoptru,PRODUCT(IF(AF57/FHS&lt;1,1,AF57/FHS),G57,truck_idle/60,tru_Load_Factor,tru__hp,(Other!$G$4/454),GG57,Y57)+PRODUCT(G57,(AF57-IF(AF57/FHS&lt;1,1,AF57/FHS)*(truck_idle/60)),TRU_KW,gridPM,Other!$G$4/454,Y57),blank)</f>
        <v/>
      </c>
      <c r="GJ57" t="str">
        <f>IF(C57=truckstoptru,VLOOKUP(B57+8,'Tables 2-3 TRU'!$B$14:$D$31,3),blank)</f>
        <v/>
      </c>
      <c r="GK57" s="4" t="str">
        <f>IF(C57=truckstoptru,PRODUCT(G57,(AF57-IF(AF57/FHS&lt;1,1,AF57/FHS)*(truck_idle/60)),tru__hp,tru_Load_Factor,(Other!$G$4/454),GJ57,Z57)+PRODUCT(IF(AF57/FHS&lt;1,1,AF57/FHS),G57,truck_idle/60,tru__hp,tru_Load_Factor,(Other!$G$4/454),GJ57,Z57),blank)</f>
        <v/>
      </c>
      <c r="GL57" s="4" t="str">
        <f>IF(C57=truckstoptru,PRODUCT(IF(AF57/FHS&lt;1,1,AF57/FHS),G57,truck_idle/60,tru_Load_Factor,tru__hp,(Other!$G$4/454),GJ57,Z57)+PRODUCT(G57,(AF57-IF(AF57/FHS&lt;1,1,AF57/FHS)*(truck_idle/60)),TRU_KW,gridPM,Other!$G$4/454,Z57),blank)</f>
        <v/>
      </c>
      <c r="GM57" t="str">
        <f>IF(C57=truckstoptru,VLOOKUP(B57+9,'Tables 2-3 TRU'!$B$14:$D$31,3),blank)</f>
        <v/>
      </c>
      <c r="GN57" s="4" t="str">
        <f>IF(C57=truckstoptru,PRODUCT(G57,(AF57-IF(AF57/FHS&lt;1,1,AF57/FHS)*(truck_idle/60)),tru__hp,tru_Load_Factor,(Other!$G$4/454),GM57,AA57)+PRODUCT(IF(AF57/FHS&lt;1,1,AF57/FHS),G57,truck_idle/60,tru__hp,tru_Load_Factor,(Other!$G$4/454),GM57,AA57),blank)</f>
        <v/>
      </c>
      <c r="GO57" s="4" t="str">
        <f>IF(C57=truckstoptru,PRODUCT(IF(AF57/FHS&lt;1,1,AF57/FHS),G57,truck_idle/60,tru_Load_Factor,tru__hp,(Other!$G$4/454),GM57,AA57)+PRODUCT(G57,(AF57-IF(AF57/FHS&lt;1,1,AF57/FHS)*(truck_idle/60)),TRU_KW,gridPM,Other!$G$4/454,AA57),blank)</f>
        <v/>
      </c>
      <c r="GQ57" s="4">
        <f t="shared" si="19"/>
        <v>0</v>
      </c>
      <c r="GR57" s="4">
        <f t="shared" si="20"/>
        <v>0</v>
      </c>
      <c r="GS57" s="4">
        <f t="shared" si="21"/>
        <v>0</v>
      </c>
      <c r="GT57" s="4">
        <f t="shared" si="22"/>
        <v>0</v>
      </c>
      <c r="GU57" s="4">
        <f t="shared" si="11"/>
        <v>0</v>
      </c>
      <c r="GV57" s="4">
        <f t="shared" si="12"/>
        <v>0</v>
      </c>
      <c r="GW57" s="4"/>
      <c r="GX57" s="4">
        <f t="shared" si="23"/>
        <v>0</v>
      </c>
      <c r="GY57" s="4">
        <f t="shared" si="24"/>
        <v>0</v>
      </c>
      <c r="GZ57" s="4">
        <f t="shared" si="25"/>
        <v>0</v>
      </c>
      <c r="HA57" s="4">
        <f t="shared" si="26"/>
        <v>0</v>
      </c>
      <c r="HB57" s="4">
        <f t="shared" si="13"/>
        <v>0</v>
      </c>
      <c r="HC57" s="4">
        <f t="shared" si="14"/>
        <v>0</v>
      </c>
      <c r="HD57" s="4"/>
      <c r="HE57" s="4">
        <f t="shared" si="15"/>
        <v>0</v>
      </c>
      <c r="HF57" s="4">
        <f t="shared" si="16"/>
        <v>0</v>
      </c>
      <c r="HG57" s="19">
        <f t="shared" si="17"/>
        <v>0</v>
      </c>
      <c r="HH57" s="244">
        <f t="shared" si="27"/>
        <v>0</v>
      </c>
      <c r="HI57" s="55"/>
    </row>
    <row r="58" spans="1:217" x14ac:dyDescent="0.2">
      <c r="A58" t="str">
        <f>IF(OR('User Input Data'!C62=truckstop1,'User Input Data'!C62=truckstoptru),'User Input Data'!A62,blank)</f>
        <v/>
      </c>
      <c r="B58" t="str">
        <f>IF(OR('User Input Data'!C62=truckstop1,'User Input Data'!C62=truckstoptru),'User Input Data'!B62,blank)</f>
        <v/>
      </c>
      <c r="C58" s="49" t="str">
        <f>IF(OR('User Input Data'!C62=truckstop1,'User Input Data'!C62=truckstoptru),'User Input Data'!C62,blank)</f>
        <v/>
      </c>
      <c r="D58" s="49" t="str">
        <f>IF(AND(OR('User Input Data'!C62=truckstop1,'User Input Data'!C62=truckstoptru),'User Input Data'!D62&gt;1),'User Input Data'!D62,blank)</f>
        <v/>
      </c>
      <c r="E58" s="49" t="str">
        <f>IF(AND(OR('User Input Data'!C62=truckstop1,'User Input Data'!C62=truckstoptru),'User Input Data'!E62&gt;1),'User Input Data'!E62,blank)</f>
        <v/>
      </c>
      <c r="F58" s="49" t="str">
        <f>IF(AND(OR('User Input Data'!C62=truckstop1,'User Input Data'!C62=truckstoptru),'User Input Data'!F62&gt;1),'User Input Data'!F62,blank)</f>
        <v/>
      </c>
      <c r="G58" t="str">
        <f>IF(AND(OR('User Input Data'!C62=truckstop1,'User Input Data'!C62=truckstoptru),'User Input Data'!G62&gt;1),'User Input Data'!G62,blank)</f>
        <v/>
      </c>
      <c r="H58" s="79" t="str">
        <f>IF(OR('User Input Data'!C62=truckstop1,'User Input Data'!C62=truckstoptru),'User Input Data'!H62,blank)</f>
        <v/>
      </c>
      <c r="I58" s="79" t="str">
        <f>IF(OR('User Input Data'!C62=truckstop1,'User Input Data'!C62=truckstoptru),'User Input Data'!I62,blank)</f>
        <v/>
      </c>
      <c r="J58" s="79" t="str">
        <f>IF(OR('User Input Data'!C62=truckstop1,'User Input Data'!C62=truckstoptru),'User Input Data'!J62,blank)</f>
        <v/>
      </c>
      <c r="K58" s="79" t="str">
        <f>IF(OR('User Input Data'!C62=truckstop1,'User Input Data'!C62=truckstoptru),'User Input Data'!K62,blank)</f>
        <v/>
      </c>
      <c r="L58" s="79" t="str">
        <f>IF(OR('User Input Data'!C62=truckstop1,'User Input Data'!C62=truckstoptru),'User Input Data'!L62,blank)</f>
        <v/>
      </c>
      <c r="M58" s="79" t="str">
        <f>IF(OR('User Input Data'!C62=truckstop1,'User Input Data'!C62=truckstoptru),'User Input Data'!M62,blank)</f>
        <v/>
      </c>
      <c r="N58" s="79" t="str">
        <f>IF(OR('User Input Data'!C62=truckstop1,'User Input Data'!C62=truckstoptru),'User Input Data'!N62,blank)</f>
        <v/>
      </c>
      <c r="O58" s="79" t="str">
        <f>IF(OR('User Input Data'!C62=truckstop1,'User Input Data'!C62=truckstoptru),'User Input Data'!O62,blank)</f>
        <v/>
      </c>
      <c r="P58" s="79" t="str">
        <f>IF(OR('User Input Data'!C62=truckstop1,'User Input Data'!C62=truckstoptru),'User Input Data'!P62,blank)</f>
        <v/>
      </c>
      <c r="Q58" s="79" t="str">
        <f>IF(OR('User Input Data'!C62=truckstop1,'User Input Data'!C62=truckstoptru),'User Input Data'!Q62,blank)</f>
        <v/>
      </c>
      <c r="R58" s="79" t="str">
        <f>IF('User Input Data'!C62=truckstoptru,'User Input Data'!R62,blank)</f>
        <v/>
      </c>
      <c r="S58" s="79" t="str">
        <f>IF('User Input Data'!C62=truckstoptru,'User Input Data'!S62,blank)</f>
        <v/>
      </c>
      <c r="T58" s="79" t="str">
        <f>IF('User Input Data'!C62=truckstoptru,'User Input Data'!T62,blank)</f>
        <v/>
      </c>
      <c r="U58" s="79" t="str">
        <f>IF('User Input Data'!C62=truckstoptru,'User Input Data'!U62,blank)</f>
        <v/>
      </c>
      <c r="V58" s="79" t="str">
        <f>IF('User Input Data'!C62=truckstoptru,'User Input Data'!V62,blank)</f>
        <v/>
      </c>
      <c r="W58" s="79" t="str">
        <f>IF('User Input Data'!C62=truckstoptru,'User Input Data'!W62,blank)</f>
        <v/>
      </c>
      <c r="X58" s="79" t="str">
        <f>IF('User Input Data'!C62=truckstoptru,'User Input Data'!X62,blank)</f>
        <v/>
      </c>
      <c r="Y58" s="79" t="str">
        <f>IF('User Input Data'!C62=truckstoptru,'User Input Data'!Y62,blank)</f>
        <v/>
      </c>
      <c r="Z58" s="79" t="str">
        <f>IF('User Input Data'!C62=truckstoptru,'User Input Data'!Z62,blank)</f>
        <v/>
      </c>
      <c r="AA58" s="79" t="str">
        <f>IF('User Input Data'!C62=truckstoptru,'User Input Data'!AA62,blank)</f>
        <v/>
      </c>
      <c r="AB58" s="9" t="str">
        <f>IF(AND(OR('User Input Data'!C62=truckstop1,'User Input Data'!C62=truckstoptru),'User Input Data'!AC62&gt;1),'User Input Data'!AC62,blank)</f>
        <v/>
      </c>
      <c r="AC58" s="9" t="str">
        <f>IF(AND(OR('User Input Data'!C62=truckstop1,'User Input Data'!C62=truckstoptru),'User Input Data'!AD62&gt;0),'User Input Data'!AD62,blank)</f>
        <v/>
      </c>
      <c r="AE58" t="str">
        <f>IF(E58&gt;0,E58,Other!$G$5)</f>
        <v/>
      </c>
      <c r="AF58" t="str">
        <f t="shared" si="18"/>
        <v/>
      </c>
      <c r="AG58" s="12" t="str">
        <f>IF(NOT(B58=blank),VLOOKUP(B58+0,'Tables 4-5'!$F$8:$G$25,2),blank)</f>
        <v/>
      </c>
      <c r="AH58" s="461" t="str">
        <f>IF(NOT(B58=blank),VLOOKUP(B58+0,'Table 6'!$B$3:$D$20,2),blank)</f>
        <v/>
      </c>
      <c r="AI58" s="4" t="str">
        <f>IF(NOT(B58=blank),'Tables 4-5'!$A$8,blank)</f>
        <v/>
      </c>
      <c r="AJ58" s="4" t="str">
        <f>IF(NOT(B58=blank),PRODUCT(G58,H58,(AE58-IF(AE58/FHS&lt;1,1,AE58/FHS)*(truck_idle/60)),(AG58*AI58),(Other!$G$4/454))+PRODUCT(IF(AE58/FHS&lt;1,1,AE58/FHS),G58,H58,AH58,truck_idle/60,Other!$G$4/454),blank)</f>
        <v/>
      </c>
      <c r="AK58" s="4" t="str">
        <f>IF(NOT(B58=blank),PRODUCT(IF(AE58/FHS&lt;1,1,AE58/FHS),G58,H58,AH58,truck_idle/60,Other!$G$4/454)+PRODUCT(G58,(AE58-IF(AE58/FHS&lt;1,1,AE58/FHS)*(truck_idle/60)),Truck_KW,gridNox,Other!$G$4/454,H58,AG58),blank)</f>
        <v/>
      </c>
      <c r="AL58" s="12" t="str">
        <f>IF(NOT(B58=blank),VLOOKUP(B58+1,'Tables 4-5'!$F$8:$G$25,2),blank)</f>
        <v/>
      </c>
      <c r="AM58" s="461" t="str">
        <f>IF(NOT(B58=blank),VLOOKUP(B58+1,'Table 6'!$B$3:$D$20,2),blank)</f>
        <v/>
      </c>
      <c r="AN58" s="4" t="str">
        <f>IF(NOT(B58=blank),'Tables 4-5'!$A$8,blank)</f>
        <v/>
      </c>
      <c r="AO58" s="4" t="str">
        <f>IF(NOT(B58=blank),PRODUCT(G58,I58,(AE58-IF(AE58/FHS&lt;1,1,AE58/FHS)*(truck_idle/60)),(AL58*AN58),(Other!$G$4/454))+PRODUCT(IF(AE58/FHS&lt;1,1,AE58/FHS),G58,I58,AM58,truck_idle/60,Other!$G$4/454),blank)</f>
        <v/>
      </c>
      <c r="AP58" s="4" t="str">
        <f>IF(NOT(B58=blank),PRODUCT(IF(AE58/FHS&lt;1,1,AE58/FHS),G58,I58,AM58,truck_idle/60,Other!$G$4/454)+PRODUCT(G58,(AE58-IF(AE58/FHS&lt;1,1,AE58/FHS)*(truck_idle/60)),Truck_KW,gridNox,Other!$G$4/454,I58,AL58),blank)</f>
        <v/>
      </c>
      <c r="AQ58" s="12" t="str">
        <f>IF(NOT(B58=blank),VLOOKUP(B58+2,'Tables 4-5'!$F$8:$G$25,2),blank)</f>
        <v/>
      </c>
      <c r="AR58" s="461" t="str">
        <f>IF(NOT(B58=blank),VLOOKUP(B58+2,'Table 6'!$B$3:$D$20,2),blank)</f>
        <v/>
      </c>
      <c r="AS58" s="4" t="str">
        <f>IF(NOT(B58=blank),'Tables 4-5'!$A$8,blank)</f>
        <v/>
      </c>
      <c r="AT58" s="4" t="str">
        <f>IF(NOT(B58=blank),PRODUCT(G58,J58,(AE58-IF(AE58/FHS&lt;1,1,AE58/FHS)*(truck_idle/60)),(AQ58*AS58),(Other!$G$4/454))+PRODUCT(IF(AE58/FHS&lt;1,1,AE58/FHS),G58,J58,AR58,truck_idle/60,Other!$G$4/454),blank)</f>
        <v/>
      </c>
      <c r="AU58" s="4" t="str">
        <f>IF(NOT(B58=blank),PRODUCT(IF(AE58/FHS&lt;1,1,AE58/FHS),G58,J58,AR58,truck_idle/60,Other!$G$4/454)+PRODUCT(G58,(AE58-IF(AE58/FHS&lt;1,1,AE58/FHS)*(truck_idle/60)),Truck_KW,gridNox,Other!$G$4/454,J58,AQ58),blank)</f>
        <v/>
      </c>
      <c r="AV58" s="12" t="str">
        <f>IF(NOT(B58=blank),VLOOKUP(B58+3,'Tables 4-5'!$F$8:$G$25,2),blank)</f>
        <v/>
      </c>
      <c r="AW58" s="4" t="str">
        <f>IF(NOT(B58=blank),VLOOKUP(B58+3,#REF!,2),blank)</f>
        <v/>
      </c>
      <c r="AX58" s="461" t="str">
        <f>IF(NOT(B58=blank),VLOOKUP(B58+3,'Table 6'!$B$3:$D$20,2),blank)</f>
        <v/>
      </c>
      <c r="AY58" s="4" t="str">
        <f>IF(NOT(B58=blank),'Tables 4-5'!$A$8,blank)</f>
        <v/>
      </c>
      <c r="AZ58" s="4" t="str">
        <f>IF(NOT(B58=blank),PRODUCT(G58,K58,(AE58-IF(AE58/FHS&lt;1,1,AE58/FHS)*(truck_idle/60)),(AV58*AY58),(Other!$G$4/454))+PRODUCT(IF(AE58/FHS&lt;1,1,AE58/FHS),G58,K58,AX58,truck_idle/60,Other!$G$4/454),blank)</f>
        <v/>
      </c>
      <c r="BA58" s="4" t="str">
        <f>IF(NOT(B58=blank),PRODUCT(IF(AE58/FHS&lt;1,1,AE58/FHS),G58,K58,AX58,Other!$G$6/60,Other!$G$4/454)+PRODUCT(G58,(AE58-IF(AE58/FHS&lt;1,1,AE58/FHS)*(truck_idle/60)),Truck_KW,gridNox,Other!$G$4/454,K58,AV58),blank)</f>
        <v/>
      </c>
      <c r="BB58" s="12" t="str">
        <f>IF(NOT(B58=blank),VLOOKUP(B58+4,'Tables 4-5'!$F$8:$G$25,2),blank)</f>
        <v/>
      </c>
      <c r="BC58" s="461" t="str">
        <f>IF(NOT(B58=blank),VLOOKUP(B58+4,'Table 6'!$B$3:$D$20,2),blank)</f>
        <v/>
      </c>
      <c r="BD58" s="4" t="str">
        <f>IF(NOT(B58=blank),'Tables 4-5'!$A$8,blank)</f>
        <v/>
      </c>
      <c r="BE58" s="4" t="str">
        <f>IF(NOT(B58=blank),PRODUCT(G58,L58,(AE58-IF(AE58/FHS&lt;1,1,AE58/FHS)*(truck_idle/60)),(BB58*BD58),(Other!$G$4/454))+PRODUCT(IF(AE58/FHS&lt;1,1,AE58/FHS),G58,L58,BC58,truck_idle/60,Other!$G$4/454),blank)</f>
        <v/>
      </c>
      <c r="BF58" s="4" t="str">
        <f>IF(NOT(B58=blank),PRODUCT(IF(AE58/FHS&lt;1,1,AE58/FHS),G58,L58,BC58,Other!$G$6/60,Other!$G$4/454)+PRODUCT(G58,(AE58-IF(AE58/FHS&lt;1,1,AE58/FHS)*(truck_idle/60)),Truck_KW,gridNox,Other!$G$4/454,L58,BB58),blank)</f>
        <v/>
      </c>
      <c r="BG58" s="12" t="str">
        <f>IF(NOT(B58=blank),VLOOKUP(B58+5,'Tables 4-5'!$F$8:$G$25,2),blank)</f>
        <v/>
      </c>
      <c r="BH58" s="461" t="str">
        <f>IF(NOT(B58=blank),VLOOKUP(B58+5,'Table 6'!$B$3:$D$20,2),blank)</f>
        <v/>
      </c>
      <c r="BI58" s="4" t="str">
        <f>IF(NOT(B58=blank),'Tables 4-5'!$A$8,blank)</f>
        <v/>
      </c>
      <c r="BJ58" s="4" t="str">
        <f>IF(NOT(B58=blank),PRODUCT(G58,M58,(AE58-IF(AE58/FHS&lt;1,1,AE58/FHS)*(truck_idle/60)),(BG58*BI58),(Other!$G$4/454))+PRODUCT(IF(AE58/FHS&lt;1,1,AE58/FHS),G58,M58,BH58,truck_idle/60,Other!$G$4/454),blank)</f>
        <v/>
      </c>
      <c r="BK58" s="4" t="str">
        <f>IF(NOT(B58=blank),PRODUCT(IF(AE58/FHS&lt;1,1,AE58/FHS),G58,M58,BH58,truck_idle/60,Other!$G$4/454)+PRODUCT(G58,(AE58-IF(AE58/FHS&lt;1,1,AE58/FHS)*(truck_idle/60)),Truck_KW,gridNox,Other!$G$4/454,M58,BG58),blank)</f>
        <v/>
      </c>
      <c r="BL58" s="12" t="str">
        <f>IF(NOT(B58=blank),VLOOKUP(B58+6,'Tables 4-5'!$F$8:$G$25,2),blank)</f>
        <v/>
      </c>
      <c r="BM58" s="461" t="str">
        <f>IF(NOT(B58=blank),VLOOKUP(B58+6,'Table 6'!$B$3:$D$20,2),blank)</f>
        <v/>
      </c>
      <c r="BN58" s="4" t="str">
        <f>IF(NOT(B58=blank),'Tables 4-5'!$A$8,blank)</f>
        <v/>
      </c>
      <c r="BO58" s="4" t="str">
        <f>IF(NOT(B58=blank),PRODUCT(G58,N58,(AE58-IF(AE58/FHS&lt;1,1,AE58/FHS)*(truck_idle/60)),(BL58*BN58),(Other!$G$4/454))+PRODUCT(IF(AE58/FHS&lt;1,1,AE58/FHS),G58,N58,BM58,truck_idle/60,Other!$G$4/454),blank)</f>
        <v/>
      </c>
      <c r="BP58" s="4" t="str">
        <f>IF(NOT(B58=blank),PRODUCT(IF(AE58/FHS&lt;1,1,AE58/FHS),G58,N58,BM58,truck_idle/60,Other!$G$4/454)+PRODUCT(G58,(AE58-IF(AE58/FHS&lt;1,1,AE58/FHS)*(truck_idle/60)),Truck_KW,gridNox,Other!$G$4/454,N58,BL58),blank)</f>
        <v/>
      </c>
      <c r="BQ58" s="12" t="str">
        <f>IF(NOT(B58=blank),VLOOKUP(B58+7,'Tables 4-5'!$F$8:$G$25,2),blank)</f>
        <v/>
      </c>
      <c r="BR58" s="461" t="str">
        <f>IF(NOT(B58=blank),VLOOKUP(B58+7,'Table 6'!$B$3:$D$20,2),blank)</f>
        <v/>
      </c>
      <c r="BS58" s="4" t="str">
        <f>IF(NOT(B58=blank),'Tables 4-5'!$A$8,blank)</f>
        <v/>
      </c>
      <c r="BT58" s="4" t="str">
        <f>IF(NOT(B58=blank),PRODUCT(G58,O58,(AE58-IF(AE58/FHS&lt;1,1,AE58/FHS)*(truck_idle/60)),(BQ58*BS58),(Other!$G$4/454))+PRODUCT(IF(AE58/FHS&lt;1,1,AE58/FHS),G58,O58,BR58,truck_idle/60,Other!$G$4/454),blank)</f>
        <v/>
      </c>
      <c r="BU58" s="4" t="str">
        <f>IF(NOT(B58=blank),PRODUCT(IF(AE58/FHS&lt;1,1,AE58/FHS),G58,O58,BR58,truck_idle/60,Other!$G$4/454)+PRODUCT(G58,(AE58-IF(AE58/FHS&lt;1,1,AE58/FHS)*(truck_idle/60)),Truck_KW,gridNox,Other!$G$4/454,O58,BQ58),blank)</f>
        <v/>
      </c>
      <c r="BV58" s="12" t="str">
        <f>IF(NOT(B58=blank),VLOOKUP(B58+8,'Tables 4-5'!$F$8:$G$25,2),blank)</f>
        <v/>
      </c>
      <c r="BW58" s="461" t="str">
        <f>IF(NOT(B58=blank),VLOOKUP(B58+8,'Table 6'!$B$3:$D$20,2),blank)</f>
        <v/>
      </c>
      <c r="BX58" s="4" t="str">
        <f>IF(NOT(B58=blank),'Tables 4-5'!$A$8,blank)</f>
        <v/>
      </c>
      <c r="BY58" s="4" t="str">
        <f>IF(NOT(B58=blank),PRODUCT(G58,P58,(AE58-IF(AE58/FHS&lt;1,1,AE58/FHS)*(truck_idle/60)),(BV58*BX58),(Other!$G$4/454))+PRODUCT(IF(AE58/FHS&lt;1,1,AE58/FHS),G58,P58,BW58,truck_idle/60,Other!$G$4/454),blank)</f>
        <v/>
      </c>
      <c r="BZ58" s="4" t="str">
        <f>IF(NOT(B58=blank),PRODUCT(IF(AE58/FHS&lt;1,1,AE58/FHS),G58,P58,BW58,truck_idle/60,Other!$G$4/454)+PRODUCT(G58,(AE58-IF(AE58/FHS&lt;1,1,AE58/FHS)*(truck_idle/60)),Truck_KW,gridNox,Other!$G$4/454,P58,BV58),blank)</f>
        <v/>
      </c>
      <c r="CA58" s="12" t="str">
        <f>IF(NOT(B58=blank),VLOOKUP(B58+9,'Tables 4-5'!$F$8:$G$25,2),blank)</f>
        <v/>
      </c>
      <c r="CB58" s="461" t="str">
        <f>IF(NOT(B58=blank),VLOOKUP(B58+9,'Table 6'!$B$3:$D$20,2),blank)</f>
        <v/>
      </c>
      <c r="CC58" s="4" t="str">
        <f>IF(NOT(B58=blank),'Tables 4-5'!$A$8,blank)</f>
        <v/>
      </c>
      <c r="CD58" s="4" t="str">
        <f>IF(NOT(B58=blank),PRODUCT(G58,Q58,(AE58-IF(AE58/FHS&lt;1,1,AE58/FHS)*(truck_idle/60)),(CA58*CC58),(Other!$G$4/454))+PRODUCT(IF(AE58/FHS&lt;1,1,AE58/FHS),G58,Q58,CB58,truck_idle/60,Other!$G$4/454),blank)</f>
        <v/>
      </c>
      <c r="CE58" s="4" t="str">
        <f>IF(NOT(B58=blank),PRODUCT(IF(AE58/FHS&lt;1,1,AE58/FHS),G58,Q58,CB58,truck_idle/60,Other!$G$4/454)+PRODUCT(G58,(AE58-IF(AE58/FHS&lt;1,1,AE58/FHS)*(truck_idle/60)),Truck_KW,gridNox,Other!$G$4/454,Q58,CA58),blank)</f>
        <v/>
      </c>
      <c r="CG58" s="12" t="str">
        <f>IF(NOT(B58=blank),VLOOKUP(B58+0,'Tables 4-5'!$F$8:$G$25,2),blank)</f>
        <v/>
      </c>
      <c r="CH58" s="12" t="str">
        <f>IF(NOT(B58=blank),VLOOKUP(B58+0,'Table 6'!$B$3:$D$20,3),blank)</f>
        <v/>
      </c>
      <c r="CI58" s="4" t="str">
        <f>IF(NOT(B58=blank),'Tables 4-5'!$B$8,blank)</f>
        <v/>
      </c>
      <c r="CJ58" s="4" t="str">
        <f>IF(NOT(B58=blank),PRODUCT(G58,H58,(AE58-IF(AE58/FHS&lt;1,1,AE58/FHS)*(truck_idle/60)),(CG58*CI58),(Other!$G$4/454))+PRODUCT(IF(AE58/FHS&lt;1,1,AE58/FHS),G58,H58,CH58,truck_idle/60,Other!$G$4/454),blank)</f>
        <v/>
      </c>
      <c r="CK58" s="12" t="str">
        <f>IF(NOT(B58=blank),PRODUCT(IF(AE58/FHS&lt;1,1,AE58/FHS),G58,H58,CH58,truck_idle/60,Other!$G$4/454)+PRODUCT(G58,(AE58-IF(AE58/FHS&lt;1,1,AE58/FHS)*(truck_idle/60)),Truck_KW,gridPM,Other!$G$4/454,CG58,H58),blank)</f>
        <v/>
      </c>
      <c r="CL58" s="12" t="str">
        <f>IF(NOT(B58=blank),VLOOKUP(B58+1,'Tables 4-5'!$F$8:$G$25,2),blank)</f>
        <v/>
      </c>
      <c r="CM58" s="12" t="str">
        <f>IF(NOT(B58=blank),VLOOKUP(B58+1,'Table 6'!$B$3:$D$20,3),blank)</f>
        <v/>
      </c>
      <c r="CN58" s="4" t="str">
        <f>IF(NOT(B58=blank),'Tables 4-5'!$B$8,blank)</f>
        <v/>
      </c>
      <c r="CO58" s="4" t="str">
        <f>IF(NOT(B58=blank),PRODUCT(G58,I58,(AE58-IF(AE58/FHS&lt;1,1,AE58/FHS)*(truck_idle/60)),(CL58*CN58),(Other!$G$4/454))+PRODUCT(IF(AE58/FHS&lt;1,1,AE58/FHS),G58,I58,CM58,truck_idle/60,Other!$G$4/454),blank)</f>
        <v/>
      </c>
      <c r="CP58" s="12" t="str">
        <f>IF(NOT(B58=blank),PRODUCT(IF(AE58/FHS&lt;1,1,AE58/FHS),G58,I58,CM58,truck_idle/60,Other!$G$4/454)+PRODUCT(G58,(AE58-IF(AE58/FHS&lt;1,1,AE58/FHS)*(truck_idle/60)),Truck_KW,gridPM,Other!$G$4/454,I58,CL58),blank)</f>
        <v/>
      </c>
      <c r="CQ58" s="12" t="str">
        <f>IF(NOT(B58=blank),VLOOKUP(B58+2,'Tables 4-5'!$F$8:$G$25,2),blank)</f>
        <v/>
      </c>
      <c r="CR58" s="12" t="str">
        <f>IF(NOT(B58=blank),VLOOKUP(B58+2,'Table 6'!$B$3:$D$20,3),blank)</f>
        <v/>
      </c>
      <c r="CS58" s="4" t="str">
        <f>IF(NOT(B58=blank),'Tables 4-5'!$B$8,blank)</f>
        <v/>
      </c>
      <c r="CT58" s="4" t="str">
        <f>IF(NOT(B58=blank),PRODUCT(G58,J58,(AE58-IF(AE58/FHS&lt;1,1,AE58/FHS)*(truck_idle/60)),(CQ58*CS58),(Other!$G$4/454))+PRODUCT(IF(AE58/FHS&lt;1,1,AE58/FHS),G58,J58,CR58,truck_idle/60,Other!$G$4/454),blank)</f>
        <v/>
      </c>
      <c r="CU58" s="12" t="str">
        <f>IF(NOT(B58=blank),PRODUCT(IF(AE58/FHS&lt;1,1,AE58/FHS),G58,J58,CR58,truck_idle/60,Other!$G$4/454)+PRODUCT(G58,(AE58-IF(AE58/FHS&lt;1,1,AE58/FHS)*(truck_idle/60)),Truck_KW,gridPM,Other!$G$4/454,J58,CQ58),blank)</f>
        <v/>
      </c>
      <c r="CV58" s="12" t="str">
        <f>IF(NOT(B58=blank),VLOOKUP(B58+3,'Tables 4-5'!$F$8:$G$25,2),blank)</f>
        <v/>
      </c>
      <c r="CW58" s="12" t="str">
        <f>IF(NOT(B58=blank),VLOOKUP(B58+3,'Table 6'!$B$3:$D$20,3),blank)</f>
        <v/>
      </c>
      <c r="CX58" s="4" t="str">
        <f>IF(NOT(B58=blank),'Tables 4-5'!$B$8,blank)</f>
        <v/>
      </c>
      <c r="CY58" s="4" t="str">
        <f>IF(NOT(B58=blank),PRODUCT(G58,K58,(AE58-IF(AE58/FHS&lt;1,1,AE58/FHS)*(truck_idle/60)),(CV58*CX58),(Other!$G$4/454))+PRODUCT(IF(AE58/FHS&lt;1,1,AE58/FHS),G58,K58,CW58,truck_idle/60,Other!$G$4/454),blank)</f>
        <v/>
      </c>
      <c r="CZ58" s="12" t="str">
        <f>IF(NOT(B58=blank),PRODUCT(IF(AE58/FHS&lt;1,1,AE58/FHS),G58,K58,CW58,truck_idle/60,Other!$G$4/454)+PRODUCT(G58,(AE58-IF(AE58/FHS&lt;1,1,AE58/FHS)*(truck_idle/60)),Truck_KW,gridPM,Other!$G$4/454,K58,CV58),blank)</f>
        <v/>
      </c>
      <c r="DA58" s="12" t="str">
        <f>IF(NOT(B58=blank),VLOOKUP(B58+4,'Tables 4-5'!$F$8:$G$25,2),blank)</f>
        <v/>
      </c>
      <c r="DB58" s="12" t="str">
        <f>IF(NOT(B58=blank),VLOOKUP(B58+4,'Table 6'!$B$3:$D$20,3),blank)</f>
        <v/>
      </c>
      <c r="DC58" s="4" t="str">
        <f>IF(NOT(B58=blank),'Tables 4-5'!$B$8,blank)</f>
        <v/>
      </c>
      <c r="DD58" s="4" t="str">
        <f>IF(NOT(B58=blank),PRODUCT(G58,L58,(AE58-IF(AE58/FHS&lt;1,1,AE58/FHS)*(truck_idle/60)),(DA58*DC58),(Other!$G$4/454))+PRODUCT(IF(AE58/FHS&lt;1,1,AE58/FHS),G58,L58,DB58,truck_idle/60,Other!$G$4/454),blank)</f>
        <v/>
      </c>
      <c r="DE58" s="12" t="str">
        <f>IF(NOT(B58=blank),PRODUCT(IF(AE58/FHS&lt;1,1,AE58/FHS),G58,L58,DB58,truck_idle/60,Other!$G$4/454)+PRODUCT(G58,(AE58-IF(AE58/FHS&lt;1,1,AE58/FHS)*(truck_idle/60)),Truck_KW,gridPM,Other!$G$4/454,L58,DA58),blank)</f>
        <v/>
      </c>
      <c r="DF58" s="12" t="str">
        <f>IF(NOT(B58=blank),VLOOKUP(B58+5,'Tables 4-5'!$F$8:$G$25,2),blank)</f>
        <v/>
      </c>
      <c r="DG58" s="12" t="str">
        <f>IF(NOT(B58=blank),VLOOKUP(B58+5,'Table 6'!$B$3:$D$20,3),blank)</f>
        <v/>
      </c>
      <c r="DH58" s="4" t="str">
        <f>IF(NOT(B58=blank),'Tables 4-5'!$B$8,blank)</f>
        <v/>
      </c>
      <c r="DI58" s="4" t="str">
        <f>IF(NOT(B58=blank),PRODUCT(G58,M58,(AE58-IF(AE58/FHS&lt;1,1,AE58/FHS)*(truck_idle/60)),(DF58*DH58),(Other!$G$4/454))+PRODUCT(IF(AE58/FHS&lt;1,1,AE58/FHS),G58,M58,DG58,truck_idle/60,Other!$G$4/454),blank)</f>
        <v/>
      </c>
      <c r="DJ58" s="12" t="str">
        <f>IF(NOT(B58=blank),PRODUCT(IF(AE58/FHS&lt;1,1,AE58/FHS),G58,M58,DG58,truck_idle/60,Other!$G$4/454)+PRODUCT(G58,(AE58-IF(AE58/FHS&lt;1,1,AE58/FHS)*(truck_idle/60)),Truck_KW,gridPM,Other!$G$4/454,M58,DF58),blank)</f>
        <v/>
      </c>
      <c r="DK58" s="12" t="str">
        <f>IF(NOT(B58=blank),VLOOKUP(B58+6,'Tables 4-5'!$F$8:$G$25,2),blank)</f>
        <v/>
      </c>
      <c r="DL58" s="12" t="str">
        <f>IF(NOT(B58=blank),VLOOKUP(B58+6,'Table 6'!$B$3:$D$20,3),blank)</f>
        <v/>
      </c>
      <c r="DM58" s="4" t="str">
        <f>IF(NOT(B58=blank),'Tables 4-5'!$B$8,blank)</f>
        <v/>
      </c>
      <c r="DN58" s="4" t="str">
        <f>IF(NOT(B58=blank),PRODUCT(G58,N58,(AE58-IF(AE58/FHS&lt;1,1,AE58/FHS)*(truck_idle/60)),(DK58*DM58),(Other!$G$4/454))+PRODUCT(IF(AE58/FHS&lt;1,1,AE58/FHS),G58,N58,DL58,truck_idle/60,Other!$G$4/454),blank)</f>
        <v/>
      </c>
      <c r="DO58" s="12" t="str">
        <f>IF(NOT(B58=blank),PRODUCT(IF(AE58/FHS&lt;1,1,AE58/FHS),G58,N58,DL58,truck_idle/60,Other!$G$4/454)+PRODUCT(G58,(AE58-IF(AE58/FHS&lt;1,1,AE58/FHS)*(truck_idle/60)),Truck_KW,gridPM,Other!$G$4/454,N58,DK58),blank)</f>
        <v/>
      </c>
      <c r="DP58" s="12" t="str">
        <f>IF(NOT(B58=blank),VLOOKUP(B58+7,'Tables 4-5'!$F$8:$G$25,2),blank)</f>
        <v/>
      </c>
      <c r="DQ58" s="12" t="str">
        <f>IF(NOT(B58=blank),VLOOKUP(B58+7,'Table 6'!$B$3:$D$20,3),blank)</f>
        <v/>
      </c>
      <c r="DR58" s="4" t="str">
        <f>IF(NOT(B58=blank),'Tables 4-5'!$B$8,blank)</f>
        <v/>
      </c>
      <c r="DS58" s="4" t="str">
        <f>IF(NOT(B58=blank),PRODUCT(G58,O58,(AE58-IF(AE58/FHS&lt;1,1,AE58/FHS)*(truck_idle/60)),(DP58*DR58),(Other!$G$4/454))+PRODUCT(IF(AE58/FHS&lt;1,1,AE58/FHS),G58,O58,DQ58,truck_idle/60,Other!$G$4/454),blank)</f>
        <v/>
      </c>
      <c r="DT58" s="12" t="str">
        <f>IF(NOT(B58=blank),PRODUCT(IF(AE58/FHS&lt;1,1,AE58/FHS),G58,O58,DQ58,truck_idle/60,Other!$G$4/454)+PRODUCT(G58,(AE58-IF(AE58/FHS&lt;1,1,AE58/FHS)*(truck_idle/60)),Truck_KW,gridPM,Other!$G$4/454,O58,DP58),blank)</f>
        <v/>
      </c>
      <c r="DU58" s="12" t="str">
        <f>IF(NOT(B58=blank),VLOOKUP(B58+8,'Tables 4-5'!$F$8:$G$25,2),blank)</f>
        <v/>
      </c>
      <c r="DV58" s="12" t="str">
        <f>IF(NOT(B58=blank),VLOOKUP(B58+8,'Table 6'!$B$3:$D$20,3),blank)</f>
        <v/>
      </c>
      <c r="DW58" s="4" t="str">
        <f>IF(NOT(B58=blank),'Tables 4-5'!$B$8,blank)</f>
        <v/>
      </c>
      <c r="DX58" s="4" t="str">
        <f>IF(NOT(B58=blank),PRODUCT(G58,P58,(AE58-IF(AE58/FHS&lt;1,1,AE58/FHS)*(truck_idle/60)),(DU58*DW58),(Other!$G$4/454))+PRODUCT(IF(AE58/FHS&lt;1,1,AE58/FHS),G58,P58,DV58,truck_idle/60,Other!$G$4/454),blank)</f>
        <v/>
      </c>
      <c r="DY58" s="12" t="str">
        <f>IF(NOT(B58=blank),PRODUCT(IF(AE58/FHS&lt;1,1,AE58/FHS),G58,P58,DV58,truck_idle/60,Other!$G$4/454)+PRODUCT(G58,(AE58-IF(AE58/FHS&lt;1,1,AE58/FHS)*(truck_idle/60)),Truck_KW,gridPM,Other!$G$4/454,P58,DU58),blank)</f>
        <v/>
      </c>
      <c r="DZ58" s="12" t="str">
        <f>IF(NOT(B58=blank),VLOOKUP(B58+9,'Tables 4-5'!$F$8:$G$25,2),blank)</f>
        <v/>
      </c>
      <c r="EA58" s="12" t="str">
        <f>IF(NOT(B58=blank),VLOOKUP(B58+9,#REF!,3),blank)</f>
        <v/>
      </c>
      <c r="EB58" s="12" t="str">
        <f>IF(NOT(B58=blank),VLOOKUP(B58+9,'Table 6'!$B$3:$D$20,3),blank)</f>
        <v/>
      </c>
      <c r="EC58" s="4" t="str">
        <f>IF(NOT(B58=blank),'Tables 4-5'!$B$8,blank)</f>
        <v/>
      </c>
      <c r="ED58" s="4" t="str">
        <f>IF(NOT(B58=blank),PRODUCT(G58,Q58,(AE58-IF(AE58/FHS&lt;1,1,AE58/FHS)*(truck_idle/60)),(DZ58*EC58),(Other!$G$4/454))+PRODUCT(IF(AE58/FHS&lt;1,1,AE58/FHS),G58,Q58,EB58,truck_idle/60,Other!$G$4/454),blank)</f>
        <v/>
      </c>
      <c r="EE58" s="12" t="str">
        <f>IF(NOT(B58=blank),PRODUCT(IF(AE58/FHS&lt;1,1,AE58/FHS),G58,Q58,EB58,truck_idle/60,Other!$G$4/454)+PRODUCT(G58,(AE58-IF(AE58/FHS&lt;1,1,AE58/FHS)*(truck_idle/60)),Truck_KW,gridPM,Other!$G$4/454,Q58,DZ58),blank)</f>
        <v/>
      </c>
      <c r="EG58" t="str">
        <f>IF(C58=truckstoptru,VLOOKUP(B58+0,'Tables 2-3 TRU'!$B$14:$D$31,2),blank)</f>
        <v/>
      </c>
      <c r="EH58" s="4" t="str">
        <f>IF(C58=truckstoptru,PRODUCT(G58,(AF58-IF(AF58/FHS&lt;1,1,AF58/FHS)*(truck_idle/60)),tru__hp,tru_Load_Factor,(Other!$G$4/454),EG58,R58)+PRODUCT(IF(AF58/FHS&lt;1,1,AF58/FHS),G58,truck_idle/60,tru__hp,tru_Load_Factor,(Other!$G$4/454),EG58,R58),blank)</f>
        <v/>
      </c>
      <c r="EI58" s="4" t="str">
        <f>IF(C58=truckstoptru,PRODUCT(IF(AF58/FHS&lt;1,1,AF58/FHS),G58,truck_idle/60,tru_Load_Factor,tru__hp,(Other!$G$4/454),EG58,R58)+PRODUCT(G58,(AF58-IF(AF58/FHS&lt;1,1,AF58/FHS)*(truck_idle/60)),TRU_KW,gridNox,Other!$G$4/454,R58),blank)</f>
        <v/>
      </c>
      <c r="EJ58" t="str">
        <f>IF(C58=truckstoptru,VLOOKUP(B58+1,'Tables 2-3 TRU'!$B$14:$D$31,2),blank)</f>
        <v/>
      </c>
      <c r="EK58" s="4" t="str">
        <f>IF(C58=truckstoptru,PRODUCT(G58,(AF58-IF(AF58/FHS&lt;1,1,AF58/FHS)*(truck_idle/60)),tru__hp,tru_Load_Factor,(Other!$G$4/454),EJ58,S58)+PRODUCT(IF(AF58/FHS&lt;1,1,AF58/FHS),G58,truck_idle/60,tru__hp,tru_Load_Factor,(Other!$G$4/454),EJ58,S58),blank)</f>
        <v/>
      </c>
      <c r="EL58" s="4" t="str">
        <f>IF(C58=truckstoptru,PRODUCT(IF(AF58/FHS&lt;1,1,AF58/FHS),G58,truck_idle/60,tru_Load_Factor,tru__hp,(Other!$G$4/454),EJ58,S58)+PRODUCT(G58,(AF58-IF(AF58/FHS&lt;1,1,AF58/FHS)*(truck_idle/60)),TRU_KW,gridNox,Other!$G$4/454,S58),blank)</f>
        <v/>
      </c>
      <c r="EM58" t="str">
        <f>IF(C58=truckstoptru,VLOOKUP(B58+2,'Tables 2-3 TRU'!$B$14:$D$31,2),blank)</f>
        <v/>
      </c>
      <c r="EN58" s="4" t="str">
        <f>IF(C58=truckstoptru,PRODUCT(G58,(AF58-IF(AF58/FHS&lt;1,1,AF58/FHS)*(truck_idle/60)),tru__hp,tru_Load_Factor,(Other!$G$4/454),EM58,T58)+PRODUCT(IF(AF58/FHS&lt;1,1,AF58/FHS),G58,truck_idle/60,tru__hp,tru_Load_Factor,(Other!$G$4/454),EM58,T58),blank)</f>
        <v/>
      </c>
      <c r="EO58" s="4" t="str">
        <f>IF(C58=truckstoptru,PRODUCT(IF(AF58/FHS&lt;1,1,AF58/FHS),G58,truck_idle/60,tru_Load_Factor,tru__hp,(Other!$G$4/454),EM58,T58)+PRODUCT(G58,(AF58-IF(AF58/FHS&lt;1,1,AF58/FHS)*(truck_idle/60)),TRU_KW,gridNox,Other!$G$4/454,T58),blank)</f>
        <v/>
      </c>
      <c r="EP58" t="str">
        <f>IF(C58=truckstoptru,VLOOKUP(B58+3,'Tables 2-3 TRU'!$B$14:$D$31,2),blank)</f>
        <v/>
      </c>
      <c r="EQ58" s="4" t="str">
        <f>IF(C58=truckstoptru,PRODUCT(G58,(AF58-IF(AF58/FHS&lt;1,1,AF58/FHS)*(truck_idle/60)),tru__hp,tru_Load_Factor,(Other!$G$4/454),EP58,U58)+PRODUCT(IF(AF58/FHS&lt;1,1,AF58/FHS),G58,truck_idle/60,tru__hp,tru_Load_Factor,(Other!$G$4/454),EP58,U58),blank)</f>
        <v/>
      </c>
      <c r="ER58" s="4" t="str">
        <f>IF(C58=truckstoptru,PRODUCT(IF(AF58/FHS&lt;1,1,AF58/FHS),G58,truck_idle/60,tru_Load_Factor,tru__hp,(Other!$G$4/454),EP58,U58)+PRODUCT(G58,(AF58-IF(AF58/FHS&lt;1,1,AF58/FHS)*(truck_idle/60)),TRU_KW,gridNox,Other!$G$4/454,U58),blank)</f>
        <v/>
      </c>
      <c r="ES58" t="str">
        <f>IF(C58=truckstoptru,VLOOKUP(B58+4,'Tables 2-3 TRU'!$B$14:$D$31,2),blank)</f>
        <v/>
      </c>
      <c r="ET58" s="4" t="str">
        <f>IF(C58=truckstoptru,PRODUCT(G58,(AF58-IF(AF58/FHS&lt;1,1,AF58/FHS)*(truck_idle/60)),tru__hp,tru_Load_Factor,(Other!$G$4/454),ES58,V58)+PRODUCT(IF(AF58/FHS&lt;1,1,AF58/FHS),G58,truck_idle/60,tru__hp,tru_Load_Factor,(Other!$G$4/454),ES58,V58),blank)</f>
        <v/>
      </c>
      <c r="EU58" s="4" t="str">
        <f>IF(C58=truckstoptru,PRODUCT(IF(AF58/FHS&lt;1,1,AE58/FHS),G58,truck_idle/60,tru_Load_Factor,tru__hp,(Other!$G$4/454),ES58,V58)+PRODUCT(G58,(AF58-IF(AF58/FHS&lt;1,1,AE58/FHS)*(truck_idle/60)),TRU_KW,gridNox,Other!$G$4/454,V58),blank)</f>
        <v/>
      </c>
      <c r="EV58" t="str">
        <f>IF(C58=truckstoptru,VLOOKUP(B58+5,'Tables 2-3 TRU'!$B$14:$D$31,2),blank)</f>
        <v/>
      </c>
      <c r="EW58" s="4" t="str">
        <f>IF(C58=truckstoptru,PRODUCT(G58,(AF58-IF(AF58/FHS&lt;1,1,AF58/FHS)*(truck_idle/60)),tru__hp,tru_Load_Factor,(Other!$G$4/454),EV58,W58)+PRODUCT(IF(AF58/FHS&lt;1,1,AF58/FHS),G58,truck_idle/60,tru__hp,tru_Load_Factor,(Other!$G$4/454),EV58,W58),blank)</f>
        <v/>
      </c>
      <c r="EX58" s="4" t="str">
        <f>IF(C58=truckstoptru,PRODUCT(IF(AF58/FHS&lt;1,1,AF58/FHS),G58,truck_idle/60,tru_Load_Factor,tru__hp,(Other!$G$4/454),EV58,W58)+PRODUCT(G58,(AF58-IF(AF58/FHS&lt;1,1,AF58/FHS)*(truck_idle/60)),TRU_KW,gridNox,Other!$G$4/454,W58),blank)</f>
        <v/>
      </c>
      <c r="EY58" t="str">
        <f>IF(C58=truckstoptru,VLOOKUP(B58+6,'Tables 2-3 TRU'!$B$14:$D$31,2),blank)</f>
        <v/>
      </c>
      <c r="EZ58" s="4" t="str">
        <f>IF(C58=truckstoptru,PRODUCT(G58,(AF58-IF(AF58/FHS&lt;1,1,AF58/FHS)*(truck_idle/60)),tru__hp,tru_Load_Factor,(Other!$G$4/454),EY58,X58)+PRODUCT(IF(AF58/FHS&lt;1,1,AF58/FHS),G58,truck_idle/60,tru__hp,tru_Load_Factor,(Other!$G$4/454),EY58,X58),blank)</f>
        <v/>
      </c>
      <c r="FA58" s="4" t="str">
        <f>IF(C58=truckstoptru,PRODUCT(IF(AF58/FHS&lt;1,1,AF58/FHS),G58,truck_idle/60,tru_Load_Factor,tru__hp,(Other!$G$4/454),EY58,X58)+PRODUCT(G58,(AF58-IF(AF58/FHS&lt;1,1,AF58/FHS)*(truck_idle/60)),TRU_KW,gridNox,Other!$G$4/454,X58),blank)</f>
        <v/>
      </c>
      <c r="FB58" t="str">
        <f>IF(C58=truckstoptru,VLOOKUP(B58+7,'Tables 2-3 TRU'!$B$14:$D$31,2),blank)</f>
        <v/>
      </c>
      <c r="FC58" s="4" t="str">
        <f>IF(C58=truckstoptru,PRODUCT(G58,(AF58-IF(AF58/FHS&lt;1,1,AF58/FHS)*(truck_idle/60)),tru__hp,tru_Load_Factor,(Other!$G$4/454),FB58,Y58)+PRODUCT(IF(AF58/FHS&lt;1,1,AF58/FHS),G58,truck_idle/60,tru__hp,tru_Load_Factor,(Other!$G$4/454),FB58,Y58),blank)</f>
        <v/>
      </c>
      <c r="FD58" s="4" t="str">
        <f>IF(C58=truckstoptru,PRODUCT(IF(AF58/FHS&lt;1,1,AF58/FHS),G58,truck_idle/60,tru_Load_Factor,tru__hp,(Other!$G$4/454),FB58,Y58)+PRODUCT(G58,(AF58-IF(AF58/FHS&lt;1,1,AF58/FHS)*(truck_idle/60)),TRU_KW,gridNox,Other!$G$4/454,Y58),blank)</f>
        <v/>
      </c>
      <c r="FE58" t="str">
        <f>IF(C58=truckstoptru,VLOOKUP(B58+8,'Tables 2-3 TRU'!$B$14:$D$31,2),blank)</f>
        <v/>
      </c>
      <c r="FF58" s="4" t="str">
        <f>IF(C58=truckstoptru,PRODUCT(G58,(AF58-IF(AF58/FHS&lt;1,1,AF58/FHS)*(truck_idle/60)),tru__hp,tru_Load_Factor,(Other!$G$4/454),FE58,Z58)+PRODUCT(IF(AF58/FHS&lt;1,1,AF58/FHS),G58,truck_idle/60,tru__hp,tru_Load_Factor,(Other!$G$4/454),FE58,Z58),blank)</f>
        <v/>
      </c>
      <c r="FG58" s="4" t="str">
        <f>IF(C58=truckstoptru,PRODUCT(IF(AF58/FHS&lt;1,1,AF58/FHS),G58,truck_idle/60,tru_Load_Factor,tru__hp,(Other!$G$4/454),FE58,Z58)+PRODUCT(G58,(AF58-IF(AF58/FHS&lt;1,1,AF58/FHS)*(truck_idle/60)),TRU_KW,gridNox,Other!$G$4/454,Z58),blank)</f>
        <v/>
      </c>
      <c r="FH58" t="str">
        <f>IF(C58=truckstoptru,VLOOKUP(B58+9,'Tables 2-3 TRU'!$B$14:$D$31,2),blank)</f>
        <v/>
      </c>
      <c r="FI58" s="4" t="str">
        <f>IF(C58=truckstoptru,PRODUCT(G58,(AF58-IF(AF58/FHS&lt;1,1,AF58/FHS)*(truck_idle/60)),tru__hp,tru_Load_Factor,(Other!$G$4/454),FH58,AA58)+PRODUCT(IF(AF58/FHS&lt;1,1,AF58/FHS),G58,truck_idle/60,tru__hp,tru_Load_Factor,(Other!$G$4/454),FH58,AA58),blank)</f>
        <v/>
      </c>
      <c r="FJ58" s="4" t="str">
        <f>IF(C58=truckstoptru,PRODUCT(IF(AF58/FHS&lt;1,1,AF58/FHS),G58,truck_idle/60,tru_Load_Factor,tru__hp,(Other!$G$4/454),FH58,AA58)+PRODUCT(G58,(AF58-IF(AF58/FHS&lt;1,1,AF58/FHS)*(truck_idle/60)),TRU_KW,gridNox,Other!$G$4/454,AA58),blank)</f>
        <v/>
      </c>
      <c r="FL58" t="str">
        <f>IF(C58=truckstoptru,VLOOKUP(B58+0,'Tables 2-3 TRU'!$B$14:$D$31,3),blank)</f>
        <v/>
      </c>
      <c r="FM58" s="4" t="str">
        <f>IF(C58=truckstoptru,PRODUCT(G58,(AF58-IF(AF58/FHS&lt;1,1,AF58/FHS)*(truck_idle/60)),tru__hp,tru_Load_Factor,(Other!$G$4/454),FL58,R58)+PRODUCT(IF(AF58/FHS&lt;1,1,AF58/FHS),G58,truck_idle/60,tru__hp,tru_Load_Factor,(Other!$G$4/454),FL58,R58),blank)</f>
        <v/>
      </c>
      <c r="FN58" s="4" t="str">
        <f>IF(C58=truckstoptru,PRODUCT(IF(AF58/FHS&lt;1,1,AF58/FHS),G58,truck_idle/60,tru_Load_Factor,tru__hp,(Other!$G$4/454),FL58,R58)+PRODUCT(G58,(AF58-IF(AF58/FHS&lt;1,1,AF58/FHS)*(truck_idle/60)),TRU_KW,gridPM,Other!$G$4/454,R58),blank)</f>
        <v/>
      </c>
      <c r="FO58" t="str">
        <f>IF(C58=truckstoptru,VLOOKUP(B58+1,'Tables 2-3 TRU'!$B$14:$D$31,3),blank)</f>
        <v/>
      </c>
      <c r="FP58" s="4" t="str">
        <f>IF(C58=truckstoptru,PRODUCT(G58,(AF58-IF(AF58/FHS&lt;1,1,AF58/FHS)*(truck_idle/60)),tru__hp,tru_Load_Factor,(Other!$G$4/454),FO58,S58)+PRODUCT(IF(AF58/FHS&lt;1,1,AF58/FHS),G58,truck_idle/60,tru__hp,tru_Load_Factor,(Other!$G$4/454),FO58,S58),blank)</f>
        <v/>
      </c>
      <c r="FQ58" s="4" t="str">
        <f>IF(C58=truckstoptru,PRODUCT(IF(AF58/FHS&lt;1,1,AF58/FHS),G58,truck_idle/60,tru_Load_Factor,tru__hp,(Other!$G$4/454),FO58,S58)+PRODUCT(G58,(AF58-IF(AF58/FHS&lt;1,1,AF58/FHS)*(truck_idle/60)),TRU_KW,gridPM,Other!$G$4/454,S58),blank)</f>
        <v/>
      </c>
      <c r="FR58" t="str">
        <f>IF(C58=truckstoptru,VLOOKUP(B58+2,'Tables 2-3 TRU'!$B$14:$D$31,3),blank)</f>
        <v/>
      </c>
      <c r="FS58" s="4" t="str">
        <f>IF(C58=truckstoptru,PRODUCT(G58,(AF58-IF(AF58/FHS&lt;1,1,AF58/FHS)*(truck_idle/60)),tru__hp,tru_Load_Factor,(Other!$G$4/454),FR58,T58)+PRODUCT(IF(AF58/FHS&lt;1,1,AF58/FHS),G58,truck_idle/60,tru__hp,tru_Load_Factor,(Other!$G$4/454),FR58,T58),blank)</f>
        <v/>
      </c>
      <c r="FT58" s="4" t="str">
        <f>IF(C58=truckstoptru,PRODUCT(IF(AF58/FHS&lt;1,1,AF58/FHS),G58,truck_idle/60,tru_Load_Factor,tru__hp,(Other!$G$4/454),FR58,T58)+PRODUCT(G58,(AF58-IF(AF58/FHS&lt;1,1,AF58/FHS)*(truck_idle/60)),TRU_KW,gridPM,Other!$G$4/454,T58),blank)</f>
        <v/>
      </c>
      <c r="FU58" t="str">
        <f>IF(C58=truckstoptru,VLOOKUP(B58+3,'Tables 2-3 TRU'!$B$14:$D$31,3),blank)</f>
        <v/>
      </c>
      <c r="FV58" s="4" t="str">
        <f>IF(C58=truckstoptru,PRODUCT(G58,(AF58-IF(AF58/FHS&lt;1,1,AF58/FHS)*(truck_idle/60)),tru__hp,tru_Load_Factor,(Other!$G$4/454),FU58,U58)+PRODUCT(IF(AF58/FHS&lt;1,1,AF58/FHS),G58,truck_idle/60,tru__hp,tru_Load_Factor,(Other!$G$4/454),FU58,U58),blank)</f>
        <v/>
      </c>
      <c r="FW58" s="4" t="str">
        <f>IF(C58=truckstoptru,PRODUCT(IF(AF58/FHS&lt;1,1,AF58/FHS),G58,truck_idle/60,tru_Load_Factor,tru__hp,(Other!$G$4/454),FU58,U58)+PRODUCT(G58,(AF58-IF(AF58/FHS&lt;1,1,AF58/FHS)*(truck_idle/60)),TRU_KW,gridPM,Other!$G$4/454,U58),blank)</f>
        <v/>
      </c>
      <c r="FX58" t="str">
        <f>IF(C58=truckstoptru,VLOOKUP(B58+4,'Tables 2-3 TRU'!$B$14:$D$31,3),blank)</f>
        <v/>
      </c>
      <c r="FY58" s="4" t="str">
        <f>IF(C58=truckstoptru,PRODUCT(G58,(AF58-IF(AF58/FHS&lt;1,1,AF58/FHS)*(truck_idle/60)),tru__hp,tru_Load_Factor,(Other!$G$4/454),FX58,V58)+PRODUCT(IF(AF58/FHS&lt;1,1,AF58/FHS),G58,truck_idle/60,tru__hp,tru_Load_Factor,(Other!$G$4/454),FX58,V58),blank)</f>
        <v/>
      </c>
      <c r="FZ58" s="4" t="str">
        <f>IF(C58=truckstoptru,PRODUCT(IF(AF58/FHS&lt;1,1,AF58/FHS),G58,truck_idle/60,tru_Load_Factor,tru__hp,(Other!$G$4/454),FX58,V58)+PRODUCT(G58,(AF58-IF(AF58/FHS&lt;1,1,AF58/FHS)*(truck_idle/60)),TRU_KW,gridPM,Other!$G$4/454,V58),blank)</f>
        <v/>
      </c>
      <c r="GA58" t="str">
        <f>IF(C58=truckstoptru,VLOOKUP(B58+5,'Tables 2-3 TRU'!$B$14:$D$31,3),blank)</f>
        <v/>
      </c>
      <c r="GB58" s="4" t="str">
        <f>IF(C58=truckstoptru,PRODUCT(G58,(AF58-IF(AF58/FHS&lt;1,1,AF58/FHS)*(truck_idle/60)),tru__hp,tru_Load_Factor,(Other!$G$4/454),GA58,W58)+PRODUCT(IF(AF58/FHS&lt;1,1,AF58/FHS),G58,truck_idle/60,tru__hp,tru_Load_Factor,(Other!$G$4/454),GA58,W58),blank)</f>
        <v/>
      </c>
      <c r="GC58" s="4" t="str">
        <f>IF(C58=truckstoptru,PRODUCT(IF(AF58/FHS&lt;1,1,AF58/FHS),G58,truck_idle/60,tru_Load_Factor,tru__hp,(Other!$G$4/454),GA58,W58)+PRODUCT(G58,(AF58-IF(AF58/FHS&lt;1,1,AF58/FHS)*(truck_idle/60)),TRU_KW,gridPM,Other!$G$4/454,W58),blank)</f>
        <v/>
      </c>
      <c r="GD58" t="str">
        <f>IF(C58=truckstoptru,VLOOKUP(B58+6,'Tables 2-3 TRU'!$B$14:$D$31,3),blank)</f>
        <v/>
      </c>
      <c r="GE58" s="4" t="str">
        <f>IF(C58=truckstoptru,PRODUCT(G58,(AF58-IF(AF58/FHS&lt;1,1,AF58/FHS)*(truck_idle/60)),tru__hp,tru_Load_Factor,(Other!$G$4/454),GD58,X58)+PRODUCT(IF(AF58/FHS&lt;1,1,AF58/FHS),G58,truck_idle/60,tru__hp,tru_Load_Factor,(Other!$G$4/454),GD58,X58),blank)</f>
        <v/>
      </c>
      <c r="GF58" s="4" t="str">
        <f>IF(C58=truckstoptru,PRODUCT(IF(AF58/FHS&lt;1,1,AF58/FHS),G58,truck_idle/60,tru_Load_Factor,tru__hp,(Other!$G$4/454),GD58,X58)+PRODUCT(G58,(AF58-IF(AF58/FHS&lt;1,1,AF58/FHS)*(truck_idle/60)),TRU_KW,gridPM,Other!$G$4/454,X58),blank)</f>
        <v/>
      </c>
      <c r="GG58" t="str">
        <f>IF(C58=truckstoptru,VLOOKUP(B58+7,'Tables 2-3 TRU'!$B$14:$D$31,3),blank)</f>
        <v/>
      </c>
      <c r="GH58" s="4" t="str">
        <f>IF(C58=truckstoptru,PRODUCT(G58,(AF58-IF(AF58/FHS&lt;1,1,AF58/FHS)*(truck_idle/60)),tru__hp,tru_Load_Factor,(Other!$G$4/454),GG58,Y58)+PRODUCT(IF(AF58/FHS&lt;1,1,AF58/FHS),G58,truck_idle/60,tru__hp,tru_Load_Factor,(Other!$G$4/454),GG58,Y58),blank)</f>
        <v/>
      </c>
      <c r="GI58" s="4" t="str">
        <f>IF(C58=truckstoptru,PRODUCT(IF(AF58/FHS&lt;1,1,AF58/FHS),G58,truck_idle/60,tru_Load_Factor,tru__hp,(Other!$G$4/454),GG58,Y58)+PRODUCT(G58,(AF58-IF(AF58/FHS&lt;1,1,AF58/FHS)*(truck_idle/60)),TRU_KW,gridPM,Other!$G$4/454,Y58),blank)</f>
        <v/>
      </c>
      <c r="GJ58" t="str">
        <f>IF(C58=truckstoptru,VLOOKUP(B58+8,'Tables 2-3 TRU'!$B$14:$D$31,3),blank)</f>
        <v/>
      </c>
      <c r="GK58" s="4" t="str">
        <f>IF(C58=truckstoptru,PRODUCT(G58,(AF58-IF(AF58/FHS&lt;1,1,AF58/FHS)*(truck_idle/60)),tru__hp,tru_Load_Factor,(Other!$G$4/454),GJ58,Z58)+PRODUCT(IF(AF58/FHS&lt;1,1,AF58/FHS),G58,truck_idle/60,tru__hp,tru_Load_Factor,(Other!$G$4/454),GJ58,Z58),blank)</f>
        <v/>
      </c>
      <c r="GL58" s="4" t="str">
        <f>IF(C58=truckstoptru,PRODUCT(IF(AF58/FHS&lt;1,1,AF58/FHS),G58,truck_idle/60,tru_Load_Factor,tru__hp,(Other!$G$4/454),GJ58,Z58)+PRODUCT(G58,(AF58-IF(AF58/FHS&lt;1,1,AF58/FHS)*(truck_idle/60)),TRU_KW,gridPM,Other!$G$4/454,Z58),blank)</f>
        <v/>
      </c>
      <c r="GM58" t="str">
        <f>IF(C58=truckstoptru,VLOOKUP(B58+9,'Tables 2-3 TRU'!$B$14:$D$31,3),blank)</f>
        <v/>
      </c>
      <c r="GN58" s="4" t="str">
        <f>IF(C58=truckstoptru,PRODUCT(G58,(AF58-IF(AF58/FHS&lt;1,1,AF58/FHS)*(truck_idle/60)),tru__hp,tru_Load_Factor,(Other!$G$4/454),GM58,AA58)+PRODUCT(IF(AF58/FHS&lt;1,1,AF58/FHS),G58,truck_idle/60,tru__hp,tru_Load_Factor,(Other!$G$4/454),GM58,AA58),blank)</f>
        <v/>
      </c>
      <c r="GO58" s="4" t="str">
        <f>IF(C58=truckstoptru,PRODUCT(IF(AF58/FHS&lt;1,1,AF58/FHS),G58,truck_idle/60,tru_Load_Factor,tru__hp,(Other!$G$4/454),GM58,AA58)+PRODUCT(G58,(AF58-IF(AF58/FHS&lt;1,1,AF58/FHS)*(truck_idle/60)),TRU_KW,gridPM,Other!$G$4/454,AA58),blank)</f>
        <v/>
      </c>
      <c r="GQ58" s="4">
        <f t="shared" si="19"/>
        <v>0</v>
      </c>
      <c r="GR58" s="4">
        <f t="shared" si="20"/>
        <v>0</v>
      </c>
      <c r="GS58" s="4">
        <f t="shared" si="21"/>
        <v>0</v>
      </c>
      <c r="GT58" s="4">
        <f t="shared" si="22"/>
        <v>0</v>
      </c>
      <c r="GU58" s="4">
        <f t="shared" si="11"/>
        <v>0</v>
      </c>
      <c r="GV58" s="4">
        <f t="shared" si="12"/>
        <v>0</v>
      </c>
      <c r="GW58" s="4"/>
      <c r="GX58" s="4">
        <f t="shared" si="23"/>
        <v>0</v>
      </c>
      <c r="GY58" s="4">
        <f t="shared" si="24"/>
        <v>0</v>
      </c>
      <c r="GZ58" s="4">
        <f t="shared" si="25"/>
        <v>0</v>
      </c>
      <c r="HA58" s="4">
        <f t="shared" si="26"/>
        <v>0</v>
      </c>
      <c r="HB58" s="4">
        <f t="shared" si="13"/>
        <v>0</v>
      </c>
      <c r="HC58" s="4">
        <f t="shared" si="14"/>
        <v>0</v>
      </c>
      <c r="HD58" s="4"/>
      <c r="HE58" s="4">
        <f t="shared" si="15"/>
        <v>0</v>
      </c>
      <c r="HF58" s="4">
        <f t="shared" si="16"/>
        <v>0</v>
      </c>
      <c r="HG58" s="19">
        <f t="shared" si="17"/>
        <v>0</v>
      </c>
      <c r="HH58" s="244">
        <f t="shared" si="27"/>
        <v>0</v>
      </c>
      <c r="HI58" s="55"/>
    </row>
    <row r="59" spans="1:217" ht="6" customHeight="1" x14ac:dyDescent="0.2">
      <c r="A59" s="55"/>
      <c r="B59" s="55"/>
      <c r="C59" s="58"/>
      <c r="D59" s="58"/>
      <c r="E59" s="58"/>
      <c r="F59" s="58"/>
      <c r="G59" s="55"/>
      <c r="H59" s="216"/>
      <c r="I59" s="216"/>
      <c r="J59" s="216"/>
      <c r="K59" s="216"/>
      <c r="L59" s="216"/>
      <c r="M59" s="216"/>
      <c r="N59" s="216"/>
      <c r="O59" s="216"/>
      <c r="P59" s="216"/>
      <c r="Q59" s="216"/>
      <c r="R59" s="216"/>
      <c r="S59" s="216"/>
      <c r="T59" s="216"/>
      <c r="U59" s="216"/>
      <c r="V59" s="216"/>
      <c r="W59" s="216"/>
      <c r="X59" s="216"/>
      <c r="Y59" s="216"/>
      <c r="Z59" s="216"/>
      <c r="AA59" s="216"/>
      <c r="AB59" s="56"/>
      <c r="AC59" s="56"/>
      <c r="AD59" s="55"/>
      <c r="AE59" s="55"/>
      <c r="AF59" s="55"/>
      <c r="AG59" s="59"/>
      <c r="AH59" s="57"/>
      <c r="AI59" s="57"/>
      <c r="AJ59" s="57"/>
      <c r="AK59" s="57"/>
      <c r="AL59" s="59"/>
      <c r="AM59" s="57"/>
      <c r="AN59" s="57"/>
      <c r="AO59" s="57"/>
      <c r="AP59" s="57"/>
      <c r="AQ59" s="59"/>
      <c r="AR59" s="57"/>
      <c r="AS59" s="57"/>
      <c r="AT59" s="57"/>
      <c r="AU59" s="57"/>
      <c r="AV59" s="59"/>
      <c r="AW59" s="57"/>
      <c r="AX59" s="57"/>
      <c r="AY59" s="57"/>
      <c r="AZ59" s="57"/>
      <c r="BA59" s="57"/>
      <c r="BB59" s="59"/>
      <c r="BC59" s="57"/>
      <c r="BD59" s="57"/>
      <c r="BE59" s="57"/>
      <c r="BF59" s="57"/>
      <c r="BG59" s="59"/>
      <c r="BH59" s="57"/>
      <c r="BI59" s="57"/>
      <c r="BJ59" s="57"/>
      <c r="BK59" s="57"/>
      <c r="BL59" s="59"/>
      <c r="BM59" s="57"/>
      <c r="BN59" s="57"/>
      <c r="BO59" s="57"/>
      <c r="BP59" s="57"/>
      <c r="BQ59" s="59"/>
      <c r="BR59" s="57"/>
      <c r="BS59" s="57"/>
      <c r="BT59" s="57"/>
      <c r="BU59" s="57"/>
      <c r="BV59" s="59"/>
      <c r="BW59" s="57"/>
      <c r="BX59" s="57"/>
      <c r="BY59" s="57"/>
      <c r="BZ59" s="57"/>
      <c r="CA59" s="59"/>
      <c r="CB59" s="57"/>
      <c r="CC59" s="57"/>
      <c r="CD59" s="57"/>
      <c r="CE59" s="57"/>
      <c r="CF59" s="55"/>
      <c r="CG59" s="59"/>
      <c r="CH59" s="59"/>
      <c r="CI59" s="57"/>
      <c r="CJ59" s="57"/>
      <c r="CK59" s="59"/>
      <c r="CL59" s="59"/>
      <c r="CM59" s="59"/>
      <c r="CN59" s="57"/>
      <c r="CO59" s="57"/>
      <c r="CP59" s="59"/>
      <c r="CQ59" s="59"/>
      <c r="CR59" s="59"/>
      <c r="CS59" s="57"/>
      <c r="CT59" s="57"/>
      <c r="CU59" s="59"/>
      <c r="CV59" s="59"/>
      <c r="CW59" s="59"/>
      <c r="CX59" s="57"/>
      <c r="CY59" s="57"/>
      <c r="CZ59" s="59"/>
      <c r="DA59" s="59"/>
      <c r="DB59" s="59"/>
      <c r="DC59" s="57"/>
      <c r="DD59" s="57"/>
      <c r="DE59" s="59"/>
      <c r="DF59" s="59"/>
      <c r="DG59" s="59"/>
      <c r="DH59" s="57"/>
      <c r="DI59" s="57"/>
      <c r="DJ59" s="59"/>
      <c r="DK59" s="59"/>
      <c r="DL59" s="59"/>
      <c r="DM59" s="57"/>
      <c r="DN59" s="57"/>
      <c r="DO59" s="59"/>
      <c r="DP59" s="59"/>
      <c r="DQ59" s="59"/>
      <c r="DR59" s="57"/>
      <c r="DS59" s="57"/>
      <c r="DT59" s="59"/>
      <c r="DU59" s="59"/>
      <c r="DV59" s="59"/>
      <c r="DW59" s="57"/>
      <c r="DX59" s="57"/>
      <c r="DY59" s="59"/>
      <c r="DZ59" s="59"/>
      <c r="EA59" s="59"/>
      <c r="EB59" s="59"/>
      <c r="EC59" s="57"/>
      <c r="ED59" s="57"/>
      <c r="EE59" s="59"/>
      <c r="EF59" s="55"/>
      <c r="EG59" s="55"/>
      <c r="EH59" s="57"/>
      <c r="EI59" s="57"/>
      <c r="EJ59" s="55"/>
      <c r="EK59" s="57"/>
      <c r="EL59" s="57"/>
      <c r="EM59" s="55"/>
      <c r="EN59" s="57"/>
      <c r="EO59" s="57"/>
      <c r="EP59" s="55"/>
      <c r="EQ59" s="57"/>
      <c r="ER59" s="57"/>
      <c r="ES59" s="55"/>
      <c r="ET59" s="57"/>
      <c r="EU59" s="57"/>
      <c r="EV59" s="55"/>
      <c r="EW59" s="57"/>
      <c r="EX59" s="57"/>
      <c r="EY59" s="55"/>
      <c r="EZ59" s="57"/>
      <c r="FA59" s="57"/>
      <c r="FB59" s="55"/>
      <c r="FC59" s="57"/>
      <c r="FD59" s="57"/>
      <c r="FE59" s="55"/>
      <c r="FF59" s="57"/>
      <c r="FG59" s="57"/>
      <c r="FH59" s="55"/>
      <c r="FI59" s="57"/>
      <c r="FJ59" s="57"/>
      <c r="FK59" s="55"/>
      <c r="FL59" s="55"/>
      <c r="FM59" s="57"/>
      <c r="FN59" s="57"/>
      <c r="FO59" s="55"/>
      <c r="FP59" s="57"/>
      <c r="FQ59" s="57"/>
      <c r="FR59" s="55"/>
      <c r="FS59" s="57"/>
      <c r="FT59" s="57"/>
      <c r="FU59" s="55"/>
      <c r="FV59" s="57"/>
      <c r="FW59" s="57"/>
      <c r="FX59" s="55"/>
      <c r="FY59" s="57"/>
      <c r="FZ59" s="57"/>
      <c r="GA59" s="55"/>
      <c r="GB59" s="57"/>
      <c r="GC59" s="57"/>
      <c r="GD59" s="55"/>
      <c r="GE59" s="57"/>
      <c r="GF59" s="57"/>
      <c r="GG59" s="55"/>
      <c r="GH59" s="57"/>
      <c r="GI59" s="57"/>
      <c r="GJ59" s="55"/>
      <c r="GK59" s="57"/>
      <c r="GL59" s="57"/>
      <c r="GM59" s="55"/>
      <c r="GN59" s="57"/>
      <c r="GO59" s="57"/>
      <c r="GP59" s="55"/>
      <c r="GQ59" s="57"/>
      <c r="GR59" s="57"/>
      <c r="GS59" s="57"/>
      <c r="GT59" s="57"/>
      <c r="GU59" s="57"/>
      <c r="GV59" s="57"/>
      <c r="GW59" s="57"/>
      <c r="GX59" s="57"/>
      <c r="GY59" s="57"/>
      <c r="GZ59" s="57"/>
      <c r="HA59" s="57"/>
      <c r="HB59" s="57"/>
      <c r="HC59" s="57"/>
      <c r="HD59" s="57"/>
      <c r="HE59" s="57"/>
      <c r="HF59" s="57"/>
      <c r="HG59" s="60"/>
      <c r="HH59" s="60"/>
      <c r="HI59" s="55"/>
    </row>
    <row r="60" spans="1:217" x14ac:dyDescent="0.2">
      <c r="A60" s="112"/>
      <c r="B60" s="112"/>
      <c r="C60" s="239"/>
      <c r="D60" s="239"/>
      <c r="E60" s="239"/>
      <c r="F60" s="239"/>
      <c r="G60" s="112"/>
      <c r="H60" s="240"/>
      <c r="I60" s="240"/>
      <c r="J60" s="240"/>
      <c r="K60" s="240"/>
      <c r="L60" s="240"/>
      <c r="M60" s="240"/>
      <c r="N60" s="240"/>
      <c r="O60" s="240"/>
      <c r="P60" s="240"/>
      <c r="Q60" s="240"/>
      <c r="R60" s="79"/>
      <c r="S60" s="79"/>
      <c r="T60" s="79"/>
      <c r="U60" s="79"/>
      <c r="V60" s="79"/>
      <c r="W60" s="79"/>
      <c r="X60" s="79"/>
      <c r="Y60" s="79"/>
      <c r="Z60" s="79"/>
      <c r="AA60" s="79"/>
      <c r="AB60" s="241"/>
      <c r="AC60" s="241"/>
      <c r="AD60" s="112"/>
      <c r="AE60" s="112"/>
      <c r="AF60" s="112"/>
      <c r="AG60" s="242"/>
      <c r="AH60" s="243"/>
      <c r="AI60" s="243"/>
      <c r="AJ60" s="243"/>
      <c r="AK60" s="243"/>
      <c r="AL60" s="242"/>
      <c r="AM60" s="243"/>
      <c r="AN60" s="243"/>
      <c r="AO60" s="243"/>
      <c r="AP60" s="243"/>
      <c r="AQ60" s="242"/>
      <c r="AR60" s="243"/>
      <c r="AS60" s="243"/>
      <c r="AT60" s="243"/>
      <c r="AU60" s="243"/>
      <c r="AV60" s="242"/>
      <c r="AW60" s="243"/>
      <c r="AX60" s="243"/>
      <c r="AY60" s="243"/>
      <c r="AZ60" s="243"/>
      <c r="BA60" s="243"/>
      <c r="BB60" s="242"/>
      <c r="BC60" s="243"/>
      <c r="BD60" s="243"/>
      <c r="BE60" s="243"/>
      <c r="BF60" s="243"/>
      <c r="BG60" s="242"/>
      <c r="BH60" s="243"/>
      <c r="BI60" s="243"/>
      <c r="BJ60" s="243"/>
      <c r="BK60" s="243"/>
      <c r="BL60" s="242"/>
      <c r="BM60" s="243"/>
      <c r="BN60" s="243"/>
      <c r="BO60" s="243"/>
      <c r="BP60" s="243"/>
      <c r="BQ60" s="242"/>
      <c r="BR60" s="243"/>
      <c r="BS60" s="243"/>
      <c r="BT60" s="243"/>
      <c r="BU60" s="243"/>
      <c r="BV60" s="242"/>
      <c r="BW60" s="243"/>
      <c r="BX60" s="243"/>
      <c r="BY60" s="243"/>
      <c r="BZ60" s="243"/>
      <c r="CA60" s="242"/>
      <c r="CB60" s="243"/>
      <c r="CC60" s="243"/>
      <c r="CD60" s="243"/>
      <c r="CE60" s="243"/>
      <c r="CF60" s="112"/>
      <c r="CG60" s="242"/>
      <c r="CH60" s="242"/>
      <c r="CI60" s="243"/>
      <c r="CJ60" s="243"/>
      <c r="CK60" s="242"/>
      <c r="CL60" s="242"/>
      <c r="CM60" s="242"/>
      <c r="CN60" s="243"/>
      <c r="CO60" s="243"/>
      <c r="CP60" s="242"/>
      <c r="CQ60" s="242"/>
      <c r="CR60" s="242"/>
      <c r="CS60" s="243"/>
      <c r="CT60" s="243"/>
      <c r="CU60" s="242"/>
      <c r="CV60" s="242"/>
      <c r="CW60" s="242"/>
      <c r="CX60" s="243"/>
      <c r="CY60" s="243"/>
      <c r="CZ60" s="242"/>
      <c r="DA60" s="242"/>
      <c r="DB60" s="242"/>
      <c r="DC60" s="243"/>
      <c r="DD60" s="243"/>
      <c r="DE60" s="242"/>
      <c r="DF60" s="242"/>
      <c r="DG60" s="242"/>
      <c r="DH60" s="243"/>
      <c r="DI60" s="243"/>
      <c r="DJ60" s="242"/>
      <c r="DK60" s="242"/>
      <c r="DL60" s="242"/>
      <c r="DM60" s="243"/>
      <c r="DN60" s="243"/>
      <c r="DO60" s="242"/>
      <c r="DP60" s="242"/>
      <c r="DQ60" s="242"/>
      <c r="DR60" s="243"/>
      <c r="DS60" s="243"/>
      <c r="DT60" s="242"/>
      <c r="DU60" s="242"/>
      <c r="DV60" s="242"/>
      <c r="DW60" s="243"/>
      <c r="DX60" s="243"/>
      <c r="DY60" s="242"/>
      <c r="DZ60" s="242"/>
      <c r="EA60" s="242"/>
      <c r="EB60" s="242"/>
      <c r="EC60" s="243"/>
      <c r="ED60" s="243"/>
      <c r="EE60" s="242"/>
      <c r="EF60" s="112"/>
      <c r="EG60" s="112"/>
      <c r="EH60" s="243"/>
      <c r="EI60" s="243"/>
      <c r="EJ60" s="112"/>
      <c r="EK60" s="243"/>
      <c r="EL60" s="243"/>
      <c r="EM60" s="112"/>
      <c r="EN60" s="243"/>
      <c r="EO60" s="243"/>
      <c r="EP60" s="112"/>
      <c r="EQ60" s="243"/>
      <c r="ER60" s="243"/>
      <c r="ES60" s="112"/>
      <c r="ET60" s="243"/>
      <c r="EU60" s="243"/>
      <c r="EV60" s="112"/>
      <c r="EW60" s="243"/>
      <c r="EX60" s="243"/>
      <c r="EY60" s="112"/>
      <c r="EZ60" s="243"/>
      <c r="FA60" s="243"/>
      <c r="FB60" s="112"/>
      <c r="FC60" s="243"/>
      <c r="FD60" s="243"/>
      <c r="FE60" s="112"/>
      <c r="FF60" s="243"/>
      <c r="FG60" s="243"/>
      <c r="FH60" s="112"/>
      <c r="FI60" s="243"/>
      <c r="FJ60" s="243"/>
      <c r="FK60" s="112"/>
      <c r="FL60" s="112"/>
      <c r="FM60" s="243"/>
      <c r="FN60" s="243"/>
      <c r="FO60" s="112"/>
      <c r="FP60" s="243"/>
      <c r="FQ60" s="243"/>
      <c r="FR60" s="112"/>
      <c r="FS60" s="243"/>
      <c r="FT60" s="243"/>
      <c r="FU60" s="112"/>
      <c r="FV60" s="243"/>
      <c r="FW60" s="243"/>
      <c r="FX60" s="112"/>
      <c r="FY60" s="243"/>
      <c r="FZ60" s="243"/>
      <c r="GA60" s="112"/>
      <c r="GB60" s="243"/>
      <c r="GC60" s="243"/>
      <c r="GD60" s="112"/>
      <c r="GE60" s="243"/>
      <c r="GF60" s="243"/>
      <c r="GG60" s="112"/>
      <c r="GH60" s="243"/>
      <c r="GI60" s="243"/>
      <c r="GJ60" s="112"/>
      <c r="GK60" s="243"/>
      <c r="GL60" s="243"/>
      <c r="GM60" s="112"/>
      <c r="GN60" s="243"/>
      <c r="GO60" s="243"/>
      <c r="GP60" s="112"/>
      <c r="GQ60" s="243"/>
      <c r="GR60" s="243"/>
      <c r="GS60" s="243"/>
      <c r="GT60" s="243"/>
      <c r="GU60" s="243"/>
      <c r="GV60" s="243"/>
      <c r="GW60" s="243"/>
      <c r="GX60" s="243"/>
      <c r="GY60" s="243"/>
      <c r="GZ60" s="243"/>
      <c r="HA60" s="243"/>
      <c r="HB60" s="243"/>
      <c r="HC60" s="243"/>
      <c r="HD60" s="243"/>
      <c r="HE60" s="243"/>
      <c r="HF60" s="243"/>
      <c r="HG60" s="244"/>
      <c r="HH60" s="244"/>
      <c r="HI60" s="112"/>
    </row>
    <row r="61" spans="1:217" x14ac:dyDescent="0.2">
      <c r="A61" s="112"/>
      <c r="B61" s="112"/>
      <c r="C61" s="239"/>
      <c r="D61" s="239"/>
      <c r="E61" s="239"/>
      <c r="F61" s="239"/>
      <c r="G61" s="112"/>
      <c r="H61" s="240"/>
      <c r="I61" s="240"/>
      <c r="J61" s="240"/>
      <c r="K61" s="240"/>
      <c r="L61" s="240"/>
      <c r="M61" s="240"/>
      <c r="N61" s="240"/>
      <c r="O61" s="240"/>
      <c r="P61" s="240"/>
      <c r="Q61" s="240"/>
      <c r="R61" s="79"/>
      <c r="S61" s="79"/>
      <c r="T61" s="79"/>
      <c r="U61" s="79"/>
      <c r="V61" s="79"/>
      <c r="W61" s="79"/>
      <c r="X61" s="79"/>
      <c r="Y61" s="79"/>
      <c r="Z61" s="79"/>
      <c r="AA61" s="79"/>
      <c r="AB61" s="241"/>
      <c r="AC61" s="241"/>
      <c r="AD61" s="112"/>
      <c r="AE61" s="112"/>
      <c r="AF61" s="112"/>
      <c r="AG61" s="242"/>
      <c r="AH61" s="243"/>
      <c r="AI61" s="243"/>
      <c r="AJ61" s="243"/>
      <c r="AK61" s="243"/>
      <c r="AL61" s="242"/>
      <c r="AM61" s="243"/>
      <c r="AN61" s="243"/>
      <c r="AO61" s="243"/>
      <c r="AP61" s="243"/>
      <c r="AQ61" s="242"/>
      <c r="AR61" s="243"/>
      <c r="AS61" s="243"/>
      <c r="AT61" s="243"/>
      <c r="AU61" s="243"/>
      <c r="AV61" s="242"/>
      <c r="AW61" s="243"/>
      <c r="AX61" s="243"/>
      <c r="AY61" s="243"/>
      <c r="AZ61" s="243"/>
      <c r="BA61" s="243"/>
      <c r="BB61" s="242"/>
      <c r="BC61" s="243"/>
      <c r="BD61" s="243"/>
      <c r="BE61" s="243"/>
      <c r="BF61" s="243"/>
      <c r="BG61" s="242"/>
      <c r="BH61" s="243"/>
      <c r="BI61" s="243"/>
      <c r="BJ61" s="243"/>
      <c r="BK61" s="243"/>
      <c r="BL61" s="242"/>
      <c r="BM61" s="243"/>
      <c r="BN61" s="243"/>
      <c r="BO61" s="243"/>
      <c r="BP61" s="243"/>
      <c r="BQ61" s="242"/>
      <c r="BR61" s="243"/>
      <c r="BS61" s="243"/>
      <c r="BT61" s="243"/>
      <c r="BU61" s="243"/>
      <c r="BV61" s="242"/>
      <c r="BW61" s="243"/>
      <c r="BX61" s="243"/>
      <c r="BY61" s="243"/>
      <c r="BZ61" s="243"/>
      <c r="CA61" s="242"/>
      <c r="CB61" s="243"/>
      <c r="CC61" s="243"/>
      <c r="CD61" s="243"/>
      <c r="CE61" s="243"/>
      <c r="CF61" s="112"/>
      <c r="CG61" s="242"/>
      <c r="CH61" s="242"/>
      <c r="CI61" s="243"/>
      <c r="CJ61" s="243"/>
      <c r="CK61" s="242"/>
      <c r="CL61" s="242"/>
      <c r="CM61" s="242"/>
      <c r="CN61" s="243"/>
      <c r="CO61" s="243"/>
      <c r="CP61" s="242"/>
      <c r="CQ61" s="242"/>
      <c r="CR61" s="242"/>
      <c r="CS61" s="243"/>
      <c r="CT61" s="243"/>
      <c r="CU61" s="242"/>
      <c r="CV61" s="242"/>
      <c r="CW61" s="242"/>
      <c r="CX61" s="243"/>
      <c r="CY61" s="243"/>
      <c r="CZ61" s="242"/>
      <c r="DA61" s="242"/>
      <c r="DB61" s="242"/>
      <c r="DC61" s="243"/>
      <c r="DD61" s="243"/>
      <c r="DE61" s="242"/>
      <c r="DF61" s="242"/>
      <c r="DG61" s="242"/>
      <c r="DH61" s="243"/>
      <c r="DI61" s="243"/>
      <c r="DJ61" s="242"/>
      <c r="DK61" s="242"/>
      <c r="DL61" s="242"/>
      <c r="DM61" s="243"/>
      <c r="DN61" s="243"/>
      <c r="DO61" s="242"/>
      <c r="DP61" s="242"/>
      <c r="DQ61" s="242"/>
      <c r="DR61" s="243"/>
      <c r="DS61" s="243"/>
      <c r="DT61" s="242"/>
      <c r="DU61" s="242"/>
      <c r="DV61" s="242"/>
      <c r="DW61" s="243"/>
      <c r="DX61" s="243"/>
      <c r="DY61" s="242"/>
      <c r="DZ61" s="242"/>
      <c r="EA61" s="242"/>
      <c r="EB61" s="242"/>
      <c r="EC61" s="243"/>
      <c r="ED61" s="243"/>
      <c r="EE61" s="242"/>
      <c r="EF61" s="112"/>
      <c r="EG61" s="112"/>
      <c r="EH61" s="243"/>
      <c r="EI61" s="243"/>
      <c r="EJ61" s="112"/>
      <c r="EK61" s="243"/>
      <c r="EL61" s="243"/>
      <c r="EM61" s="112"/>
      <c r="EN61" s="243"/>
      <c r="EO61" s="243"/>
      <c r="EP61" s="112"/>
      <c r="EQ61" s="243"/>
      <c r="ER61" s="243"/>
      <c r="ES61" s="112"/>
      <c r="ET61" s="243"/>
      <c r="EU61" s="243"/>
      <c r="EV61" s="112"/>
      <c r="EW61" s="243"/>
      <c r="EX61" s="243"/>
      <c r="EY61" s="112"/>
      <c r="EZ61" s="243"/>
      <c r="FA61" s="243"/>
      <c r="FB61" s="112"/>
      <c r="FC61" s="243"/>
      <c r="FD61" s="243"/>
      <c r="FE61" s="112"/>
      <c r="FF61" s="243"/>
      <c r="FG61" s="243"/>
      <c r="FH61" s="112"/>
      <c r="FI61" s="243"/>
      <c r="FJ61" s="243"/>
      <c r="FK61" s="112"/>
      <c r="FL61" s="112"/>
      <c r="FM61" s="243"/>
      <c r="FN61" s="243"/>
      <c r="FO61" s="112"/>
      <c r="FP61" s="243"/>
      <c r="FQ61" s="243"/>
      <c r="FR61" s="112"/>
      <c r="FS61" s="243"/>
      <c r="FT61" s="243"/>
      <c r="FU61" s="112"/>
      <c r="FV61" s="243"/>
      <c r="FW61" s="243"/>
      <c r="FX61" s="112"/>
      <c r="FY61" s="243"/>
      <c r="FZ61" s="243"/>
      <c r="GA61" s="112"/>
      <c r="GB61" s="243"/>
      <c r="GC61" s="243"/>
      <c r="GD61" s="112"/>
      <c r="GE61" s="243"/>
      <c r="GF61" s="243"/>
      <c r="GG61" s="112"/>
      <c r="GH61" s="243"/>
      <c r="GI61" s="243"/>
      <c r="GJ61" s="112"/>
      <c r="GK61" s="243"/>
      <c r="GL61" s="243"/>
      <c r="GM61" s="112"/>
      <c r="GN61" s="243"/>
      <c r="GO61" s="243"/>
      <c r="GP61" s="112"/>
      <c r="GQ61" s="243"/>
      <c r="GR61" s="243"/>
      <c r="GS61" s="243"/>
      <c r="GT61" s="243"/>
      <c r="GU61" s="243"/>
      <c r="GV61" s="243"/>
      <c r="GW61" s="243"/>
      <c r="GX61" s="243"/>
      <c r="GY61" s="243"/>
      <c r="GZ61" s="243"/>
      <c r="HA61" s="243"/>
      <c r="HB61" s="243"/>
      <c r="HC61" s="243"/>
      <c r="HD61" s="243"/>
      <c r="HE61" s="243"/>
      <c r="HF61" s="243"/>
      <c r="HG61" s="244"/>
      <c r="HH61" s="244"/>
      <c r="HI61" s="112"/>
    </row>
    <row r="62" spans="1:217" x14ac:dyDescent="0.2">
      <c r="A62" s="112"/>
      <c r="B62" s="112"/>
      <c r="C62" s="239"/>
      <c r="D62" s="239"/>
      <c r="E62" s="239"/>
      <c r="F62" s="239"/>
      <c r="G62" s="112"/>
      <c r="H62" s="240"/>
      <c r="I62" s="240"/>
      <c r="J62" s="240"/>
      <c r="K62" s="240"/>
      <c r="L62" s="240"/>
      <c r="M62" s="240"/>
      <c r="N62" s="240"/>
      <c r="O62" s="240"/>
      <c r="P62" s="240"/>
      <c r="Q62" s="240"/>
      <c r="R62" s="79"/>
      <c r="S62" s="79"/>
      <c r="T62" s="79"/>
      <c r="U62" s="79"/>
      <c r="V62" s="79"/>
      <c r="W62" s="79"/>
      <c r="X62" s="79"/>
      <c r="Y62" s="79"/>
      <c r="Z62" s="79"/>
      <c r="AA62" s="79"/>
      <c r="AB62" s="241"/>
      <c r="AC62" s="241"/>
      <c r="AD62" s="112"/>
      <c r="AE62" s="112"/>
      <c r="AF62" s="112"/>
      <c r="AG62" s="242"/>
      <c r="AH62" s="243"/>
      <c r="AI62" s="243"/>
      <c r="AJ62" s="243"/>
      <c r="AK62" s="243"/>
      <c r="AL62" s="242"/>
      <c r="AM62" s="243"/>
      <c r="AN62" s="243"/>
      <c r="AO62" s="243"/>
      <c r="AP62" s="243"/>
      <c r="AQ62" s="242"/>
      <c r="AR62" s="243"/>
      <c r="AS62" s="243"/>
      <c r="AT62" s="243"/>
      <c r="AU62" s="243"/>
      <c r="AV62" s="242"/>
      <c r="AW62" s="243"/>
      <c r="AX62" s="243"/>
      <c r="AY62" s="243"/>
      <c r="AZ62" s="243"/>
      <c r="BA62" s="243"/>
      <c r="BB62" s="242"/>
      <c r="BC62" s="243"/>
      <c r="BD62" s="243"/>
      <c r="BE62" s="243"/>
      <c r="BF62" s="243"/>
      <c r="BG62" s="242"/>
      <c r="BH62" s="243"/>
      <c r="BI62" s="243"/>
      <c r="BJ62" s="243"/>
      <c r="BK62" s="243"/>
      <c r="BL62" s="242"/>
      <c r="BM62" s="243"/>
      <c r="BN62" s="243"/>
      <c r="BO62" s="243"/>
      <c r="BP62" s="243"/>
      <c r="BQ62" s="242"/>
      <c r="BR62" s="243"/>
      <c r="BS62" s="243"/>
      <c r="BT62" s="243"/>
      <c r="BU62" s="243"/>
      <c r="BV62" s="242"/>
      <c r="BW62" s="243"/>
      <c r="BX62" s="243"/>
      <c r="BY62" s="243"/>
      <c r="BZ62" s="243"/>
      <c r="CA62" s="242"/>
      <c r="CB62" s="243"/>
      <c r="CC62" s="243"/>
      <c r="CD62" s="243"/>
      <c r="CE62" s="243"/>
      <c r="CF62" s="112"/>
      <c r="CG62" s="242"/>
      <c r="CH62" s="242"/>
      <c r="CI62" s="243"/>
      <c r="CJ62" s="243"/>
      <c r="CK62" s="242"/>
      <c r="CL62" s="242"/>
      <c r="CM62" s="242"/>
      <c r="CN62" s="243"/>
      <c r="CO62" s="243"/>
      <c r="CP62" s="242"/>
      <c r="CQ62" s="242"/>
      <c r="CR62" s="242"/>
      <c r="CS62" s="243"/>
      <c r="CT62" s="243"/>
      <c r="CU62" s="242"/>
      <c r="CV62" s="242"/>
      <c r="CW62" s="242"/>
      <c r="CX62" s="243"/>
      <c r="CY62" s="243"/>
      <c r="CZ62" s="242"/>
      <c r="DA62" s="242"/>
      <c r="DB62" s="242"/>
      <c r="DC62" s="243"/>
      <c r="DD62" s="243"/>
      <c r="DE62" s="242"/>
      <c r="DF62" s="242"/>
      <c r="DG62" s="242"/>
      <c r="DH62" s="243"/>
      <c r="DI62" s="243"/>
      <c r="DJ62" s="242"/>
      <c r="DK62" s="242"/>
      <c r="DL62" s="242"/>
      <c r="DM62" s="243"/>
      <c r="DN62" s="243"/>
      <c r="DO62" s="242"/>
      <c r="DP62" s="242"/>
      <c r="DQ62" s="242"/>
      <c r="DR62" s="243"/>
      <c r="DS62" s="243"/>
      <c r="DT62" s="242"/>
      <c r="DU62" s="242"/>
      <c r="DV62" s="242"/>
      <c r="DW62" s="243"/>
      <c r="DX62" s="243"/>
      <c r="DY62" s="242"/>
      <c r="DZ62" s="242"/>
      <c r="EA62" s="242"/>
      <c r="EB62" s="242"/>
      <c r="EC62" s="243"/>
      <c r="ED62" s="243"/>
      <c r="EE62" s="242"/>
      <c r="EF62" s="112"/>
      <c r="EG62" s="112"/>
      <c r="EH62" s="243"/>
      <c r="EI62" s="243"/>
      <c r="EJ62" s="112"/>
      <c r="EK62" s="243"/>
      <c r="EL62" s="243"/>
      <c r="EM62" s="112"/>
      <c r="EN62" s="243"/>
      <c r="EO62" s="243"/>
      <c r="EP62" s="112"/>
      <c r="EQ62" s="243"/>
      <c r="ER62" s="243"/>
      <c r="ES62" s="112"/>
      <c r="ET62" s="243"/>
      <c r="EU62" s="243"/>
      <c r="EV62" s="112"/>
      <c r="EW62" s="243"/>
      <c r="EX62" s="243"/>
      <c r="EY62" s="112"/>
      <c r="EZ62" s="243"/>
      <c r="FA62" s="243"/>
      <c r="FB62" s="112"/>
      <c r="FC62" s="243"/>
      <c r="FD62" s="243"/>
      <c r="FE62" s="112"/>
      <c r="FF62" s="243"/>
      <c r="FG62" s="243"/>
      <c r="FH62" s="112"/>
      <c r="FI62" s="243"/>
      <c r="FJ62" s="243"/>
      <c r="FK62" s="112"/>
      <c r="FL62" s="112"/>
      <c r="FM62" s="243"/>
      <c r="FN62" s="243"/>
      <c r="FO62" s="112"/>
      <c r="FP62" s="243"/>
      <c r="FQ62" s="243"/>
      <c r="FR62" s="112"/>
      <c r="FS62" s="243"/>
      <c r="FT62" s="243"/>
      <c r="FU62" s="112"/>
      <c r="FV62" s="243"/>
      <c r="FW62" s="243"/>
      <c r="FX62" s="112"/>
      <c r="FY62" s="243"/>
      <c r="FZ62" s="243"/>
      <c r="GA62" s="112"/>
      <c r="GB62" s="243"/>
      <c r="GC62" s="243"/>
      <c r="GD62" s="112"/>
      <c r="GE62" s="243"/>
      <c r="GF62" s="243"/>
      <c r="GG62" s="112"/>
      <c r="GH62" s="243"/>
      <c r="GI62" s="243"/>
      <c r="GJ62" s="112"/>
      <c r="GK62" s="243"/>
      <c r="GL62" s="243"/>
      <c r="GM62" s="112"/>
      <c r="GN62" s="243"/>
      <c r="GO62" s="243"/>
      <c r="GP62" s="112"/>
      <c r="GQ62" s="243"/>
      <c r="GR62" s="243"/>
      <c r="GS62" s="243"/>
      <c r="GT62" s="243"/>
      <c r="GU62" s="243"/>
      <c r="GV62" s="243"/>
      <c r="GW62" s="243"/>
      <c r="GX62" s="243"/>
      <c r="GY62" s="243"/>
      <c r="GZ62" s="243"/>
      <c r="HA62" s="243"/>
      <c r="HB62" s="243"/>
      <c r="HC62" s="243"/>
      <c r="HD62" s="243"/>
      <c r="HE62" s="243"/>
      <c r="HF62" s="243"/>
      <c r="HG62" s="244"/>
      <c r="HH62" s="244"/>
      <c r="HI62" s="112"/>
    </row>
    <row r="63" spans="1:217" x14ac:dyDescent="0.2">
      <c r="A63" s="112"/>
      <c r="B63" s="112"/>
      <c r="C63" s="239"/>
      <c r="D63" s="239"/>
      <c r="E63" s="239"/>
      <c r="F63" s="239"/>
      <c r="G63" s="112"/>
      <c r="H63" s="240"/>
      <c r="I63" s="240"/>
      <c r="J63" s="240"/>
      <c r="K63" s="240"/>
      <c r="L63" s="240"/>
      <c r="M63" s="240"/>
      <c r="N63" s="240"/>
      <c r="O63" s="240"/>
      <c r="P63" s="240"/>
      <c r="Q63" s="240"/>
      <c r="R63" s="79"/>
      <c r="S63" s="79"/>
      <c r="T63" s="79"/>
      <c r="U63" s="79"/>
      <c r="V63" s="79"/>
      <c r="W63" s="79"/>
      <c r="X63" s="79"/>
      <c r="Y63" s="79"/>
      <c r="Z63" s="79"/>
      <c r="AA63" s="79"/>
      <c r="AB63" s="241"/>
      <c r="AC63" s="241"/>
      <c r="AD63" s="112"/>
      <c r="AE63" s="112"/>
      <c r="AF63" s="112"/>
      <c r="AG63" s="242"/>
      <c r="AH63" s="243"/>
      <c r="AI63" s="243"/>
      <c r="AJ63" s="243"/>
      <c r="AK63" s="243"/>
      <c r="AL63" s="242"/>
      <c r="AM63" s="243"/>
      <c r="AN63" s="243"/>
      <c r="AO63" s="243"/>
      <c r="AP63" s="243"/>
      <c r="AQ63" s="242"/>
      <c r="AR63" s="243"/>
      <c r="AS63" s="243"/>
      <c r="AT63" s="243"/>
      <c r="AU63" s="243"/>
      <c r="AV63" s="242"/>
      <c r="AW63" s="243"/>
      <c r="AX63" s="243"/>
      <c r="AY63" s="243"/>
      <c r="AZ63" s="243"/>
      <c r="BA63" s="243"/>
      <c r="BB63" s="242"/>
      <c r="BC63" s="243"/>
      <c r="BD63" s="243"/>
      <c r="BE63" s="243"/>
      <c r="BF63" s="243"/>
      <c r="BG63" s="242"/>
      <c r="BH63" s="243"/>
      <c r="BI63" s="243"/>
      <c r="BJ63" s="243"/>
      <c r="BK63" s="243"/>
      <c r="BL63" s="242"/>
      <c r="BM63" s="243"/>
      <c r="BN63" s="243"/>
      <c r="BO63" s="243"/>
      <c r="BP63" s="243"/>
      <c r="BQ63" s="242"/>
      <c r="BR63" s="243"/>
      <c r="BS63" s="243"/>
      <c r="BT63" s="243"/>
      <c r="BU63" s="243"/>
      <c r="BV63" s="242"/>
      <c r="BW63" s="243"/>
      <c r="BX63" s="243"/>
      <c r="BY63" s="243"/>
      <c r="BZ63" s="243"/>
      <c r="CA63" s="242"/>
      <c r="CB63" s="243"/>
      <c r="CC63" s="243"/>
      <c r="CD63" s="243"/>
      <c r="CE63" s="243"/>
      <c r="CF63" s="112"/>
      <c r="CG63" s="242"/>
      <c r="CH63" s="242"/>
      <c r="CI63" s="243"/>
      <c r="CJ63" s="243"/>
      <c r="CK63" s="242"/>
      <c r="CL63" s="242"/>
      <c r="CM63" s="242"/>
      <c r="CN63" s="243"/>
      <c r="CO63" s="243"/>
      <c r="CP63" s="242"/>
      <c r="CQ63" s="242"/>
      <c r="CR63" s="242"/>
      <c r="CS63" s="243"/>
      <c r="CT63" s="243"/>
      <c r="CU63" s="242"/>
      <c r="CV63" s="242"/>
      <c r="CW63" s="242"/>
      <c r="CX63" s="243"/>
      <c r="CY63" s="243"/>
      <c r="CZ63" s="242"/>
      <c r="DA63" s="242"/>
      <c r="DB63" s="242"/>
      <c r="DC63" s="243"/>
      <c r="DD63" s="243"/>
      <c r="DE63" s="242"/>
      <c r="DF63" s="242"/>
      <c r="DG63" s="242"/>
      <c r="DH63" s="243"/>
      <c r="DI63" s="243"/>
      <c r="DJ63" s="242"/>
      <c r="DK63" s="242"/>
      <c r="DL63" s="242"/>
      <c r="DM63" s="243"/>
      <c r="DN63" s="243"/>
      <c r="DO63" s="242"/>
      <c r="DP63" s="242"/>
      <c r="DQ63" s="242"/>
      <c r="DR63" s="243"/>
      <c r="DS63" s="243"/>
      <c r="DT63" s="242"/>
      <c r="DU63" s="242"/>
      <c r="DV63" s="242"/>
      <c r="DW63" s="243"/>
      <c r="DX63" s="243"/>
      <c r="DY63" s="242"/>
      <c r="DZ63" s="242"/>
      <c r="EA63" s="242"/>
      <c r="EB63" s="242"/>
      <c r="EC63" s="243"/>
      <c r="ED63" s="243"/>
      <c r="EE63" s="242"/>
      <c r="EF63" s="112"/>
      <c r="EG63" s="112"/>
      <c r="EH63" s="243"/>
      <c r="EI63" s="243"/>
      <c r="EJ63" s="112"/>
      <c r="EK63" s="243"/>
      <c r="EL63" s="243"/>
      <c r="EM63" s="112"/>
      <c r="EN63" s="243"/>
      <c r="EO63" s="243"/>
      <c r="EP63" s="112"/>
      <c r="EQ63" s="243"/>
      <c r="ER63" s="243"/>
      <c r="ES63" s="112"/>
      <c r="ET63" s="243"/>
      <c r="EU63" s="243"/>
      <c r="EV63" s="112"/>
      <c r="EW63" s="243"/>
      <c r="EX63" s="243"/>
      <c r="EY63" s="112"/>
      <c r="EZ63" s="243"/>
      <c r="FA63" s="243"/>
      <c r="FB63" s="112"/>
      <c r="FC63" s="243"/>
      <c r="FD63" s="243"/>
      <c r="FE63" s="112"/>
      <c r="FF63" s="243"/>
      <c r="FG63" s="243"/>
      <c r="FH63" s="112"/>
      <c r="FI63" s="243"/>
      <c r="FJ63" s="243"/>
      <c r="FK63" s="112"/>
      <c r="FL63" s="112"/>
      <c r="FM63" s="243"/>
      <c r="FN63" s="243"/>
      <c r="FO63" s="112"/>
      <c r="FP63" s="243"/>
      <c r="FQ63" s="243"/>
      <c r="FR63" s="112"/>
      <c r="FS63" s="243"/>
      <c r="FT63" s="243"/>
      <c r="FU63" s="112"/>
      <c r="FV63" s="243"/>
      <c r="FW63" s="243"/>
      <c r="FX63" s="112"/>
      <c r="FY63" s="243"/>
      <c r="FZ63" s="243"/>
      <c r="GA63" s="112"/>
      <c r="GB63" s="243"/>
      <c r="GC63" s="243"/>
      <c r="GD63" s="112"/>
      <c r="GE63" s="243"/>
      <c r="GF63" s="243"/>
      <c r="GG63" s="112"/>
      <c r="GH63" s="243"/>
      <c r="GI63" s="243"/>
      <c r="GJ63" s="112"/>
      <c r="GK63" s="243"/>
      <c r="GL63" s="243"/>
      <c r="GM63" s="112"/>
      <c r="GN63" s="243"/>
      <c r="GO63" s="243"/>
      <c r="GP63" s="112"/>
      <c r="GQ63" s="243"/>
      <c r="GR63" s="243"/>
      <c r="GS63" s="243"/>
      <c r="GT63" s="243"/>
      <c r="GU63" s="243"/>
      <c r="GV63" s="243"/>
      <c r="GW63" s="243"/>
      <c r="GX63" s="243"/>
      <c r="GY63" s="243"/>
      <c r="GZ63" s="243"/>
      <c r="HA63" s="243"/>
      <c r="HB63" s="243"/>
      <c r="HC63" s="243"/>
      <c r="HD63" s="243"/>
      <c r="HE63" s="243"/>
      <c r="HF63" s="243"/>
      <c r="HG63" s="244"/>
      <c r="HH63" s="244"/>
      <c r="HI63" s="112"/>
    </row>
    <row r="64" spans="1:217" x14ac:dyDescent="0.2">
      <c r="A64" s="112"/>
      <c r="B64" s="112"/>
      <c r="C64" s="239"/>
      <c r="D64" s="239"/>
      <c r="E64" s="239"/>
      <c r="F64" s="239"/>
      <c r="G64" s="112"/>
      <c r="H64" s="240"/>
      <c r="I64" s="240"/>
      <c r="J64" s="240"/>
      <c r="K64" s="240"/>
      <c r="L64" s="240"/>
      <c r="M64" s="240"/>
      <c r="N64" s="240"/>
      <c r="O64" s="240"/>
      <c r="P64" s="240"/>
      <c r="Q64" s="240"/>
      <c r="R64" s="79"/>
      <c r="S64" s="79"/>
      <c r="T64" s="79"/>
      <c r="U64" s="79"/>
      <c r="V64" s="79"/>
      <c r="W64" s="79"/>
      <c r="X64" s="79"/>
      <c r="Y64" s="79"/>
      <c r="Z64" s="79"/>
      <c r="AA64" s="79"/>
      <c r="AB64" s="241"/>
      <c r="AC64" s="241"/>
      <c r="AD64" s="112"/>
      <c r="AE64" s="112"/>
      <c r="AF64" s="112"/>
      <c r="AG64" s="242"/>
      <c r="AH64" s="243"/>
      <c r="AI64" s="243"/>
      <c r="AJ64" s="243"/>
      <c r="AK64" s="243"/>
      <c r="AL64" s="242"/>
      <c r="AM64" s="243"/>
      <c r="AN64" s="243"/>
      <c r="AO64" s="243"/>
      <c r="AP64" s="243"/>
      <c r="AQ64" s="242"/>
      <c r="AR64" s="243"/>
      <c r="AS64" s="243"/>
      <c r="AT64" s="243"/>
      <c r="AU64" s="243"/>
      <c r="AV64" s="242"/>
      <c r="AW64" s="243"/>
      <c r="AX64" s="243"/>
      <c r="AY64" s="243"/>
      <c r="AZ64" s="243"/>
      <c r="BA64" s="243"/>
      <c r="BB64" s="242"/>
      <c r="BC64" s="243"/>
      <c r="BD64" s="243"/>
      <c r="BE64" s="243"/>
      <c r="BF64" s="243"/>
      <c r="BG64" s="242"/>
      <c r="BH64" s="243"/>
      <c r="BI64" s="243"/>
      <c r="BJ64" s="243"/>
      <c r="BK64" s="243"/>
      <c r="BL64" s="242"/>
      <c r="BM64" s="243"/>
      <c r="BN64" s="243"/>
      <c r="BO64" s="243"/>
      <c r="BP64" s="243"/>
      <c r="BQ64" s="242"/>
      <c r="BR64" s="243"/>
      <c r="BS64" s="243"/>
      <c r="BT64" s="243"/>
      <c r="BU64" s="243"/>
      <c r="BV64" s="242"/>
      <c r="BW64" s="243"/>
      <c r="BX64" s="243"/>
      <c r="BY64" s="243"/>
      <c r="BZ64" s="243"/>
      <c r="CA64" s="242"/>
      <c r="CB64" s="243"/>
      <c r="CC64" s="243"/>
      <c r="CD64" s="243"/>
      <c r="CE64" s="243"/>
      <c r="CF64" s="112"/>
      <c r="CG64" s="242"/>
      <c r="CH64" s="242"/>
      <c r="CI64" s="243"/>
      <c r="CJ64" s="243"/>
      <c r="CK64" s="242"/>
      <c r="CL64" s="242"/>
      <c r="CM64" s="242"/>
      <c r="CN64" s="243"/>
      <c r="CO64" s="243"/>
      <c r="CP64" s="242"/>
      <c r="CQ64" s="242"/>
      <c r="CR64" s="242"/>
      <c r="CS64" s="243"/>
      <c r="CT64" s="243"/>
      <c r="CU64" s="242"/>
      <c r="CV64" s="242"/>
      <c r="CW64" s="242"/>
      <c r="CX64" s="243"/>
      <c r="CY64" s="243"/>
      <c r="CZ64" s="242"/>
      <c r="DA64" s="242"/>
      <c r="DB64" s="242"/>
      <c r="DC64" s="243"/>
      <c r="DD64" s="243"/>
      <c r="DE64" s="242"/>
      <c r="DF64" s="242"/>
      <c r="DG64" s="242"/>
      <c r="DH64" s="243"/>
      <c r="DI64" s="243"/>
      <c r="DJ64" s="242"/>
      <c r="DK64" s="242"/>
      <c r="DL64" s="242"/>
      <c r="DM64" s="243"/>
      <c r="DN64" s="243"/>
      <c r="DO64" s="242"/>
      <c r="DP64" s="242"/>
      <c r="DQ64" s="242"/>
      <c r="DR64" s="243"/>
      <c r="DS64" s="243"/>
      <c r="DT64" s="242"/>
      <c r="DU64" s="242"/>
      <c r="DV64" s="242"/>
      <c r="DW64" s="243"/>
      <c r="DX64" s="243"/>
      <c r="DY64" s="242"/>
      <c r="DZ64" s="242"/>
      <c r="EA64" s="242"/>
      <c r="EB64" s="242"/>
      <c r="EC64" s="243"/>
      <c r="ED64" s="243"/>
      <c r="EE64" s="242"/>
      <c r="EF64" s="112"/>
      <c r="EG64" s="112"/>
      <c r="EH64" s="243"/>
      <c r="EI64" s="243"/>
      <c r="EJ64" s="112"/>
      <c r="EK64" s="243"/>
      <c r="EL64" s="243"/>
      <c r="EM64" s="112"/>
      <c r="EN64" s="243"/>
      <c r="EO64" s="243"/>
      <c r="EP64" s="112"/>
      <c r="EQ64" s="243"/>
      <c r="ER64" s="243"/>
      <c r="ES64" s="112"/>
      <c r="ET64" s="243"/>
      <c r="EU64" s="243"/>
      <c r="EV64" s="112"/>
      <c r="EW64" s="243"/>
      <c r="EX64" s="243"/>
      <c r="EY64" s="112"/>
      <c r="EZ64" s="243"/>
      <c r="FA64" s="243"/>
      <c r="FB64" s="112"/>
      <c r="FC64" s="243"/>
      <c r="FD64" s="243"/>
      <c r="FE64" s="112"/>
      <c r="FF64" s="243"/>
      <c r="FG64" s="243"/>
      <c r="FH64" s="112"/>
      <c r="FI64" s="243"/>
      <c r="FJ64" s="243"/>
      <c r="FK64" s="112"/>
      <c r="FL64" s="112"/>
      <c r="FM64" s="243"/>
      <c r="FN64" s="243"/>
      <c r="FO64" s="112"/>
      <c r="FP64" s="243"/>
      <c r="FQ64" s="243"/>
      <c r="FR64" s="112"/>
      <c r="FS64" s="243"/>
      <c r="FT64" s="243"/>
      <c r="FU64" s="112"/>
      <c r="FV64" s="243"/>
      <c r="FW64" s="243"/>
      <c r="FX64" s="112"/>
      <c r="FY64" s="243"/>
      <c r="FZ64" s="243"/>
      <c r="GA64" s="112"/>
      <c r="GB64" s="243"/>
      <c r="GC64" s="243"/>
      <c r="GD64" s="112"/>
      <c r="GE64" s="243"/>
      <c r="GF64" s="243"/>
      <c r="GG64" s="112"/>
      <c r="GH64" s="243"/>
      <c r="GI64" s="243"/>
      <c r="GJ64" s="112"/>
      <c r="GK64" s="243"/>
      <c r="GL64" s="243"/>
      <c r="GM64" s="112"/>
      <c r="GN64" s="243"/>
      <c r="GO64" s="243"/>
      <c r="GP64" s="112"/>
      <c r="GQ64" s="243"/>
      <c r="GR64" s="243"/>
      <c r="GS64" s="243"/>
      <c r="GT64" s="243"/>
      <c r="GU64" s="243"/>
      <c r="GV64" s="243"/>
      <c r="GW64" s="243"/>
      <c r="GX64" s="243"/>
      <c r="GY64" s="243"/>
      <c r="GZ64" s="243"/>
      <c r="HA64" s="243"/>
      <c r="HB64" s="243"/>
      <c r="HC64" s="243"/>
      <c r="HD64" s="243"/>
      <c r="HE64" s="243"/>
      <c r="HF64" s="243"/>
      <c r="HG64" s="244"/>
      <c r="HH64" s="244"/>
      <c r="HI64" s="112"/>
    </row>
    <row r="65" spans="1:217" x14ac:dyDescent="0.2">
      <c r="A65" s="112"/>
      <c r="B65" s="112"/>
      <c r="C65" s="239"/>
      <c r="D65" s="239"/>
      <c r="E65" s="239"/>
      <c r="F65" s="239"/>
      <c r="G65" s="112"/>
      <c r="H65" s="240"/>
      <c r="I65" s="240"/>
      <c r="J65" s="240"/>
      <c r="K65" s="240"/>
      <c r="L65" s="240"/>
      <c r="M65" s="240"/>
      <c r="N65" s="240"/>
      <c r="O65" s="240"/>
      <c r="P65" s="240"/>
      <c r="Q65" s="240"/>
      <c r="R65" s="79"/>
      <c r="S65" s="79"/>
      <c r="T65" s="79"/>
      <c r="U65" s="79"/>
      <c r="V65" s="79"/>
      <c r="W65" s="79"/>
      <c r="X65" s="79"/>
      <c r="Y65" s="79"/>
      <c r="Z65" s="79"/>
      <c r="AA65" s="79"/>
      <c r="AB65" s="241"/>
      <c r="AC65" s="241"/>
      <c r="AD65" s="112"/>
      <c r="AE65" s="112"/>
      <c r="AF65" s="112"/>
      <c r="AG65" s="242"/>
      <c r="AH65" s="243"/>
      <c r="AI65" s="243"/>
      <c r="AJ65" s="243"/>
      <c r="AK65" s="243"/>
      <c r="AL65" s="242"/>
      <c r="AM65" s="243"/>
      <c r="AN65" s="243"/>
      <c r="AO65" s="243"/>
      <c r="AP65" s="243"/>
      <c r="AQ65" s="242"/>
      <c r="AR65" s="243"/>
      <c r="AS65" s="243"/>
      <c r="AT65" s="243"/>
      <c r="AU65" s="243"/>
      <c r="AV65" s="242"/>
      <c r="AW65" s="243"/>
      <c r="AX65" s="243"/>
      <c r="AY65" s="243"/>
      <c r="AZ65" s="243"/>
      <c r="BA65" s="243"/>
      <c r="BB65" s="242"/>
      <c r="BC65" s="243"/>
      <c r="BD65" s="243"/>
      <c r="BE65" s="243"/>
      <c r="BF65" s="243"/>
      <c r="BG65" s="242"/>
      <c r="BH65" s="243"/>
      <c r="BI65" s="243"/>
      <c r="BJ65" s="243"/>
      <c r="BK65" s="243"/>
      <c r="BL65" s="242"/>
      <c r="BM65" s="243"/>
      <c r="BN65" s="243"/>
      <c r="BO65" s="243"/>
      <c r="BP65" s="243"/>
      <c r="BQ65" s="242"/>
      <c r="BR65" s="243"/>
      <c r="BS65" s="243"/>
      <c r="BT65" s="243"/>
      <c r="BU65" s="243"/>
      <c r="BV65" s="242"/>
      <c r="BW65" s="243"/>
      <c r="BX65" s="243"/>
      <c r="BY65" s="243"/>
      <c r="BZ65" s="243"/>
      <c r="CA65" s="242"/>
      <c r="CB65" s="243"/>
      <c r="CC65" s="243"/>
      <c r="CD65" s="243"/>
      <c r="CE65" s="243"/>
      <c r="CF65" s="112"/>
      <c r="CG65" s="242"/>
      <c r="CH65" s="242"/>
      <c r="CI65" s="243"/>
      <c r="CJ65" s="243"/>
      <c r="CK65" s="242"/>
      <c r="CL65" s="242"/>
      <c r="CM65" s="242"/>
      <c r="CN65" s="243"/>
      <c r="CO65" s="243"/>
      <c r="CP65" s="242"/>
      <c r="CQ65" s="242"/>
      <c r="CR65" s="242"/>
      <c r="CS65" s="243"/>
      <c r="CT65" s="243"/>
      <c r="CU65" s="242"/>
      <c r="CV65" s="242"/>
      <c r="CW65" s="242"/>
      <c r="CX65" s="243"/>
      <c r="CY65" s="243"/>
      <c r="CZ65" s="242"/>
      <c r="DA65" s="242"/>
      <c r="DB65" s="242"/>
      <c r="DC65" s="243"/>
      <c r="DD65" s="243"/>
      <c r="DE65" s="242"/>
      <c r="DF65" s="242"/>
      <c r="DG65" s="242"/>
      <c r="DH65" s="243"/>
      <c r="DI65" s="243"/>
      <c r="DJ65" s="242"/>
      <c r="DK65" s="242"/>
      <c r="DL65" s="242"/>
      <c r="DM65" s="243"/>
      <c r="DN65" s="243"/>
      <c r="DO65" s="242"/>
      <c r="DP65" s="242"/>
      <c r="DQ65" s="242"/>
      <c r="DR65" s="243"/>
      <c r="DS65" s="243"/>
      <c r="DT65" s="242"/>
      <c r="DU65" s="242"/>
      <c r="DV65" s="242"/>
      <c r="DW65" s="243"/>
      <c r="DX65" s="243"/>
      <c r="DY65" s="242"/>
      <c r="DZ65" s="242"/>
      <c r="EA65" s="242"/>
      <c r="EB65" s="242"/>
      <c r="EC65" s="243"/>
      <c r="ED65" s="243"/>
      <c r="EE65" s="242"/>
      <c r="EF65" s="112"/>
      <c r="EG65" s="112"/>
      <c r="EH65" s="243"/>
      <c r="EI65" s="243"/>
      <c r="EJ65" s="112"/>
      <c r="EK65" s="243"/>
      <c r="EL65" s="243"/>
      <c r="EM65" s="112"/>
      <c r="EN65" s="243"/>
      <c r="EO65" s="243"/>
      <c r="EP65" s="112"/>
      <c r="EQ65" s="243"/>
      <c r="ER65" s="243"/>
      <c r="ES65" s="112"/>
      <c r="ET65" s="243"/>
      <c r="EU65" s="243"/>
      <c r="EV65" s="112"/>
      <c r="EW65" s="243"/>
      <c r="EX65" s="243"/>
      <c r="EY65" s="112"/>
      <c r="EZ65" s="243"/>
      <c r="FA65" s="243"/>
      <c r="FB65" s="112"/>
      <c r="FC65" s="243"/>
      <c r="FD65" s="243"/>
      <c r="FE65" s="112"/>
      <c r="FF65" s="243"/>
      <c r="FG65" s="243"/>
      <c r="FH65" s="112"/>
      <c r="FI65" s="243"/>
      <c r="FJ65" s="243"/>
      <c r="FK65" s="112"/>
      <c r="FL65" s="112"/>
      <c r="FM65" s="243"/>
      <c r="FN65" s="243"/>
      <c r="FO65" s="112"/>
      <c r="FP65" s="243"/>
      <c r="FQ65" s="243"/>
      <c r="FR65" s="112"/>
      <c r="FS65" s="243"/>
      <c r="FT65" s="243"/>
      <c r="FU65" s="112"/>
      <c r="FV65" s="243"/>
      <c r="FW65" s="243"/>
      <c r="FX65" s="112"/>
      <c r="FY65" s="243"/>
      <c r="FZ65" s="243"/>
      <c r="GA65" s="112"/>
      <c r="GB65" s="243"/>
      <c r="GC65" s="243"/>
      <c r="GD65" s="112"/>
      <c r="GE65" s="243"/>
      <c r="GF65" s="243"/>
      <c r="GG65" s="112"/>
      <c r="GH65" s="243"/>
      <c r="GI65" s="243"/>
      <c r="GJ65" s="112"/>
      <c r="GK65" s="243"/>
      <c r="GL65" s="243"/>
      <c r="GM65" s="112"/>
      <c r="GN65" s="243"/>
      <c r="GO65" s="243"/>
      <c r="GP65" s="112"/>
      <c r="GQ65" s="243"/>
      <c r="GR65" s="243"/>
      <c r="GS65" s="243"/>
      <c r="GT65" s="243"/>
      <c r="GU65" s="243"/>
      <c r="GV65" s="243"/>
      <c r="GW65" s="243"/>
      <c r="GX65" s="243"/>
      <c r="GY65" s="243"/>
      <c r="GZ65" s="243"/>
      <c r="HA65" s="243"/>
      <c r="HB65" s="243"/>
      <c r="HC65" s="243"/>
      <c r="HD65" s="243"/>
      <c r="HE65" s="243"/>
      <c r="HF65" s="243"/>
      <c r="HG65" s="244"/>
      <c r="HH65" s="244"/>
      <c r="HI65" s="112"/>
    </row>
    <row r="66" spans="1:217" x14ac:dyDescent="0.2">
      <c r="A66" s="112"/>
      <c r="B66" s="112"/>
      <c r="C66" s="239"/>
      <c r="D66" s="239"/>
      <c r="E66" s="239"/>
      <c r="F66" s="239"/>
      <c r="G66" s="112"/>
      <c r="H66" s="240"/>
      <c r="I66" s="240"/>
      <c r="J66" s="240"/>
      <c r="K66" s="240"/>
      <c r="L66" s="240"/>
      <c r="M66" s="240"/>
      <c r="N66" s="240"/>
      <c r="O66" s="240"/>
      <c r="P66" s="240"/>
      <c r="Q66" s="240"/>
      <c r="R66" s="79"/>
      <c r="S66" s="79"/>
      <c r="T66" s="79"/>
      <c r="U66" s="79"/>
      <c r="V66" s="79"/>
      <c r="W66" s="79"/>
      <c r="X66" s="79"/>
      <c r="Y66" s="79"/>
      <c r="Z66" s="79"/>
      <c r="AA66" s="79"/>
      <c r="AB66" s="241"/>
      <c r="AC66" s="241"/>
      <c r="AD66" s="112"/>
      <c r="AE66" s="112"/>
      <c r="AF66" s="112"/>
      <c r="AG66" s="242"/>
      <c r="AH66" s="243"/>
      <c r="AI66" s="243"/>
      <c r="AJ66" s="243"/>
      <c r="AK66" s="243"/>
      <c r="AL66" s="242"/>
      <c r="AM66" s="243"/>
      <c r="AN66" s="243"/>
      <c r="AO66" s="243"/>
      <c r="AP66" s="243"/>
      <c r="AQ66" s="242"/>
      <c r="AR66" s="243"/>
      <c r="AS66" s="243"/>
      <c r="AT66" s="243"/>
      <c r="AU66" s="243"/>
      <c r="AV66" s="242"/>
      <c r="AW66" s="243"/>
      <c r="AX66" s="243"/>
      <c r="AY66" s="243"/>
      <c r="AZ66" s="243"/>
      <c r="BA66" s="243"/>
      <c r="BB66" s="242"/>
      <c r="BC66" s="243"/>
      <c r="BD66" s="243"/>
      <c r="BE66" s="243"/>
      <c r="BF66" s="243"/>
      <c r="BG66" s="242"/>
      <c r="BH66" s="243"/>
      <c r="BI66" s="243"/>
      <c r="BJ66" s="243"/>
      <c r="BK66" s="243"/>
      <c r="BL66" s="242"/>
      <c r="BM66" s="243"/>
      <c r="BN66" s="243"/>
      <c r="BO66" s="243"/>
      <c r="BP66" s="243"/>
      <c r="BQ66" s="242"/>
      <c r="BR66" s="243"/>
      <c r="BS66" s="243"/>
      <c r="BT66" s="243"/>
      <c r="BU66" s="243"/>
      <c r="BV66" s="242"/>
      <c r="BW66" s="243"/>
      <c r="BX66" s="243"/>
      <c r="BY66" s="243"/>
      <c r="BZ66" s="243"/>
      <c r="CA66" s="242"/>
      <c r="CB66" s="243"/>
      <c r="CC66" s="243"/>
      <c r="CD66" s="243"/>
      <c r="CE66" s="243"/>
      <c r="CF66" s="112"/>
      <c r="CG66" s="242"/>
      <c r="CH66" s="242"/>
      <c r="CI66" s="243"/>
      <c r="CJ66" s="243"/>
      <c r="CK66" s="242"/>
      <c r="CL66" s="242"/>
      <c r="CM66" s="242"/>
      <c r="CN66" s="243"/>
      <c r="CO66" s="243"/>
      <c r="CP66" s="242"/>
      <c r="CQ66" s="242"/>
      <c r="CR66" s="242"/>
      <c r="CS66" s="243"/>
      <c r="CT66" s="243"/>
      <c r="CU66" s="242"/>
      <c r="CV66" s="242"/>
      <c r="CW66" s="242"/>
      <c r="CX66" s="243"/>
      <c r="CY66" s="243"/>
      <c r="CZ66" s="242"/>
      <c r="DA66" s="242"/>
      <c r="DB66" s="242"/>
      <c r="DC66" s="243"/>
      <c r="DD66" s="243"/>
      <c r="DE66" s="242"/>
      <c r="DF66" s="242"/>
      <c r="DG66" s="242"/>
      <c r="DH66" s="243"/>
      <c r="DI66" s="243"/>
      <c r="DJ66" s="242"/>
      <c r="DK66" s="242"/>
      <c r="DL66" s="242"/>
      <c r="DM66" s="243"/>
      <c r="DN66" s="243"/>
      <c r="DO66" s="242"/>
      <c r="DP66" s="242"/>
      <c r="DQ66" s="242"/>
      <c r="DR66" s="243"/>
      <c r="DS66" s="243"/>
      <c r="DT66" s="242"/>
      <c r="DU66" s="242"/>
      <c r="DV66" s="242"/>
      <c r="DW66" s="243"/>
      <c r="DX66" s="243"/>
      <c r="DY66" s="242"/>
      <c r="DZ66" s="242"/>
      <c r="EA66" s="242"/>
      <c r="EB66" s="242"/>
      <c r="EC66" s="243"/>
      <c r="ED66" s="243"/>
      <c r="EE66" s="242"/>
      <c r="EF66" s="112"/>
      <c r="EG66" s="112"/>
      <c r="EH66" s="243"/>
      <c r="EI66" s="243"/>
      <c r="EJ66" s="112"/>
      <c r="EK66" s="243"/>
      <c r="EL66" s="243"/>
      <c r="EM66" s="112"/>
      <c r="EN66" s="243"/>
      <c r="EO66" s="243"/>
      <c r="EP66" s="112"/>
      <c r="EQ66" s="243"/>
      <c r="ER66" s="243"/>
      <c r="ES66" s="112"/>
      <c r="ET66" s="243"/>
      <c r="EU66" s="243"/>
      <c r="EV66" s="112"/>
      <c r="EW66" s="243"/>
      <c r="EX66" s="243"/>
      <c r="EY66" s="112"/>
      <c r="EZ66" s="243"/>
      <c r="FA66" s="243"/>
      <c r="FB66" s="112"/>
      <c r="FC66" s="243"/>
      <c r="FD66" s="243"/>
      <c r="FE66" s="112"/>
      <c r="FF66" s="243"/>
      <c r="FG66" s="243"/>
      <c r="FH66" s="112"/>
      <c r="FI66" s="243"/>
      <c r="FJ66" s="243"/>
      <c r="FK66" s="112"/>
      <c r="FL66" s="112"/>
      <c r="FM66" s="243"/>
      <c r="FN66" s="243"/>
      <c r="FO66" s="112"/>
      <c r="FP66" s="243"/>
      <c r="FQ66" s="243"/>
      <c r="FR66" s="112"/>
      <c r="FS66" s="243"/>
      <c r="FT66" s="243"/>
      <c r="FU66" s="112"/>
      <c r="FV66" s="243"/>
      <c r="FW66" s="243"/>
      <c r="FX66" s="112"/>
      <c r="FY66" s="243"/>
      <c r="FZ66" s="243"/>
      <c r="GA66" s="112"/>
      <c r="GB66" s="243"/>
      <c r="GC66" s="243"/>
      <c r="GD66" s="112"/>
      <c r="GE66" s="243"/>
      <c r="GF66" s="243"/>
      <c r="GG66" s="112"/>
      <c r="GH66" s="243"/>
      <c r="GI66" s="243"/>
      <c r="GJ66" s="112"/>
      <c r="GK66" s="243"/>
      <c r="GL66" s="243"/>
      <c r="GM66" s="112"/>
      <c r="GN66" s="243"/>
      <c r="GO66" s="243"/>
      <c r="GP66" s="112"/>
      <c r="GQ66" s="243"/>
      <c r="GR66" s="243"/>
      <c r="GS66" s="243"/>
      <c r="GT66" s="243"/>
      <c r="GU66" s="243"/>
      <c r="GV66" s="243"/>
      <c r="GW66" s="243"/>
      <c r="GX66" s="243"/>
      <c r="GY66" s="243"/>
      <c r="GZ66" s="243"/>
      <c r="HA66" s="243"/>
      <c r="HB66" s="243"/>
      <c r="HC66" s="243"/>
      <c r="HD66" s="243"/>
      <c r="HE66" s="243"/>
      <c r="HF66" s="243"/>
      <c r="HG66" s="244"/>
      <c r="HH66" s="244"/>
      <c r="HI66" s="112"/>
    </row>
    <row r="67" spans="1:217" x14ac:dyDescent="0.2">
      <c r="A67" s="112"/>
      <c r="B67" s="112"/>
      <c r="C67" s="239"/>
      <c r="D67" s="239"/>
      <c r="E67" s="239"/>
      <c r="F67" s="239"/>
      <c r="G67" s="112"/>
      <c r="H67" s="240"/>
      <c r="I67" s="240"/>
      <c r="J67" s="240"/>
      <c r="K67" s="240"/>
      <c r="L67" s="240"/>
      <c r="M67" s="240"/>
      <c r="N67" s="240"/>
      <c r="O67" s="240"/>
      <c r="P67" s="240"/>
      <c r="Q67" s="240"/>
      <c r="R67" s="79"/>
      <c r="S67" s="79"/>
      <c r="T67" s="79"/>
      <c r="U67" s="79"/>
      <c r="V67" s="79"/>
      <c r="W67" s="79"/>
      <c r="X67" s="79"/>
      <c r="Y67" s="79"/>
      <c r="Z67" s="79"/>
      <c r="AA67" s="79"/>
      <c r="AB67" s="241"/>
      <c r="AC67" s="241"/>
      <c r="AD67" s="112"/>
      <c r="AE67" s="112"/>
      <c r="AF67" s="112"/>
      <c r="AG67" s="242"/>
      <c r="AH67" s="243"/>
      <c r="AI67" s="243"/>
      <c r="AJ67" s="243"/>
      <c r="AK67" s="243"/>
      <c r="AL67" s="242"/>
      <c r="AM67" s="243"/>
      <c r="AN67" s="243"/>
      <c r="AO67" s="243"/>
      <c r="AP67" s="243"/>
      <c r="AQ67" s="242"/>
      <c r="AR67" s="243"/>
      <c r="AS67" s="243"/>
      <c r="AT67" s="243"/>
      <c r="AU67" s="243"/>
      <c r="AV67" s="242"/>
      <c r="AW67" s="243"/>
      <c r="AX67" s="243"/>
      <c r="AY67" s="243"/>
      <c r="AZ67" s="243"/>
      <c r="BA67" s="243"/>
      <c r="BB67" s="242"/>
      <c r="BC67" s="243"/>
      <c r="BD67" s="243"/>
      <c r="BE67" s="243"/>
      <c r="BF67" s="243"/>
      <c r="BG67" s="242"/>
      <c r="BH67" s="243"/>
      <c r="BI67" s="243"/>
      <c r="BJ67" s="243"/>
      <c r="BK67" s="243"/>
      <c r="BL67" s="242"/>
      <c r="BM67" s="243"/>
      <c r="BN67" s="243"/>
      <c r="BO67" s="243"/>
      <c r="BP67" s="243"/>
      <c r="BQ67" s="242"/>
      <c r="BR67" s="243"/>
      <c r="BS67" s="243"/>
      <c r="BT67" s="243"/>
      <c r="BU67" s="243"/>
      <c r="BV67" s="242"/>
      <c r="BW67" s="243"/>
      <c r="BX67" s="243"/>
      <c r="BY67" s="243"/>
      <c r="BZ67" s="243"/>
      <c r="CA67" s="242"/>
      <c r="CB67" s="243"/>
      <c r="CC67" s="243"/>
      <c r="CD67" s="243"/>
      <c r="CE67" s="243"/>
      <c r="CF67" s="112"/>
      <c r="CG67" s="242"/>
      <c r="CH67" s="242"/>
      <c r="CI67" s="243"/>
      <c r="CJ67" s="243"/>
      <c r="CK67" s="242"/>
      <c r="CL67" s="242"/>
      <c r="CM67" s="242"/>
      <c r="CN67" s="243"/>
      <c r="CO67" s="243"/>
      <c r="CP67" s="242"/>
      <c r="CQ67" s="242"/>
      <c r="CR67" s="242"/>
      <c r="CS67" s="243"/>
      <c r="CT67" s="243"/>
      <c r="CU67" s="242"/>
      <c r="CV67" s="242"/>
      <c r="CW67" s="242"/>
      <c r="CX67" s="243"/>
      <c r="CY67" s="243"/>
      <c r="CZ67" s="242"/>
      <c r="DA67" s="242"/>
      <c r="DB67" s="242"/>
      <c r="DC67" s="243"/>
      <c r="DD67" s="243"/>
      <c r="DE67" s="242"/>
      <c r="DF67" s="242"/>
      <c r="DG67" s="242"/>
      <c r="DH67" s="243"/>
      <c r="DI67" s="243"/>
      <c r="DJ67" s="242"/>
      <c r="DK67" s="242"/>
      <c r="DL67" s="242"/>
      <c r="DM67" s="243"/>
      <c r="DN67" s="243"/>
      <c r="DO67" s="242"/>
      <c r="DP67" s="242"/>
      <c r="DQ67" s="242"/>
      <c r="DR67" s="243"/>
      <c r="DS67" s="243"/>
      <c r="DT67" s="242"/>
      <c r="DU67" s="242"/>
      <c r="DV67" s="242"/>
      <c r="DW67" s="243"/>
      <c r="DX67" s="243"/>
      <c r="DY67" s="242"/>
      <c r="DZ67" s="242"/>
      <c r="EA67" s="242"/>
      <c r="EB67" s="242"/>
      <c r="EC67" s="243"/>
      <c r="ED67" s="243"/>
      <c r="EE67" s="242"/>
      <c r="EF67" s="112"/>
      <c r="EG67" s="112"/>
      <c r="EH67" s="243"/>
      <c r="EI67" s="243"/>
      <c r="EJ67" s="112"/>
      <c r="EK67" s="243"/>
      <c r="EL67" s="243"/>
      <c r="EM67" s="112"/>
      <c r="EN67" s="243"/>
      <c r="EO67" s="243"/>
      <c r="EP67" s="112"/>
      <c r="EQ67" s="243"/>
      <c r="ER67" s="243"/>
      <c r="ES67" s="112"/>
      <c r="ET67" s="243"/>
      <c r="EU67" s="243"/>
      <c r="EV67" s="112"/>
      <c r="EW67" s="243"/>
      <c r="EX67" s="243"/>
      <c r="EY67" s="112"/>
      <c r="EZ67" s="243"/>
      <c r="FA67" s="243"/>
      <c r="FB67" s="112"/>
      <c r="FC67" s="243"/>
      <c r="FD67" s="243"/>
      <c r="FE67" s="112"/>
      <c r="FF67" s="243"/>
      <c r="FG67" s="243"/>
      <c r="FH67" s="112"/>
      <c r="FI67" s="243"/>
      <c r="FJ67" s="243"/>
      <c r="FK67" s="112"/>
      <c r="FL67" s="112"/>
      <c r="FM67" s="243"/>
      <c r="FN67" s="243"/>
      <c r="FO67" s="112"/>
      <c r="FP67" s="243"/>
      <c r="FQ67" s="243"/>
      <c r="FR67" s="112"/>
      <c r="FS67" s="243"/>
      <c r="FT67" s="243"/>
      <c r="FU67" s="112"/>
      <c r="FV67" s="243"/>
      <c r="FW67" s="243"/>
      <c r="FX67" s="112"/>
      <c r="FY67" s="243"/>
      <c r="FZ67" s="243"/>
      <c r="GA67" s="112"/>
      <c r="GB67" s="243"/>
      <c r="GC67" s="243"/>
      <c r="GD67" s="112"/>
      <c r="GE67" s="243"/>
      <c r="GF67" s="243"/>
      <c r="GG67" s="112"/>
      <c r="GH67" s="243"/>
      <c r="GI67" s="243"/>
      <c r="GJ67" s="112"/>
      <c r="GK67" s="243"/>
      <c r="GL67" s="243"/>
      <c r="GM67" s="112"/>
      <c r="GN67" s="243"/>
      <c r="GO67" s="243"/>
      <c r="GP67" s="112"/>
      <c r="GQ67" s="243"/>
      <c r="GR67" s="243"/>
      <c r="GS67" s="243"/>
      <c r="GT67" s="243"/>
      <c r="GU67" s="243"/>
      <c r="GV67" s="243"/>
      <c r="GW67" s="243"/>
      <c r="GX67" s="243"/>
      <c r="GY67" s="243"/>
      <c r="GZ67" s="243"/>
      <c r="HA67" s="243"/>
      <c r="HB67" s="243"/>
      <c r="HC67" s="243"/>
      <c r="HD67" s="243"/>
      <c r="HE67" s="243"/>
      <c r="HF67" s="243"/>
      <c r="HG67" s="244"/>
      <c r="HH67" s="244"/>
      <c r="HI67" s="112"/>
    </row>
    <row r="68" spans="1:217" x14ac:dyDescent="0.2">
      <c r="A68" s="112"/>
      <c r="B68" s="112"/>
      <c r="C68" s="239"/>
      <c r="D68" s="239"/>
      <c r="E68" s="239"/>
      <c r="F68" s="239"/>
      <c r="G68" s="112"/>
      <c r="H68" s="240"/>
      <c r="I68" s="240"/>
      <c r="J68" s="240"/>
      <c r="K68" s="240"/>
      <c r="L68" s="240"/>
      <c r="M68" s="240"/>
      <c r="N68" s="240"/>
      <c r="O68" s="240"/>
      <c r="P68" s="240"/>
      <c r="Q68" s="240"/>
      <c r="R68" s="79"/>
      <c r="S68" s="79"/>
      <c r="T68" s="79"/>
      <c r="U68" s="79"/>
      <c r="V68" s="79"/>
      <c r="W68" s="79"/>
      <c r="X68" s="79"/>
      <c r="Y68" s="79"/>
      <c r="Z68" s="79"/>
      <c r="AA68" s="79"/>
      <c r="AB68" s="241"/>
      <c r="AC68" s="241"/>
      <c r="AD68" s="112"/>
      <c r="AE68" s="112"/>
      <c r="AF68" s="112"/>
      <c r="AG68" s="242"/>
      <c r="AH68" s="243"/>
      <c r="AI68" s="243"/>
      <c r="AJ68" s="243"/>
      <c r="AK68" s="243"/>
      <c r="AL68" s="242"/>
      <c r="AM68" s="243"/>
      <c r="AN68" s="243"/>
      <c r="AO68" s="243"/>
      <c r="AP68" s="243"/>
      <c r="AQ68" s="242"/>
      <c r="AR68" s="243"/>
      <c r="AS68" s="243"/>
      <c r="AT68" s="243"/>
      <c r="AU68" s="243"/>
      <c r="AV68" s="242"/>
      <c r="AW68" s="243"/>
      <c r="AX68" s="243"/>
      <c r="AY68" s="243"/>
      <c r="AZ68" s="243"/>
      <c r="BA68" s="243"/>
      <c r="BB68" s="242"/>
      <c r="BC68" s="243"/>
      <c r="BD68" s="243"/>
      <c r="BE68" s="243"/>
      <c r="BF68" s="243"/>
      <c r="BG68" s="242"/>
      <c r="BH68" s="243"/>
      <c r="BI68" s="243"/>
      <c r="BJ68" s="243"/>
      <c r="BK68" s="243"/>
      <c r="BL68" s="242"/>
      <c r="BM68" s="243"/>
      <c r="BN68" s="243"/>
      <c r="BO68" s="243"/>
      <c r="BP68" s="243"/>
      <c r="BQ68" s="242"/>
      <c r="BR68" s="243"/>
      <c r="BS68" s="243"/>
      <c r="BT68" s="243"/>
      <c r="BU68" s="243"/>
      <c r="BV68" s="242"/>
      <c r="BW68" s="243"/>
      <c r="BX68" s="243"/>
      <c r="BY68" s="243"/>
      <c r="BZ68" s="243"/>
      <c r="CA68" s="242"/>
      <c r="CB68" s="243"/>
      <c r="CC68" s="243"/>
      <c r="CD68" s="243"/>
      <c r="CE68" s="243"/>
      <c r="CF68" s="112"/>
      <c r="CG68" s="242"/>
      <c r="CH68" s="242"/>
      <c r="CI68" s="243"/>
      <c r="CJ68" s="243"/>
      <c r="CK68" s="242"/>
      <c r="CL68" s="242"/>
      <c r="CM68" s="242"/>
      <c r="CN68" s="243"/>
      <c r="CO68" s="243"/>
      <c r="CP68" s="242"/>
      <c r="CQ68" s="242"/>
      <c r="CR68" s="242"/>
      <c r="CS68" s="243"/>
      <c r="CT68" s="243"/>
      <c r="CU68" s="242"/>
      <c r="CV68" s="242"/>
      <c r="CW68" s="242"/>
      <c r="CX68" s="243"/>
      <c r="CY68" s="243"/>
      <c r="CZ68" s="242"/>
      <c r="DA68" s="242"/>
      <c r="DB68" s="242"/>
      <c r="DC68" s="243"/>
      <c r="DD68" s="243"/>
      <c r="DE68" s="242"/>
      <c r="DF68" s="242"/>
      <c r="DG68" s="242"/>
      <c r="DH68" s="243"/>
      <c r="DI68" s="243"/>
      <c r="DJ68" s="242"/>
      <c r="DK68" s="242"/>
      <c r="DL68" s="242"/>
      <c r="DM68" s="243"/>
      <c r="DN68" s="243"/>
      <c r="DO68" s="242"/>
      <c r="DP68" s="242"/>
      <c r="DQ68" s="242"/>
      <c r="DR68" s="243"/>
      <c r="DS68" s="243"/>
      <c r="DT68" s="242"/>
      <c r="DU68" s="242"/>
      <c r="DV68" s="242"/>
      <c r="DW68" s="243"/>
      <c r="DX68" s="243"/>
      <c r="DY68" s="242"/>
      <c r="DZ68" s="242"/>
      <c r="EA68" s="242"/>
      <c r="EB68" s="242"/>
      <c r="EC68" s="243"/>
      <c r="ED68" s="243"/>
      <c r="EE68" s="242"/>
      <c r="EF68" s="112"/>
      <c r="EG68" s="112"/>
      <c r="EH68" s="243"/>
      <c r="EI68" s="243"/>
      <c r="EJ68" s="112"/>
      <c r="EK68" s="243"/>
      <c r="EL68" s="243"/>
      <c r="EM68" s="112"/>
      <c r="EN68" s="243"/>
      <c r="EO68" s="243"/>
      <c r="EP68" s="112"/>
      <c r="EQ68" s="243"/>
      <c r="ER68" s="243"/>
      <c r="ES68" s="112"/>
      <c r="ET68" s="243"/>
      <c r="EU68" s="243"/>
      <c r="EV68" s="112"/>
      <c r="EW68" s="243"/>
      <c r="EX68" s="243"/>
      <c r="EY68" s="112"/>
      <c r="EZ68" s="243"/>
      <c r="FA68" s="243"/>
      <c r="FB68" s="112"/>
      <c r="FC68" s="243"/>
      <c r="FD68" s="243"/>
      <c r="FE68" s="112"/>
      <c r="FF68" s="243"/>
      <c r="FG68" s="243"/>
      <c r="FH68" s="112"/>
      <c r="FI68" s="243"/>
      <c r="FJ68" s="243"/>
      <c r="FK68" s="112"/>
      <c r="FL68" s="112"/>
      <c r="FM68" s="243"/>
      <c r="FN68" s="243"/>
      <c r="FO68" s="112"/>
      <c r="FP68" s="243"/>
      <c r="FQ68" s="243"/>
      <c r="FR68" s="112"/>
      <c r="FS68" s="243"/>
      <c r="FT68" s="243"/>
      <c r="FU68" s="112"/>
      <c r="FV68" s="243"/>
      <c r="FW68" s="243"/>
      <c r="FX68" s="112"/>
      <c r="FY68" s="243"/>
      <c r="FZ68" s="243"/>
      <c r="GA68" s="112"/>
      <c r="GB68" s="243"/>
      <c r="GC68" s="243"/>
      <c r="GD68" s="112"/>
      <c r="GE68" s="243"/>
      <c r="GF68" s="243"/>
      <c r="GG68" s="112"/>
      <c r="GH68" s="243"/>
      <c r="GI68" s="243"/>
      <c r="GJ68" s="112"/>
      <c r="GK68" s="243"/>
      <c r="GL68" s="243"/>
      <c r="GM68" s="112"/>
      <c r="GN68" s="243"/>
      <c r="GO68" s="243"/>
      <c r="GP68" s="112"/>
      <c r="GQ68" s="243"/>
      <c r="GR68" s="243"/>
      <c r="GS68" s="243"/>
      <c r="GT68" s="243"/>
      <c r="GU68" s="243"/>
      <c r="GV68" s="243"/>
      <c r="GW68" s="243"/>
      <c r="GX68" s="243"/>
      <c r="GY68" s="243"/>
      <c r="GZ68" s="243"/>
      <c r="HA68" s="243"/>
      <c r="HB68" s="243"/>
      <c r="HC68" s="243"/>
      <c r="HD68" s="243"/>
      <c r="HE68" s="243"/>
      <c r="HF68" s="243"/>
      <c r="HG68" s="244"/>
      <c r="HH68" s="244"/>
      <c r="HI68" s="112"/>
    </row>
    <row r="69" spans="1:217" x14ac:dyDescent="0.2">
      <c r="A69" s="112"/>
      <c r="B69" s="112"/>
      <c r="C69" s="239"/>
      <c r="D69" s="239"/>
      <c r="E69" s="239"/>
      <c r="F69" s="239"/>
      <c r="G69" s="112"/>
      <c r="H69" s="240"/>
      <c r="I69" s="240"/>
      <c r="J69" s="240"/>
      <c r="K69" s="240"/>
      <c r="L69" s="240"/>
      <c r="M69" s="240"/>
      <c r="N69" s="240"/>
      <c r="O69" s="240"/>
      <c r="P69" s="240"/>
      <c r="Q69" s="240"/>
      <c r="R69" s="79"/>
      <c r="S69" s="79"/>
      <c r="T69" s="79"/>
      <c r="U69" s="79"/>
      <c r="V69" s="79"/>
      <c r="W69" s="79"/>
      <c r="X69" s="79"/>
      <c r="Y69" s="79"/>
      <c r="Z69" s="79"/>
      <c r="AA69" s="79"/>
      <c r="AB69" s="241"/>
      <c r="AC69" s="241"/>
      <c r="AD69" s="112"/>
      <c r="AE69" s="112"/>
      <c r="AF69" s="112"/>
      <c r="AG69" s="242"/>
      <c r="AH69" s="243"/>
      <c r="AI69" s="243"/>
      <c r="AJ69" s="243"/>
      <c r="AK69" s="243"/>
      <c r="AL69" s="242"/>
      <c r="AM69" s="243"/>
      <c r="AN69" s="243"/>
      <c r="AO69" s="243"/>
      <c r="AP69" s="243"/>
      <c r="AQ69" s="242"/>
      <c r="AR69" s="243"/>
      <c r="AS69" s="243"/>
      <c r="AT69" s="243"/>
      <c r="AU69" s="243"/>
      <c r="AV69" s="242"/>
      <c r="AW69" s="243"/>
      <c r="AX69" s="243"/>
      <c r="AY69" s="243"/>
      <c r="AZ69" s="243"/>
      <c r="BA69" s="243"/>
      <c r="BB69" s="242"/>
      <c r="BC69" s="243"/>
      <c r="BD69" s="243"/>
      <c r="BE69" s="243"/>
      <c r="BF69" s="243"/>
      <c r="BG69" s="242"/>
      <c r="BH69" s="243"/>
      <c r="BI69" s="243"/>
      <c r="BJ69" s="243"/>
      <c r="BK69" s="243"/>
      <c r="BL69" s="242"/>
      <c r="BM69" s="243"/>
      <c r="BN69" s="243"/>
      <c r="BO69" s="243"/>
      <c r="BP69" s="243"/>
      <c r="BQ69" s="242"/>
      <c r="BR69" s="243"/>
      <c r="BS69" s="243"/>
      <c r="BT69" s="243"/>
      <c r="BU69" s="243"/>
      <c r="BV69" s="242"/>
      <c r="BW69" s="243"/>
      <c r="BX69" s="243"/>
      <c r="BY69" s="243"/>
      <c r="BZ69" s="243"/>
      <c r="CA69" s="242"/>
      <c r="CB69" s="243"/>
      <c r="CC69" s="243"/>
      <c r="CD69" s="243"/>
      <c r="CE69" s="243"/>
      <c r="CF69" s="112"/>
      <c r="CG69" s="242"/>
      <c r="CH69" s="242"/>
      <c r="CI69" s="243"/>
      <c r="CJ69" s="243"/>
      <c r="CK69" s="242"/>
      <c r="CL69" s="242"/>
      <c r="CM69" s="242"/>
      <c r="CN69" s="243"/>
      <c r="CO69" s="243"/>
      <c r="CP69" s="242"/>
      <c r="CQ69" s="242"/>
      <c r="CR69" s="242"/>
      <c r="CS69" s="243"/>
      <c r="CT69" s="243"/>
      <c r="CU69" s="242"/>
      <c r="CV69" s="242"/>
      <c r="CW69" s="242"/>
      <c r="CX69" s="243"/>
      <c r="CY69" s="243"/>
      <c r="CZ69" s="242"/>
      <c r="DA69" s="242"/>
      <c r="DB69" s="242"/>
      <c r="DC69" s="243"/>
      <c r="DD69" s="243"/>
      <c r="DE69" s="242"/>
      <c r="DF69" s="242"/>
      <c r="DG69" s="242"/>
      <c r="DH69" s="243"/>
      <c r="DI69" s="243"/>
      <c r="DJ69" s="242"/>
      <c r="DK69" s="242"/>
      <c r="DL69" s="242"/>
      <c r="DM69" s="243"/>
      <c r="DN69" s="243"/>
      <c r="DO69" s="242"/>
      <c r="DP69" s="242"/>
      <c r="DQ69" s="242"/>
      <c r="DR69" s="243"/>
      <c r="DS69" s="243"/>
      <c r="DT69" s="242"/>
      <c r="DU69" s="242"/>
      <c r="DV69" s="242"/>
      <c r="DW69" s="243"/>
      <c r="DX69" s="243"/>
      <c r="DY69" s="242"/>
      <c r="DZ69" s="242"/>
      <c r="EA69" s="242"/>
      <c r="EB69" s="242"/>
      <c r="EC69" s="243"/>
      <c r="ED69" s="243"/>
      <c r="EE69" s="242"/>
      <c r="EF69" s="112"/>
      <c r="EG69" s="112"/>
      <c r="EH69" s="243"/>
      <c r="EI69" s="243"/>
      <c r="EJ69" s="112"/>
      <c r="EK69" s="243"/>
      <c r="EL69" s="243"/>
      <c r="EM69" s="112"/>
      <c r="EN69" s="243"/>
      <c r="EO69" s="243"/>
      <c r="EP69" s="112"/>
      <c r="EQ69" s="243"/>
      <c r="ER69" s="243"/>
      <c r="ES69" s="112"/>
      <c r="ET69" s="243"/>
      <c r="EU69" s="243"/>
      <c r="EV69" s="112"/>
      <c r="EW69" s="243"/>
      <c r="EX69" s="243"/>
      <c r="EY69" s="112"/>
      <c r="EZ69" s="243"/>
      <c r="FA69" s="243"/>
      <c r="FB69" s="112"/>
      <c r="FC69" s="243"/>
      <c r="FD69" s="243"/>
      <c r="FE69" s="112"/>
      <c r="FF69" s="243"/>
      <c r="FG69" s="243"/>
      <c r="FH69" s="112"/>
      <c r="FI69" s="243"/>
      <c r="FJ69" s="243"/>
      <c r="FK69" s="112"/>
      <c r="FL69" s="112"/>
      <c r="FM69" s="243"/>
      <c r="FN69" s="243"/>
      <c r="FO69" s="112"/>
      <c r="FP69" s="243"/>
      <c r="FQ69" s="243"/>
      <c r="FR69" s="112"/>
      <c r="FS69" s="243"/>
      <c r="FT69" s="243"/>
      <c r="FU69" s="112"/>
      <c r="FV69" s="243"/>
      <c r="FW69" s="243"/>
      <c r="FX69" s="112"/>
      <c r="FY69" s="243"/>
      <c r="FZ69" s="243"/>
      <c r="GA69" s="112"/>
      <c r="GB69" s="243"/>
      <c r="GC69" s="243"/>
      <c r="GD69" s="112"/>
      <c r="GE69" s="243"/>
      <c r="GF69" s="243"/>
      <c r="GG69" s="112"/>
      <c r="GH69" s="243"/>
      <c r="GI69" s="243"/>
      <c r="GJ69" s="112"/>
      <c r="GK69" s="243"/>
      <c r="GL69" s="243"/>
      <c r="GM69" s="112"/>
      <c r="GN69" s="243"/>
      <c r="GO69" s="243"/>
      <c r="GP69" s="112"/>
      <c r="GQ69" s="243"/>
      <c r="GR69" s="243"/>
      <c r="GS69" s="243"/>
      <c r="GT69" s="243"/>
      <c r="GU69" s="243"/>
      <c r="GV69" s="243"/>
      <c r="GW69" s="243"/>
      <c r="GX69" s="243"/>
      <c r="GY69" s="243"/>
      <c r="GZ69" s="243"/>
      <c r="HA69" s="243"/>
      <c r="HB69" s="243"/>
      <c r="HC69" s="243"/>
      <c r="HD69" s="243"/>
      <c r="HE69" s="243"/>
      <c r="HF69" s="243"/>
      <c r="HG69" s="244"/>
      <c r="HH69" s="244"/>
      <c r="HI69" s="112"/>
    </row>
    <row r="70" spans="1:217" x14ac:dyDescent="0.2">
      <c r="A70" s="112"/>
      <c r="B70" s="112"/>
      <c r="C70" s="239"/>
      <c r="D70" s="239"/>
      <c r="E70" s="239"/>
      <c r="F70" s="239"/>
      <c r="G70" s="112"/>
      <c r="H70" s="240"/>
      <c r="I70" s="240"/>
      <c r="J70" s="240"/>
      <c r="K70" s="240"/>
      <c r="L70" s="240"/>
      <c r="M70" s="240"/>
      <c r="N70" s="240"/>
      <c r="O70" s="240"/>
      <c r="P70" s="240"/>
      <c r="Q70" s="240"/>
      <c r="R70" s="79"/>
      <c r="S70" s="79"/>
      <c r="T70" s="79"/>
      <c r="U70" s="79"/>
      <c r="V70" s="79"/>
      <c r="W70" s="79"/>
      <c r="X70" s="79"/>
      <c r="Y70" s="79"/>
      <c r="Z70" s="79"/>
      <c r="AA70" s="79"/>
      <c r="AB70" s="241"/>
      <c r="AC70" s="241"/>
      <c r="AD70" s="112"/>
      <c r="AE70" s="112"/>
      <c r="AF70" s="112"/>
      <c r="AG70" s="242"/>
      <c r="AH70" s="243"/>
      <c r="AI70" s="243"/>
      <c r="AJ70" s="243"/>
      <c r="AK70" s="243"/>
      <c r="AL70" s="242"/>
      <c r="AM70" s="243"/>
      <c r="AN70" s="243"/>
      <c r="AO70" s="243"/>
      <c r="AP70" s="243"/>
      <c r="AQ70" s="242"/>
      <c r="AR70" s="243"/>
      <c r="AS70" s="243"/>
      <c r="AT70" s="243"/>
      <c r="AU70" s="243"/>
      <c r="AV70" s="242"/>
      <c r="AW70" s="243"/>
      <c r="AX70" s="243"/>
      <c r="AY70" s="243"/>
      <c r="AZ70" s="243"/>
      <c r="BA70" s="243"/>
      <c r="BB70" s="242"/>
      <c r="BC70" s="243"/>
      <c r="BD70" s="243"/>
      <c r="BE70" s="243"/>
      <c r="BF70" s="243"/>
      <c r="BG70" s="242"/>
      <c r="BH70" s="243"/>
      <c r="BI70" s="243"/>
      <c r="BJ70" s="243"/>
      <c r="BK70" s="243"/>
      <c r="BL70" s="242"/>
      <c r="BM70" s="243"/>
      <c r="BN70" s="243"/>
      <c r="BO70" s="243"/>
      <c r="BP70" s="243"/>
      <c r="BQ70" s="242"/>
      <c r="BR70" s="243"/>
      <c r="BS70" s="243"/>
      <c r="BT70" s="243"/>
      <c r="BU70" s="243"/>
      <c r="BV70" s="242"/>
      <c r="BW70" s="243"/>
      <c r="BX70" s="243"/>
      <c r="BY70" s="243"/>
      <c r="BZ70" s="243"/>
      <c r="CA70" s="242"/>
      <c r="CB70" s="243"/>
      <c r="CC70" s="243"/>
      <c r="CD70" s="243"/>
      <c r="CE70" s="243"/>
      <c r="CF70" s="112"/>
      <c r="CG70" s="242"/>
      <c r="CH70" s="242"/>
      <c r="CI70" s="243"/>
      <c r="CJ70" s="243"/>
      <c r="CK70" s="242"/>
      <c r="CL70" s="242"/>
      <c r="CM70" s="242"/>
      <c r="CN70" s="243"/>
      <c r="CO70" s="243"/>
      <c r="CP70" s="242"/>
      <c r="CQ70" s="242"/>
      <c r="CR70" s="242"/>
      <c r="CS70" s="243"/>
      <c r="CT70" s="243"/>
      <c r="CU70" s="242"/>
      <c r="CV70" s="242"/>
      <c r="CW70" s="242"/>
      <c r="CX70" s="243"/>
      <c r="CY70" s="243"/>
      <c r="CZ70" s="242"/>
      <c r="DA70" s="242"/>
      <c r="DB70" s="242"/>
      <c r="DC70" s="243"/>
      <c r="DD70" s="243"/>
      <c r="DE70" s="242"/>
      <c r="DF70" s="242"/>
      <c r="DG70" s="242"/>
      <c r="DH70" s="243"/>
      <c r="DI70" s="243"/>
      <c r="DJ70" s="242"/>
      <c r="DK70" s="242"/>
      <c r="DL70" s="242"/>
      <c r="DM70" s="243"/>
      <c r="DN70" s="243"/>
      <c r="DO70" s="242"/>
      <c r="DP70" s="242"/>
      <c r="DQ70" s="242"/>
      <c r="DR70" s="243"/>
      <c r="DS70" s="243"/>
      <c r="DT70" s="242"/>
      <c r="DU70" s="242"/>
      <c r="DV70" s="242"/>
      <c r="DW70" s="243"/>
      <c r="DX70" s="243"/>
      <c r="DY70" s="242"/>
      <c r="DZ70" s="242"/>
      <c r="EA70" s="242"/>
      <c r="EB70" s="242"/>
      <c r="EC70" s="243"/>
      <c r="ED70" s="243"/>
      <c r="EE70" s="242"/>
      <c r="EF70" s="112"/>
      <c r="EG70" s="112"/>
      <c r="EH70" s="243"/>
      <c r="EI70" s="243"/>
      <c r="EJ70" s="112"/>
      <c r="EK70" s="243"/>
      <c r="EL70" s="243"/>
      <c r="EM70" s="112"/>
      <c r="EN70" s="243"/>
      <c r="EO70" s="243"/>
      <c r="EP70" s="112"/>
      <c r="EQ70" s="243"/>
      <c r="ER70" s="243"/>
      <c r="ES70" s="112"/>
      <c r="ET70" s="243"/>
      <c r="EU70" s="243"/>
      <c r="EV70" s="112"/>
      <c r="EW70" s="243"/>
      <c r="EX70" s="243"/>
      <c r="EY70" s="112"/>
      <c r="EZ70" s="243"/>
      <c r="FA70" s="243"/>
      <c r="FB70" s="112"/>
      <c r="FC70" s="243"/>
      <c r="FD70" s="243"/>
      <c r="FE70" s="112"/>
      <c r="FF70" s="243"/>
      <c r="FG70" s="243"/>
      <c r="FH70" s="112"/>
      <c r="FI70" s="243"/>
      <c r="FJ70" s="243"/>
      <c r="FK70" s="112"/>
      <c r="FL70" s="112"/>
      <c r="FM70" s="243"/>
      <c r="FN70" s="243"/>
      <c r="FO70" s="112"/>
      <c r="FP70" s="243"/>
      <c r="FQ70" s="243"/>
      <c r="FR70" s="112"/>
      <c r="FS70" s="243"/>
      <c r="FT70" s="243"/>
      <c r="FU70" s="112"/>
      <c r="FV70" s="243"/>
      <c r="FW70" s="243"/>
      <c r="FX70" s="112"/>
      <c r="FY70" s="243"/>
      <c r="FZ70" s="243"/>
      <c r="GA70" s="112"/>
      <c r="GB70" s="243"/>
      <c r="GC70" s="243"/>
      <c r="GD70" s="112"/>
      <c r="GE70" s="243"/>
      <c r="GF70" s="243"/>
      <c r="GG70" s="112"/>
      <c r="GH70" s="243"/>
      <c r="GI70" s="243"/>
      <c r="GJ70" s="112"/>
      <c r="GK70" s="243"/>
      <c r="GL70" s="243"/>
      <c r="GM70" s="112"/>
      <c r="GN70" s="243"/>
      <c r="GO70" s="243"/>
      <c r="GP70" s="112"/>
      <c r="GQ70" s="243"/>
      <c r="GR70" s="243"/>
      <c r="GS70" s="243"/>
      <c r="GT70" s="243"/>
      <c r="GU70" s="243"/>
      <c r="GV70" s="243"/>
      <c r="GW70" s="243"/>
      <c r="GX70" s="243"/>
      <c r="GY70" s="243"/>
      <c r="GZ70" s="243"/>
      <c r="HA70" s="243"/>
      <c r="HB70" s="243"/>
      <c r="HC70" s="243"/>
      <c r="HD70" s="243"/>
      <c r="HE70" s="243"/>
      <c r="HF70" s="243"/>
      <c r="HG70" s="244"/>
      <c r="HH70" s="244"/>
      <c r="HI70" s="112"/>
    </row>
    <row r="71" spans="1:217" x14ac:dyDescent="0.2">
      <c r="A71" s="112"/>
      <c r="B71" s="112"/>
      <c r="C71" s="239"/>
      <c r="D71" s="239"/>
      <c r="E71" s="239"/>
      <c r="F71" s="239"/>
      <c r="G71" s="112"/>
      <c r="H71" s="240"/>
      <c r="I71" s="240"/>
      <c r="J71" s="240"/>
      <c r="K71" s="240"/>
      <c r="L71" s="240"/>
      <c r="M71" s="240"/>
      <c r="N71" s="240"/>
      <c r="O71" s="240"/>
      <c r="P71" s="240"/>
      <c r="Q71" s="240"/>
      <c r="R71" s="79"/>
      <c r="S71" s="79"/>
      <c r="T71" s="79"/>
      <c r="U71" s="79"/>
      <c r="V71" s="79"/>
      <c r="W71" s="79"/>
      <c r="X71" s="79"/>
      <c r="Y71" s="79"/>
      <c r="Z71" s="79"/>
      <c r="AA71" s="79"/>
      <c r="AB71" s="241"/>
      <c r="AC71" s="241"/>
      <c r="AD71" s="112"/>
      <c r="AE71" s="112"/>
      <c r="AF71" s="112"/>
      <c r="AG71" s="242"/>
      <c r="AH71" s="243"/>
      <c r="AI71" s="243"/>
      <c r="AJ71" s="243"/>
      <c r="AK71" s="243"/>
      <c r="AL71" s="242"/>
      <c r="AM71" s="243"/>
      <c r="AN71" s="243"/>
      <c r="AO71" s="243"/>
      <c r="AP71" s="243"/>
      <c r="AQ71" s="242"/>
      <c r="AR71" s="243"/>
      <c r="AS71" s="243"/>
      <c r="AT71" s="243"/>
      <c r="AU71" s="243"/>
      <c r="AV71" s="242"/>
      <c r="AW71" s="243"/>
      <c r="AX71" s="243"/>
      <c r="AY71" s="243"/>
      <c r="AZ71" s="243"/>
      <c r="BA71" s="243"/>
      <c r="BB71" s="242"/>
      <c r="BC71" s="243"/>
      <c r="BD71" s="243"/>
      <c r="BE71" s="243"/>
      <c r="BF71" s="243"/>
      <c r="BG71" s="242"/>
      <c r="BH71" s="243"/>
      <c r="BI71" s="243"/>
      <c r="BJ71" s="243"/>
      <c r="BK71" s="243"/>
      <c r="BL71" s="242"/>
      <c r="BM71" s="243"/>
      <c r="BN71" s="243"/>
      <c r="BO71" s="243"/>
      <c r="BP71" s="243"/>
      <c r="BQ71" s="242"/>
      <c r="BR71" s="243"/>
      <c r="BS71" s="243"/>
      <c r="BT71" s="243"/>
      <c r="BU71" s="243"/>
      <c r="BV71" s="242"/>
      <c r="BW71" s="243"/>
      <c r="BX71" s="243"/>
      <c r="BY71" s="243"/>
      <c r="BZ71" s="243"/>
      <c r="CA71" s="242"/>
      <c r="CB71" s="243"/>
      <c r="CC71" s="243"/>
      <c r="CD71" s="243"/>
      <c r="CE71" s="243"/>
      <c r="CF71" s="112"/>
      <c r="CG71" s="242"/>
      <c r="CH71" s="242"/>
      <c r="CI71" s="243"/>
      <c r="CJ71" s="243"/>
      <c r="CK71" s="242"/>
      <c r="CL71" s="242"/>
      <c r="CM71" s="242"/>
      <c r="CN71" s="243"/>
      <c r="CO71" s="243"/>
      <c r="CP71" s="242"/>
      <c r="CQ71" s="242"/>
      <c r="CR71" s="242"/>
      <c r="CS71" s="243"/>
      <c r="CT71" s="243"/>
      <c r="CU71" s="242"/>
      <c r="CV71" s="242"/>
      <c r="CW71" s="242"/>
      <c r="CX71" s="243"/>
      <c r="CY71" s="243"/>
      <c r="CZ71" s="242"/>
      <c r="DA71" s="242"/>
      <c r="DB71" s="242"/>
      <c r="DC71" s="243"/>
      <c r="DD71" s="243"/>
      <c r="DE71" s="242"/>
      <c r="DF71" s="242"/>
      <c r="DG71" s="242"/>
      <c r="DH71" s="243"/>
      <c r="DI71" s="243"/>
      <c r="DJ71" s="242"/>
      <c r="DK71" s="242"/>
      <c r="DL71" s="242"/>
      <c r="DM71" s="243"/>
      <c r="DN71" s="243"/>
      <c r="DO71" s="242"/>
      <c r="DP71" s="242"/>
      <c r="DQ71" s="242"/>
      <c r="DR71" s="243"/>
      <c r="DS71" s="243"/>
      <c r="DT71" s="242"/>
      <c r="DU71" s="242"/>
      <c r="DV71" s="242"/>
      <c r="DW71" s="243"/>
      <c r="DX71" s="243"/>
      <c r="DY71" s="242"/>
      <c r="DZ71" s="242"/>
      <c r="EA71" s="242"/>
      <c r="EB71" s="242"/>
      <c r="EC71" s="243"/>
      <c r="ED71" s="243"/>
      <c r="EE71" s="242"/>
      <c r="EF71" s="112"/>
      <c r="EG71" s="112"/>
      <c r="EH71" s="243"/>
      <c r="EI71" s="243"/>
      <c r="EJ71" s="112"/>
      <c r="EK71" s="243"/>
      <c r="EL71" s="243"/>
      <c r="EM71" s="112"/>
      <c r="EN71" s="243"/>
      <c r="EO71" s="243"/>
      <c r="EP71" s="112"/>
      <c r="EQ71" s="243"/>
      <c r="ER71" s="243"/>
      <c r="ES71" s="112"/>
      <c r="ET71" s="243"/>
      <c r="EU71" s="243"/>
      <c r="EV71" s="112"/>
      <c r="EW71" s="243"/>
      <c r="EX71" s="243"/>
      <c r="EY71" s="112"/>
      <c r="EZ71" s="243"/>
      <c r="FA71" s="243"/>
      <c r="FB71" s="112"/>
      <c r="FC71" s="243"/>
      <c r="FD71" s="243"/>
      <c r="FE71" s="112"/>
      <c r="FF71" s="243"/>
      <c r="FG71" s="243"/>
      <c r="FH71" s="112"/>
      <c r="FI71" s="243"/>
      <c r="FJ71" s="243"/>
      <c r="FK71" s="112"/>
      <c r="FL71" s="112"/>
      <c r="FM71" s="243"/>
      <c r="FN71" s="243"/>
      <c r="FO71" s="112"/>
      <c r="FP71" s="243"/>
      <c r="FQ71" s="243"/>
      <c r="FR71" s="112"/>
      <c r="FS71" s="243"/>
      <c r="FT71" s="243"/>
      <c r="FU71" s="112"/>
      <c r="FV71" s="243"/>
      <c r="FW71" s="243"/>
      <c r="FX71" s="112"/>
      <c r="FY71" s="243"/>
      <c r="FZ71" s="243"/>
      <c r="GA71" s="112"/>
      <c r="GB71" s="243"/>
      <c r="GC71" s="243"/>
      <c r="GD71" s="112"/>
      <c r="GE71" s="243"/>
      <c r="GF71" s="243"/>
      <c r="GG71" s="112"/>
      <c r="GH71" s="243"/>
      <c r="GI71" s="243"/>
      <c r="GJ71" s="112"/>
      <c r="GK71" s="243"/>
      <c r="GL71" s="243"/>
      <c r="GM71" s="112"/>
      <c r="GN71" s="243"/>
      <c r="GO71" s="243"/>
      <c r="GP71" s="112"/>
      <c r="GQ71" s="243"/>
      <c r="GR71" s="243"/>
      <c r="GS71" s="243"/>
      <c r="GT71" s="243"/>
      <c r="GU71" s="243"/>
      <c r="GV71" s="243"/>
      <c r="GW71" s="243"/>
      <c r="GX71" s="243"/>
      <c r="GY71" s="243"/>
      <c r="GZ71" s="243"/>
      <c r="HA71" s="243"/>
      <c r="HB71" s="243"/>
      <c r="HC71" s="243"/>
      <c r="HD71" s="243"/>
      <c r="HE71" s="243"/>
      <c r="HF71" s="243"/>
      <c r="HG71" s="244"/>
      <c r="HH71" s="244"/>
      <c r="HI71" s="112"/>
    </row>
    <row r="72" spans="1:217" x14ac:dyDescent="0.2">
      <c r="A72" s="112"/>
      <c r="B72" s="112"/>
      <c r="C72" s="239"/>
      <c r="D72" s="239"/>
      <c r="E72" s="239"/>
      <c r="F72" s="239"/>
      <c r="G72" s="112"/>
      <c r="H72" s="240"/>
      <c r="I72" s="240"/>
      <c r="J72" s="240"/>
      <c r="K72" s="240"/>
      <c r="L72" s="240"/>
      <c r="M72" s="240"/>
      <c r="N72" s="240"/>
      <c r="O72" s="240"/>
      <c r="P72" s="240"/>
      <c r="Q72" s="240"/>
      <c r="R72" s="79"/>
      <c r="S72" s="79"/>
      <c r="T72" s="79"/>
      <c r="U72" s="79"/>
      <c r="V72" s="79"/>
      <c r="W72" s="79"/>
      <c r="X72" s="79"/>
      <c r="Y72" s="79"/>
      <c r="Z72" s="79"/>
      <c r="AA72" s="79"/>
      <c r="AB72" s="241"/>
      <c r="AC72" s="241"/>
      <c r="AD72" s="112"/>
      <c r="AE72" s="112"/>
      <c r="AF72" s="112"/>
      <c r="AG72" s="242"/>
      <c r="AH72" s="243"/>
      <c r="AI72" s="243"/>
      <c r="AJ72" s="243"/>
      <c r="AK72" s="243"/>
      <c r="AL72" s="242"/>
      <c r="AM72" s="243"/>
      <c r="AN72" s="243"/>
      <c r="AO72" s="243"/>
      <c r="AP72" s="243"/>
      <c r="AQ72" s="242"/>
      <c r="AR72" s="243"/>
      <c r="AS72" s="243"/>
      <c r="AT72" s="243"/>
      <c r="AU72" s="243"/>
      <c r="AV72" s="242"/>
      <c r="AW72" s="243"/>
      <c r="AX72" s="243"/>
      <c r="AY72" s="243"/>
      <c r="AZ72" s="243"/>
      <c r="BA72" s="243"/>
      <c r="BB72" s="242"/>
      <c r="BC72" s="243"/>
      <c r="BD72" s="243"/>
      <c r="BE72" s="243"/>
      <c r="BF72" s="243"/>
      <c r="BG72" s="242"/>
      <c r="BH72" s="243"/>
      <c r="BI72" s="243"/>
      <c r="BJ72" s="243"/>
      <c r="BK72" s="243"/>
      <c r="BL72" s="242"/>
      <c r="BM72" s="243"/>
      <c r="BN72" s="243"/>
      <c r="BO72" s="243"/>
      <c r="BP72" s="243"/>
      <c r="BQ72" s="242"/>
      <c r="BR72" s="243"/>
      <c r="BS72" s="243"/>
      <c r="BT72" s="243"/>
      <c r="BU72" s="243"/>
      <c r="BV72" s="242"/>
      <c r="BW72" s="243"/>
      <c r="BX72" s="243"/>
      <c r="BY72" s="243"/>
      <c r="BZ72" s="243"/>
      <c r="CA72" s="242"/>
      <c r="CB72" s="243"/>
      <c r="CC72" s="243"/>
      <c r="CD72" s="243"/>
      <c r="CE72" s="243"/>
      <c r="CF72" s="112"/>
      <c r="CG72" s="242"/>
      <c r="CH72" s="242"/>
      <c r="CI72" s="243"/>
      <c r="CJ72" s="243"/>
      <c r="CK72" s="242"/>
      <c r="CL72" s="242"/>
      <c r="CM72" s="242"/>
      <c r="CN72" s="243"/>
      <c r="CO72" s="243"/>
      <c r="CP72" s="242"/>
      <c r="CQ72" s="242"/>
      <c r="CR72" s="242"/>
      <c r="CS72" s="243"/>
      <c r="CT72" s="243"/>
      <c r="CU72" s="242"/>
      <c r="CV72" s="242"/>
      <c r="CW72" s="242"/>
      <c r="CX72" s="243"/>
      <c r="CY72" s="243"/>
      <c r="CZ72" s="242"/>
      <c r="DA72" s="242"/>
      <c r="DB72" s="242"/>
      <c r="DC72" s="243"/>
      <c r="DD72" s="243"/>
      <c r="DE72" s="242"/>
      <c r="DF72" s="242"/>
      <c r="DG72" s="242"/>
      <c r="DH72" s="243"/>
      <c r="DI72" s="243"/>
      <c r="DJ72" s="242"/>
      <c r="DK72" s="242"/>
      <c r="DL72" s="242"/>
      <c r="DM72" s="243"/>
      <c r="DN72" s="243"/>
      <c r="DO72" s="242"/>
      <c r="DP72" s="242"/>
      <c r="DQ72" s="242"/>
      <c r="DR72" s="243"/>
      <c r="DS72" s="243"/>
      <c r="DT72" s="242"/>
      <c r="DU72" s="242"/>
      <c r="DV72" s="242"/>
      <c r="DW72" s="243"/>
      <c r="DX72" s="243"/>
      <c r="DY72" s="242"/>
      <c r="DZ72" s="242"/>
      <c r="EA72" s="242"/>
      <c r="EB72" s="242"/>
      <c r="EC72" s="243"/>
      <c r="ED72" s="243"/>
      <c r="EE72" s="242"/>
      <c r="EF72" s="112"/>
      <c r="EG72" s="112"/>
      <c r="EH72" s="243"/>
      <c r="EI72" s="243"/>
      <c r="EJ72" s="112"/>
      <c r="EK72" s="243"/>
      <c r="EL72" s="243"/>
      <c r="EM72" s="112"/>
      <c r="EN72" s="243"/>
      <c r="EO72" s="243"/>
      <c r="EP72" s="112"/>
      <c r="EQ72" s="243"/>
      <c r="ER72" s="243"/>
      <c r="ES72" s="112"/>
      <c r="ET72" s="243"/>
      <c r="EU72" s="243"/>
      <c r="EV72" s="112"/>
      <c r="EW72" s="243"/>
      <c r="EX72" s="243"/>
      <c r="EY72" s="112"/>
      <c r="EZ72" s="243"/>
      <c r="FA72" s="243"/>
      <c r="FB72" s="112"/>
      <c r="FC72" s="243"/>
      <c r="FD72" s="243"/>
      <c r="FE72" s="112"/>
      <c r="FF72" s="243"/>
      <c r="FG72" s="243"/>
      <c r="FH72" s="112"/>
      <c r="FI72" s="243"/>
      <c r="FJ72" s="243"/>
      <c r="FK72" s="112"/>
      <c r="FL72" s="112"/>
      <c r="FM72" s="243"/>
      <c r="FN72" s="243"/>
      <c r="FO72" s="112"/>
      <c r="FP72" s="243"/>
      <c r="FQ72" s="243"/>
      <c r="FR72" s="112"/>
      <c r="FS72" s="243"/>
      <c r="FT72" s="243"/>
      <c r="FU72" s="112"/>
      <c r="FV72" s="243"/>
      <c r="FW72" s="243"/>
      <c r="FX72" s="112"/>
      <c r="FY72" s="243"/>
      <c r="FZ72" s="243"/>
      <c r="GA72" s="112"/>
      <c r="GB72" s="243"/>
      <c r="GC72" s="243"/>
      <c r="GD72" s="112"/>
      <c r="GE72" s="243"/>
      <c r="GF72" s="243"/>
      <c r="GG72" s="112"/>
      <c r="GH72" s="243"/>
      <c r="GI72" s="243"/>
      <c r="GJ72" s="112"/>
      <c r="GK72" s="243"/>
      <c r="GL72" s="243"/>
      <c r="GM72" s="112"/>
      <c r="GN72" s="243"/>
      <c r="GO72" s="243"/>
      <c r="GP72" s="112"/>
      <c r="GQ72" s="243"/>
      <c r="GR72" s="243"/>
      <c r="GS72" s="243"/>
      <c r="GT72" s="243"/>
      <c r="GU72" s="243"/>
      <c r="GV72" s="243"/>
      <c r="GW72" s="243"/>
      <c r="GX72" s="243"/>
      <c r="GY72" s="243"/>
      <c r="GZ72" s="243"/>
      <c r="HA72" s="243"/>
      <c r="HB72" s="243"/>
      <c r="HC72" s="243"/>
      <c r="HD72" s="243"/>
      <c r="HE72" s="243"/>
      <c r="HF72" s="243"/>
      <c r="HG72" s="244"/>
      <c r="HH72" s="244"/>
      <c r="HI72" s="112"/>
    </row>
    <row r="73" spans="1:217" x14ac:dyDescent="0.2">
      <c r="A73" s="112"/>
      <c r="B73" s="112"/>
      <c r="C73" s="239"/>
      <c r="D73" s="239"/>
      <c r="E73" s="239"/>
      <c r="F73" s="239"/>
      <c r="G73" s="112"/>
      <c r="H73" s="240"/>
      <c r="I73" s="240"/>
      <c r="J73" s="240"/>
      <c r="K73" s="240"/>
      <c r="L73" s="240"/>
      <c r="M73" s="240"/>
      <c r="N73" s="240"/>
      <c r="O73" s="240"/>
      <c r="P73" s="240"/>
      <c r="Q73" s="240"/>
      <c r="R73" s="79"/>
      <c r="S73" s="79"/>
      <c r="T73" s="79"/>
      <c r="U73" s="79"/>
      <c r="V73" s="79"/>
      <c r="W73" s="79"/>
      <c r="X73" s="79"/>
      <c r="Y73" s="79"/>
      <c r="Z73" s="79"/>
      <c r="AA73" s="79"/>
      <c r="AB73" s="241"/>
      <c r="AC73" s="241"/>
      <c r="AD73" s="112"/>
      <c r="AE73" s="112"/>
      <c r="AF73" s="112"/>
      <c r="AG73" s="242"/>
      <c r="AH73" s="243"/>
      <c r="AI73" s="243"/>
      <c r="AJ73" s="243"/>
      <c r="AK73" s="243"/>
      <c r="AL73" s="242"/>
      <c r="AM73" s="243"/>
      <c r="AN73" s="243"/>
      <c r="AO73" s="243"/>
      <c r="AP73" s="243"/>
      <c r="AQ73" s="242"/>
      <c r="AR73" s="243"/>
      <c r="AS73" s="243"/>
      <c r="AT73" s="243"/>
      <c r="AU73" s="243"/>
      <c r="AV73" s="242"/>
      <c r="AW73" s="243"/>
      <c r="AX73" s="243"/>
      <c r="AY73" s="243"/>
      <c r="AZ73" s="243"/>
      <c r="BA73" s="243"/>
      <c r="BB73" s="242"/>
      <c r="BC73" s="243"/>
      <c r="BD73" s="243"/>
      <c r="BE73" s="243"/>
      <c r="BF73" s="243"/>
      <c r="BG73" s="242"/>
      <c r="BH73" s="243"/>
      <c r="BI73" s="243"/>
      <c r="BJ73" s="243"/>
      <c r="BK73" s="243"/>
      <c r="BL73" s="242"/>
      <c r="BM73" s="243"/>
      <c r="BN73" s="243"/>
      <c r="BO73" s="243"/>
      <c r="BP73" s="243"/>
      <c r="BQ73" s="242"/>
      <c r="BR73" s="243"/>
      <c r="BS73" s="243"/>
      <c r="BT73" s="243"/>
      <c r="BU73" s="243"/>
      <c r="BV73" s="242"/>
      <c r="BW73" s="243"/>
      <c r="BX73" s="243"/>
      <c r="BY73" s="243"/>
      <c r="BZ73" s="243"/>
      <c r="CA73" s="242"/>
      <c r="CB73" s="243"/>
      <c r="CC73" s="243"/>
      <c r="CD73" s="243"/>
      <c r="CE73" s="243"/>
      <c r="CF73" s="112"/>
      <c r="CG73" s="242"/>
      <c r="CH73" s="242"/>
      <c r="CI73" s="243"/>
      <c r="CJ73" s="243"/>
      <c r="CK73" s="242"/>
      <c r="CL73" s="242"/>
      <c r="CM73" s="242"/>
      <c r="CN73" s="243"/>
      <c r="CO73" s="243"/>
      <c r="CP73" s="242"/>
      <c r="CQ73" s="242"/>
      <c r="CR73" s="242"/>
      <c r="CS73" s="243"/>
      <c r="CT73" s="243"/>
      <c r="CU73" s="242"/>
      <c r="CV73" s="242"/>
      <c r="CW73" s="242"/>
      <c r="CX73" s="243"/>
      <c r="CY73" s="243"/>
      <c r="CZ73" s="242"/>
      <c r="DA73" s="242"/>
      <c r="DB73" s="242"/>
      <c r="DC73" s="243"/>
      <c r="DD73" s="243"/>
      <c r="DE73" s="242"/>
      <c r="DF73" s="242"/>
      <c r="DG73" s="242"/>
      <c r="DH73" s="243"/>
      <c r="DI73" s="243"/>
      <c r="DJ73" s="242"/>
      <c r="DK73" s="242"/>
      <c r="DL73" s="242"/>
      <c r="DM73" s="243"/>
      <c r="DN73" s="243"/>
      <c r="DO73" s="242"/>
      <c r="DP73" s="242"/>
      <c r="DQ73" s="242"/>
      <c r="DR73" s="243"/>
      <c r="DS73" s="243"/>
      <c r="DT73" s="242"/>
      <c r="DU73" s="242"/>
      <c r="DV73" s="242"/>
      <c r="DW73" s="243"/>
      <c r="DX73" s="243"/>
      <c r="DY73" s="242"/>
      <c r="DZ73" s="242"/>
      <c r="EA73" s="242"/>
      <c r="EB73" s="242"/>
      <c r="EC73" s="243"/>
      <c r="ED73" s="243"/>
      <c r="EE73" s="242"/>
      <c r="EF73" s="112"/>
      <c r="EG73" s="112"/>
      <c r="EH73" s="243"/>
      <c r="EI73" s="243"/>
      <c r="EJ73" s="112"/>
      <c r="EK73" s="243"/>
      <c r="EL73" s="243"/>
      <c r="EM73" s="112"/>
      <c r="EN73" s="243"/>
      <c r="EO73" s="243"/>
      <c r="EP73" s="112"/>
      <c r="EQ73" s="243"/>
      <c r="ER73" s="243"/>
      <c r="ES73" s="112"/>
      <c r="ET73" s="243"/>
      <c r="EU73" s="243"/>
      <c r="EV73" s="112"/>
      <c r="EW73" s="243"/>
      <c r="EX73" s="243"/>
      <c r="EY73" s="112"/>
      <c r="EZ73" s="243"/>
      <c r="FA73" s="243"/>
      <c r="FB73" s="112"/>
      <c r="FC73" s="243"/>
      <c r="FD73" s="243"/>
      <c r="FE73" s="112"/>
      <c r="FF73" s="243"/>
      <c r="FG73" s="243"/>
      <c r="FH73" s="112"/>
      <c r="FI73" s="243"/>
      <c r="FJ73" s="243"/>
      <c r="FK73" s="112"/>
      <c r="FL73" s="112"/>
      <c r="FM73" s="243"/>
      <c r="FN73" s="243"/>
      <c r="FO73" s="112"/>
      <c r="FP73" s="243"/>
      <c r="FQ73" s="243"/>
      <c r="FR73" s="112"/>
      <c r="FS73" s="243"/>
      <c r="FT73" s="243"/>
      <c r="FU73" s="112"/>
      <c r="FV73" s="243"/>
      <c r="FW73" s="243"/>
      <c r="FX73" s="112"/>
      <c r="FY73" s="243"/>
      <c r="FZ73" s="243"/>
      <c r="GA73" s="112"/>
      <c r="GB73" s="243"/>
      <c r="GC73" s="243"/>
      <c r="GD73" s="112"/>
      <c r="GE73" s="243"/>
      <c r="GF73" s="243"/>
      <c r="GG73" s="112"/>
      <c r="GH73" s="243"/>
      <c r="GI73" s="243"/>
      <c r="GJ73" s="112"/>
      <c r="GK73" s="243"/>
      <c r="GL73" s="243"/>
      <c r="GM73" s="112"/>
      <c r="GN73" s="243"/>
      <c r="GO73" s="243"/>
      <c r="GP73" s="112"/>
      <c r="GQ73" s="243"/>
      <c r="GR73" s="243"/>
      <c r="GS73" s="243"/>
      <c r="GT73" s="243"/>
      <c r="GU73" s="243"/>
      <c r="GV73" s="243"/>
      <c r="GW73" s="243"/>
      <c r="GX73" s="243"/>
      <c r="GY73" s="243"/>
      <c r="GZ73" s="243"/>
      <c r="HA73" s="243"/>
      <c r="HB73" s="243"/>
      <c r="HC73" s="243"/>
      <c r="HD73" s="243"/>
      <c r="HE73" s="243"/>
      <c r="HF73" s="243"/>
      <c r="HG73" s="244"/>
      <c r="HH73" s="244"/>
      <c r="HI73" s="112"/>
    </row>
    <row r="74" spans="1:217" x14ac:dyDescent="0.2">
      <c r="A74" s="112"/>
      <c r="B74" s="112"/>
      <c r="C74" s="239"/>
      <c r="D74" s="239"/>
      <c r="E74" s="239"/>
      <c r="F74" s="239"/>
      <c r="G74" s="112"/>
      <c r="H74" s="240"/>
      <c r="I74" s="240"/>
      <c r="J74" s="240"/>
      <c r="K74" s="240"/>
      <c r="L74" s="240"/>
      <c r="M74" s="240"/>
      <c r="N74" s="240"/>
      <c r="O74" s="240"/>
      <c r="P74" s="240"/>
      <c r="Q74" s="240"/>
      <c r="R74" s="79"/>
      <c r="S74" s="79"/>
      <c r="T74" s="79"/>
      <c r="U74" s="79"/>
      <c r="V74" s="79"/>
      <c r="W74" s="79"/>
      <c r="X74" s="79"/>
      <c r="Y74" s="79"/>
      <c r="Z74" s="79"/>
      <c r="AA74" s="79"/>
      <c r="AB74" s="241"/>
      <c r="AC74" s="241"/>
      <c r="AD74" s="112"/>
      <c r="AE74" s="112"/>
      <c r="AF74" s="112"/>
      <c r="AG74" s="242"/>
      <c r="AH74" s="243"/>
      <c r="AI74" s="243"/>
      <c r="AJ74" s="243"/>
      <c r="AK74" s="243"/>
      <c r="AL74" s="242"/>
      <c r="AM74" s="243"/>
      <c r="AN74" s="243"/>
      <c r="AO74" s="243"/>
      <c r="AP74" s="243"/>
      <c r="AQ74" s="242"/>
      <c r="AR74" s="243"/>
      <c r="AS74" s="243"/>
      <c r="AT74" s="243"/>
      <c r="AU74" s="243"/>
      <c r="AV74" s="242"/>
      <c r="AW74" s="243"/>
      <c r="AX74" s="243"/>
      <c r="AY74" s="243"/>
      <c r="AZ74" s="243"/>
      <c r="BA74" s="243"/>
      <c r="BB74" s="242"/>
      <c r="BC74" s="243"/>
      <c r="BD74" s="243"/>
      <c r="BE74" s="243"/>
      <c r="BF74" s="243"/>
      <c r="BG74" s="242"/>
      <c r="BH74" s="243"/>
      <c r="BI74" s="243"/>
      <c r="BJ74" s="243"/>
      <c r="BK74" s="243"/>
      <c r="BL74" s="242"/>
      <c r="BM74" s="243"/>
      <c r="BN74" s="243"/>
      <c r="BO74" s="243"/>
      <c r="BP74" s="243"/>
      <c r="BQ74" s="242"/>
      <c r="BR74" s="243"/>
      <c r="BS74" s="243"/>
      <c r="BT74" s="243"/>
      <c r="BU74" s="243"/>
      <c r="BV74" s="242"/>
      <c r="BW74" s="243"/>
      <c r="BX74" s="243"/>
      <c r="BY74" s="243"/>
      <c r="BZ74" s="243"/>
      <c r="CA74" s="242"/>
      <c r="CB74" s="243"/>
      <c r="CC74" s="243"/>
      <c r="CD74" s="243"/>
      <c r="CE74" s="243"/>
      <c r="CF74" s="112"/>
      <c r="CG74" s="242"/>
      <c r="CH74" s="242"/>
      <c r="CI74" s="243"/>
      <c r="CJ74" s="243"/>
      <c r="CK74" s="242"/>
      <c r="CL74" s="242"/>
      <c r="CM74" s="242"/>
      <c r="CN74" s="243"/>
      <c r="CO74" s="243"/>
      <c r="CP74" s="242"/>
      <c r="CQ74" s="242"/>
      <c r="CR74" s="242"/>
      <c r="CS74" s="243"/>
      <c r="CT74" s="243"/>
      <c r="CU74" s="242"/>
      <c r="CV74" s="242"/>
      <c r="CW74" s="242"/>
      <c r="CX74" s="243"/>
      <c r="CY74" s="243"/>
      <c r="CZ74" s="242"/>
      <c r="DA74" s="242"/>
      <c r="DB74" s="242"/>
      <c r="DC74" s="243"/>
      <c r="DD74" s="243"/>
      <c r="DE74" s="242"/>
      <c r="DF74" s="242"/>
      <c r="DG74" s="242"/>
      <c r="DH74" s="243"/>
      <c r="DI74" s="243"/>
      <c r="DJ74" s="242"/>
      <c r="DK74" s="242"/>
      <c r="DL74" s="242"/>
      <c r="DM74" s="243"/>
      <c r="DN74" s="243"/>
      <c r="DO74" s="242"/>
      <c r="DP74" s="242"/>
      <c r="DQ74" s="242"/>
      <c r="DR74" s="243"/>
      <c r="DS74" s="243"/>
      <c r="DT74" s="242"/>
      <c r="DU74" s="242"/>
      <c r="DV74" s="242"/>
      <c r="DW74" s="243"/>
      <c r="DX74" s="243"/>
      <c r="DY74" s="242"/>
      <c r="DZ74" s="242"/>
      <c r="EA74" s="242"/>
      <c r="EB74" s="242"/>
      <c r="EC74" s="243"/>
      <c r="ED74" s="243"/>
      <c r="EE74" s="242"/>
      <c r="EF74" s="112"/>
      <c r="EG74" s="112"/>
      <c r="EH74" s="243"/>
      <c r="EI74" s="243"/>
      <c r="EJ74" s="112"/>
      <c r="EK74" s="243"/>
      <c r="EL74" s="243"/>
      <c r="EM74" s="112"/>
      <c r="EN74" s="243"/>
      <c r="EO74" s="243"/>
      <c r="EP74" s="112"/>
      <c r="EQ74" s="243"/>
      <c r="ER74" s="243"/>
      <c r="ES74" s="112"/>
      <c r="ET74" s="243"/>
      <c r="EU74" s="243"/>
      <c r="EV74" s="112"/>
      <c r="EW74" s="243"/>
      <c r="EX74" s="243"/>
      <c r="EY74" s="112"/>
      <c r="EZ74" s="243"/>
      <c r="FA74" s="243"/>
      <c r="FB74" s="112"/>
      <c r="FC74" s="243"/>
      <c r="FD74" s="243"/>
      <c r="FE74" s="112"/>
      <c r="FF74" s="243"/>
      <c r="FG74" s="243"/>
      <c r="FH74" s="112"/>
      <c r="FI74" s="243"/>
      <c r="FJ74" s="243"/>
      <c r="FK74" s="112"/>
      <c r="FL74" s="112"/>
      <c r="FM74" s="243"/>
      <c r="FN74" s="243"/>
      <c r="FO74" s="112"/>
      <c r="FP74" s="243"/>
      <c r="FQ74" s="243"/>
      <c r="FR74" s="112"/>
      <c r="FS74" s="243"/>
      <c r="FT74" s="243"/>
      <c r="FU74" s="112"/>
      <c r="FV74" s="243"/>
      <c r="FW74" s="243"/>
      <c r="FX74" s="112"/>
      <c r="FY74" s="243"/>
      <c r="FZ74" s="243"/>
      <c r="GA74" s="112"/>
      <c r="GB74" s="243"/>
      <c r="GC74" s="243"/>
      <c r="GD74" s="112"/>
      <c r="GE74" s="243"/>
      <c r="GF74" s="243"/>
      <c r="GG74" s="112"/>
      <c r="GH74" s="243"/>
      <c r="GI74" s="243"/>
      <c r="GJ74" s="112"/>
      <c r="GK74" s="243"/>
      <c r="GL74" s="243"/>
      <c r="GM74" s="112"/>
      <c r="GN74" s="243"/>
      <c r="GO74" s="243"/>
      <c r="GP74" s="112"/>
      <c r="GQ74" s="243"/>
      <c r="GR74" s="243"/>
      <c r="GS74" s="243"/>
      <c r="GT74" s="243"/>
      <c r="GU74" s="243"/>
      <c r="GV74" s="243"/>
      <c r="GW74" s="243"/>
      <c r="GX74" s="243"/>
      <c r="GY74" s="243"/>
      <c r="GZ74" s="243"/>
      <c r="HA74" s="243"/>
      <c r="HB74" s="243"/>
      <c r="HC74" s="243"/>
      <c r="HD74" s="243"/>
      <c r="HE74" s="243"/>
      <c r="HF74" s="243"/>
      <c r="HG74" s="244"/>
      <c r="HH74" s="244"/>
      <c r="HI74" s="112"/>
    </row>
    <row r="75" spans="1:217" x14ac:dyDescent="0.2">
      <c r="A75" s="112"/>
      <c r="B75" s="112"/>
      <c r="C75" s="239"/>
      <c r="D75" s="239"/>
      <c r="E75" s="239"/>
      <c r="F75" s="239"/>
      <c r="G75" s="112"/>
      <c r="H75" s="240"/>
      <c r="I75" s="240"/>
      <c r="J75" s="240"/>
      <c r="K75" s="240"/>
      <c r="L75" s="240"/>
      <c r="M75" s="240"/>
      <c r="N75" s="240"/>
      <c r="O75" s="240"/>
      <c r="P75" s="240"/>
      <c r="Q75" s="240"/>
      <c r="R75" s="79"/>
      <c r="S75" s="79"/>
      <c r="T75" s="79"/>
      <c r="U75" s="79"/>
      <c r="V75" s="79"/>
      <c r="W75" s="79"/>
      <c r="X75" s="79"/>
      <c r="Y75" s="79"/>
      <c r="Z75" s="79"/>
      <c r="AA75" s="79"/>
      <c r="AB75" s="241"/>
      <c r="AC75" s="241"/>
      <c r="AD75" s="112"/>
      <c r="AE75" s="112"/>
      <c r="AF75" s="112"/>
      <c r="AG75" s="242"/>
      <c r="AH75" s="243"/>
      <c r="AI75" s="243"/>
      <c r="AJ75" s="243"/>
      <c r="AK75" s="243"/>
      <c r="AL75" s="242"/>
      <c r="AM75" s="243"/>
      <c r="AN75" s="243"/>
      <c r="AO75" s="243"/>
      <c r="AP75" s="243"/>
      <c r="AQ75" s="242"/>
      <c r="AR75" s="243"/>
      <c r="AS75" s="243"/>
      <c r="AT75" s="243"/>
      <c r="AU75" s="243"/>
      <c r="AV75" s="242"/>
      <c r="AW75" s="243"/>
      <c r="AX75" s="243"/>
      <c r="AY75" s="243"/>
      <c r="AZ75" s="243"/>
      <c r="BA75" s="243"/>
      <c r="BB75" s="242"/>
      <c r="BC75" s="243"/>
      <c r="BD75" s="243"/>
      <c r="BE75" s="243"/>
      <c r="BF75" s="243"/>
      <c r="BG75" s="242"/>
      <c r="BH75" s="243"/>
      <c r="BI75" s="243"/>
      <c r="BJ75" s="243"/>
      <c r="BK75" s="243"/>
      <c r="BL75" s="242"/>
      <c r="BM75" s="243"/>
      <c r="BN75" s="243"/>
      <c r="BO75" s="243"/>
      <c r="BP75" s="243"/>
      <c r="BQ75" s="242"/>
      <c r="BR75" s="243"/>
      <c r="BS75" s="243"/>
      <c r="BT75" s="243"/>
      <c r="BU75" s="243"/>
      <c r="BV75" s="242"/>
      <c r="BW75" s="243"/>
      <c r="BX75" s="243"/>
      <c r="BY75" s="243"/>
      <c r="BZ75" s="243"/>
      <c r="CA75" s="242"/>
      <c r="CB75" s="243"/>
      <c r="CC75" s="243"/>
      <c r="CD75" s="243"/>
      <c r="CE75" s="243"/>
      <c r="CF75" s="112"/>
      <c r="CG75" s="242"/>
      <c r="CH75" s="242"/>
      <c r="CI75" s="243"/>
      <c r="CJ75" s="243"/>
      <c r="CK75" s="242"/>
      <c r="CL75" s="242"/>
      <c r="CM75" s="242"/>
      <c r="CN75" s="243"/>
      <c r="CO75" s="243"/>
      <c r="CP75" s="242"/>
      <c r="CQ75" s="242"/>
      <c r="CR75" s="242"/>
      <c r="CS75" s="243"/>
      <c r="CT75" s="243"/>
      <c r="CU75" s="242"/>
      <c r="CV75" s="242"/>
      <c r="CW75" s="242"/>
      <c r="CX75" s="243"/>
      <c r="CY75" s="243"/>
      <c r="CZ75" s="242"/>
      <c r="DA75" s="242"/>
      <c r="DB75" s="242"/>
      <c r="DC75" s="243"/>
      <c r="DD75" s="243"/>
      <c r="DE75" s="242"/>
      <c r="DF75" s="242"/>
      <c r="DG75" s="242"/>
      <c r="DH75" s="243"/>
      <c r="DI75" s="243"/>
      <c r="DJ75" s="242"/>
      <c r="DK75" s="242"/>
      <c r="DL75" s="242"/>
      <c r="DM75" s="243"/>
      <c r="DN75" s="243"/>
      <c r="DO75" s="242"/>
      <c r="DP75" s="242"/>
      <c r="DQ75" s="242"/>
      <c r="DR75" s="243"/>
      <c r="DS75" s="243"/>
      <c r="DT75" s="242"/>
      <c r="DU75" s="242"/>
      <c r="DV75" s="242"/>
      <c r="DW75" s="243"/>
      <c r="DX75" s="243"/>
      <c r="DY75" s="242"/>
      <c r="DZ75" s="242"/>
      <c r="EA75" s="242"/>
      <c r="EB75" s="242"/>
      <c r="EC75" s="243"/>
      <c r="ED75" s="243"/>
      <c r="EE75" s="242"/>
      <c r="EF75" s="112"/>
      <c r="EG75" s="112"/>
      <c r="EH75" s="243"/>
      <c r="EI75" s="243"/>
      <c r="EJ75" s="112"/>
      <c r="EK75" s="243"/>
      <c r="EL75" s="243"/>
      <c r="EM75" s="112"/>
      <c r="EN75" s="243"/>
      <c r="EO75" s="243"/>
      <c r="EP75" s="112"/>
      <c r="EQ75" s="243"/>
      <c r="ER75" s="243"/>
      <c r="ES75" s="112"/>
      <c r="ET75" s="243"/>
      <c r="EU75" s="243"/>
      <c r="EV75" s="112"/>
      <c r="EW75" s="243"/>
      <c r="EX75" s="243"/>
      <c r="EY75" s="112"/>
      <c r="EZ75" s="243"/>
      <c r="FA75" s="243"/>
      <c r="FB75" s="112"/>
      <c r="FC75" s="243"/>
      <c r="FD75" s="243"/>
      <c r="FE75" s="112"/>
      <c r="FF75" s="243"/>
      <c r="FG75" s="243"/>
      <c r="FH75" s="112"/>
      <c r="FI75" s="243"/>
      <c r="FJ75" s="243"/>
      <c r="FK75" s="112"/>
      <c r="FL75" s="112"/>
      <c r="FM75" s="243"/>
      <c r="FN75" s="243"/>
      <c r="FO75" s="112"/>
      <c r="FP75" s="243"/>
      <c r="FQ75" s="243"/>
      <c r="FR75" s="112"/>
      <c r="FS75" s="243"/>
      <c r="FT75" s="243"/>
      <c r="FU75" s="112"/>
      <c r="FV75" s="243"/>
      <c r="FW75" s="243"/>
      <c r="FX75" s="112"/>
      <c r="FY75" s="243"/>
      <c r="FZ75" s="243"/>
      <c r="GA75" s="112"/>
      <c r="GB75" s="243"/>
      <c r="GC75" s="243"/>
      <c r="GD75" s="112"/>
      <c r="GE75" s="243"/>
      <c r="GF75" s="243"/>
      <c r="GG75" s="112"/>
      <c r="GH75" s="243"/>
      <c r="GI75" s="243"/>
      <c r="GJ75" s="112"/>
      <c r="GK75" s="243"/>
      <c r="GL75" s="243"/>
      <c r="GM75" s="112"/>
      <c r="GN75" s="243"/>
      <c r="GO75" s="243"/>
      <c r="GP75" s="112"/>
      <c r="GQ75" s="243"/>
      <c r="GR75" s="243"/>
      <c r="GS75" s="243"/>
      <c r="GT75" s="243"/>
      <c r="GU75" s="243"/>
      <c r="GV75" s="243"/>
      <c r="GW75" s="243"/>
      <c r="GX75" s="243"/>
      <c r="GY75" s="243"/>
      <c r="GZ75" s="243"/>
      <c r="HA75" s="243"/>
      <c r="HB75" s="243"/>
      <c r="HC75" s="243"/>
      <c r="HD75" s="243"/>
      <c r="HE75" s="243"/>
      <c r="HF75" s="243"/>
      <c r="HG75" s="244"/>
      <c r="HH75" s="244"/>
      <c r="HI75" s="112"/>
    </row>
    <row r="76" spans="1:217" x14ac:dyDescent="0.2">
      <c r="A76" s="112"/>
      <c r="B76" s="112"/>
      <c r="C76" s="239"/>
      <c r="D76" s="239"/>
      <c r="E76" s="239"/>
      <c r="F76" s="239"/>
      <c r="G76" s="112"/>
      <c r="H76" s="240"/>
      <c r="I76" s="240"/>
      <c r="J76" s="240"/>
      <c r="K76" s="240"/>
      <c r="L76" s="240"/>
      <c r="M76" s="240"/>
      <c r="N76" s="240"/>
      <c r="O76" s="240"/>
      <c r="P76" s="240"/>
      <c r="Q76" s="240"/>
      <c r="R76" s="79"/>
      <c r="S76" s="79"/>
      <c r="T76" s="79"/>
      <c r="U76" s="79"/>
      <c r="V76" s="79"/>
      <c r="W76" s="79"/>
      <c r="X76" s="79"/>
      <c r="Y76" s="79"/>
      <c r="Z76" s="79"/>
      <c r="AA76" s="79"/>
      <c r="AB76" s="241"/>
      <c r="AC76" s="241"/>
      <c r="AD76" s="112"/>
      <c r="AE76" s="112"/>
      <c r="AF76" s="112"/>
      <c r="AG76" s="242"/>
      <c r="AH76" s="243"/>
      <c r="AI76" s="243"/>
      <c r="AJ76" s="243"/>
      <c r="AK76" s="243"/>
      <c r="AL76" s="242"/>
      <c r="AM76" s="243"/>
      <c r="AN76" s="243"/>
      <c r="AO76" s="243"/>
      <c r="AP76" s="243"/>
      <c r="AQ76" s="242"/>
      <c r="AR76" s="243"/>
      <c r="AS76" s="243"/>
      <c r="AT76" s="243"/>
      <c r="AU76" s="243"/>
      <c r="AV76" s="242"/>
      <c r="AW76" s="243"/>
      <c r="AX76" s="243"/>
      <c r="AY76" s="243"/>
      <c r="AZ76" s="243"/>
      <c r="BA76" s="243"/>
      <c r="BB76" s="242"/>
      <c r="BC76" s="243"/>
      <c r="BD76" s="243"/>
      <c r="BE76" s="243"/>
      <c r="BF76" s="243"/>
      <c r="BG76" s="242"/>
      <c r="BH76" s="243"/>
      <c r="BI76" s="243"/>
      <c r="BJ76" s="243"/>
      <c r="BK76" s="243"/>
      <c r="BL76" s="242"/>
      <c r="BM76" s="243"/>
      <c r="BN76" s="243"/>
      <c r="BO76" s="243"/>
      <c r="BP76" s="243"/>
      <c r="BQ76" s="242"/>
      <c r="BR76" s="243"/>
      <c r="BS76" s="243"/>
      <c r="BT76" s="243"/>
      <c r="BU76" s="243"/>
      <c r="BV76" s="242"/>
      <c r="BW76" s="243"/>
      <c r="BX76" s="243"/>
      <c r="BY76" s="243"/>
      <c r="BZ76" s="243"/>
      <c r="CA76" s="242"/>
      <c r="CB76" s="243"/>
      <c r="CC76" s="243"/>
      <c r="CD76" s="243"/>
      <c r="CE76" s="243"/>
      <c r="CF76" s="112"/>
      <c r="CG76" s="242"/>
      <c r="CH76" s="242"/>
      <c r="CI76" s="243"/>
      <c r="CJ76" s="243"/>
      <c r="CK76" s="242"/>
      <c r="CL76" s="242"/>
      <c r="CM76" s="242"/>
      <c r="CN76" s="243"/>
      <c r="CO76" s="243"/>
      <c r="CP76" s="242"/>
      <c r="CQ76" s="242"/>
      <c r="CR76" s="242"/>
      <c r="CS76" s="243"/>
      <c r="CT76" s="243"/>
      <c r="CU76" s="242"/>
      <c r="CV76" s="242"/>
      <c r="CW76" s="242"/>
      <c r="CX76" s="243"/>
      <c r="CY76" s="243"/>
      <c r="CZ76" s="242"/>
      <c r="DA76" s="242"/>
      <c r="DB76" s="242"/>
      <c r="DC76" s="243"/>
      <c r="DD76" s="243"/>
      <c r="DE76" s="242"/>
      <c r="DF76" s="242"/>
      <c r="DG76" s="242"/>
      <c r="DH76" s="243"/>
      <c r="DI76" s="243"/>
      <c r="DJ76" s="242"/>
      <c r="DK76" s="242"/>
      <c r="DL76" s="242"/>
      <c r="DM76" s="243"/>
      <c r="DN76" s="243"/>
      <c r="DO76" s="242"/>
      <c r="DP76" s="242"/>
      <c r="DQ76" s="242"/>
      <c r="DR76" s="243"/>
      <c r="DS76" s="243"/>
      <c r="DT76" s="242"/>
      <c r="DU76" s="242"/>
      <c r="DV76" s="242"/>
      <c r="DW76" s="243"/>
      <c r="DX76" s="243"/>
      <c r="DY76" s="242"/>
      <c r="DZ76" s="242"/>
      <c r="EA76" s="242"/>
      <c r="EB76" s="242"/>
      <c r="EC76" s="243"/>
      <c r="ED76" s="243"/>
      <c r="EE76" s="242"/>
      <c r="EF76" s="112"/>
      <c r="EG76" s="112"/>
      <c r="EH76" s="243"/>
      <c r="EI76" s="243"/>
      <c r="EJ76" s="112"/>
      <c r="EK76" s="243"/>
      <c r="EL76" s="243"/>
      <c r="EM76" s="112"/>
      <c r="EN76" s="243"/>
      <c r="EO76" s="243"/>
      <c r="EP76" s="112"/>
      <c r="EQ76" s="243"/>
      <c r="ER76" s="243"/>
      <c r="ES76" s="112"/>
      <c r="ET76" s="243"/>
      <c r="EU76" s="243"/>
      <c r="EV76" s="112"/>
      <c r="EW76" s="243"/>
      <c r="EX76" s="243"/>
      <c r="EY76" s="112"/>
      <c r="EZ76" s="243"/>
      <c r="FA76" s="243"/>
      <c r="FB76" s="112"/>
      <c r="FC76" s="243"/>
      <c r="FD76" s="243"/>
      <c r="FE76" s="112"/>
      <c r="FF76" s="243"/>
      <c r="FG76" s="243"/>
      <c r="FH76" s="112"/>
      <c r="FI76" s="243"/>
      <c r="FJ76" s="243"/>
      <c r="FK76" s="112"/>
      <c r="FL76" s="112"/>
      <c r="FM76" s="243"/>
      <c r="FN76" s="243"/>
      <c r="FO76" s="112"/>
      <c r="FP76" s="243"/>
      <c r="FQ76" s="243"/>
      <c r="FR76" s="112"/>
      <c r="FS76" s="243"/>
      <c r="FT76" s="243"/>
      <c r="FU76" s="112"/>
      <c r="FV76" s="243"/>
      <c r="FW76" s="243"/>
      <c r="FX76" s="112"/>
      <c r="FY76" s="243"/>
      <c r="FZ76" s="243"/>
      <c r="GA76" s="112"/>
      <c r="GB76" s="243"/>
      <c r="GC76" s="243"/>
      <c r="GD76" s="112"/>
      <c r="GE76" s="243"/>
      <c r="GF76" s="243"/>
      <c r="GG76" s="112"/>
      <c r="GH76" s="243"/>
      <c r="GI76" s="243"/>
      <c r="GJ76" s="112"/>
      <c r="GK76" s="243"/>
      <c r="GL76" s="243"/>
      <c r="GM76" s="112"/>
      <c r="GN76" s="243"/>
      <c r="GO76" s="243"/>
      <c r="GP76" s="112"/>
      <c r="GQ76" s="243"/>
      <c r="GR76" s="243"/>
      <c r="GS76" s="243"/>
      <c r="GT76" s="243"/>
      <c r="GU76" s="243"/>
      <c r="GV76" s="243"/>
      <c r="GW76" s="243"/>
      <c r="GX76" s="243"/>
      <c r="GY76" s="243"/>
      <c r="GZ76" s="243"/>
      <c r="HA76" s="243"/>
      <c r="HB76" s="243"/>
      <c r="HC76" s="243"/>
      <c r="HD76" s="243"/>
      <c r="HE76" s="243"/>
      <c r="HF76" s="243"/>
      <c r="HG76" s="244"/>
      <c r="HH76" s="244"/>
      <c r="HI76" s="112"/>
    </row>
    <row r="77" spans="1:217" x14ac:dyDescent="0.2">
      <c r="A77" s="112"/>
      <c r="B77" s="112"/>
      <c r="C77" s="239"/>
      <c r="D77" s="239"/>
      <c r="E77" s="239"/>
      <c r="F77" s="239"/>
      <c r="G77" s="112"/>
      <c r="H77" s="240"/>
      <c r="I77" s="240"/>
      <c r="J77" s="240"/>
      <c r="K77" s="240"/>
      <c r="L77" s="240"/>
      <c r="M77" s="240"/>
      <c r="N77" s="240"/>
      <c r="O77" s="240"/>
      <c r="P77" s="240"/>
      <c r="Q77" s="240"/>
      <c r="R77" s="79"/>
      <c r="S77" s="79"/>
      <c r="T77" s="79"/>
      <c r="U77" s="79"/>
      <c r="V77" s="79"/>
      <c r="W77" s="79"/>
      <c r="X77" s="79"/>
      <c r="Y77" s="79"/>
      <c r="Z77" s="79"/>
      <c r="AA77" s="79"/>
      <c r="AB77" s="241"/>
      <c r="AC77" s="241"/>
      <c r="AD77" s="112"/>
      <c r="AE77" s="112"/>
      <c r="AF77" s="112"/>
      <c r="AG77" s="242"/>
      <c r="AH77" s="243"/>
      <c r="AI77" s="243"/>
      <c r="AJ77" s="243"/>
      <c r="AK77" s="243"/>
      <c r="AL77" s="242"/>
      <c r="AM77" s="243"/>
      <c r="AN77" s="243"/>
      <c r="AO77" s="243"/>
      <c r="AP77" s="243"/>
      <c r="AQ77" s="242"/>
      <c r="AR77" s="243"/>
      <c r="AS77" s="243"/>
      <c r="AT77" s="243"/>
      <c r="AU77" s="243"/>
      <c r="AV77" s="242"/>
      <c r="AW77" s="243"/>
      <c r="AX77" s="243"/>
      <c r="AY77" s="243"/>
      <c r="AZ77" s="243"/>
      <c r="BA77" s="243"/>
      <c r="BB77" s="242"/>
      <c r="BC77" s="243"/>
      <c r="BD77" s="243"/>
      <c r="BE77" s="243"/>
      <c r="BF77" s="243"/>
      <c r="BG77" s="242"/>
      <c r="BH77" s="243"/>
      <c r="BI77" s="243"/>
      <c r="BJ77" s="243"/>
      <c r="BK77" s="243"/>
      <c r="BL77" s="242"/>
      <c r="BM77" s="243"/>
      <c r="BN77" s="243"/>
      <c r="BO77" s="243"/>
      <c r="BP77" s="243"/>
      <c r="BQ77" s="242"/>
      <c r="BR77" s="243"/>
      <c r="BS77" s="243"/>
      <c r="BT77" s="243"/>
      <c r="BU77" s="243"/>
      <c r="BV77" s="242"/>
      <c r="BW77" s="243"/>
      <c r="BX77" s="243"/>
      <c r="BY77" s="243"/>
      <c r="BZ77" s="243"/>
      <c r="CA77" s="242"/>
      <c r="CB77" s="243"/>
      <c r="CC77" s="243"/>
      <c r="CD77" s="243"/>
      <c r="CE77" s="243"/>
      <c r="CF77" s="112"/>
      <c r="CG77" s="242"/>
      <c r="CH77" s="242"/>
      <c r="CI77" s="243"/>
      <c r="CJ77" s="243"/>
      <c r="CK77" s="242"/>
      <c r="CL77" s="242"/>
      <c r="CM77" s="242"/>
      <c r="CN77" s="243"/>
      <c r="CO77" s="243"/>
      <c r="CP77" s="242"/>
      <c r="CQ77" s="242"/>
      <c r="CR77" s="242"/>
      <c r="CS77" s="243"/>
      <c r="CT77" s="243"/>
      <c r="CU77" s="242"/>
      <c r="CV77" s="242"/>
      <c r="CW77" s="242"/>
      <c r="CX77" s="243"/>
      <c r="CY77" s="243"/>
      <c r="CZ77" s="242"/>
      <c r="DA77" s="242"/>
      <c r="DB77" s="242"/>
      <c r="DC77" s="243"/>
      <c r="DD77" s="243"/>
      <c r="DE77" s="242"/>
      <c r="DF77" s="242"/>
      <c r="DG77" s="242"/>
      <c r="DH77" s="243"/>
      <c r="DI77" s="243"/>
      <c r="DJ77" s="242"/>
      <c r="DK77" s="242"/>
      <c r="DL77" s="242"/>
      <c r="DM77" s="243"/>
      <c r="DN77" s="243"/>
      <c r="DO77" s="242"/>
      <c r="DP77" s="242"/>
      <c r="DQ77" s="242"/>
      <c r="DR77" s="243"/>
      <c r="DS77" s="243"/>
      <c r="DT77" s="242"/>
      <c r="DU77" s="242"/>
      <c r="DV77" s="242"/>
      <c r="DW77" s="243"/>
      <c r="DX77" s="243"/>
      <c r="DY77" s="242"/>
      <c r="DZ77" s="242"/>
      <c r="EA77" s="242"/>
      <c r="EB77" s="242"/>
      <c r="EC77" s="243"/>
      <c r="ED77" s="243"/>
      <c r="EE77" s="242"/>
      <c r="EF77" s="112"/>
      <c r="EG77" s="112"/>
      <c r="EH77" s="243"/>
      <c r="EI77" s="243"/>
      <c r="EJ77" s="112"/>
      <c r="EK77" s="243"/>
      <c r="EL77" s="243"/>
      <c r="EM77" s="112"/>
      <c r="EN77" s="243"/>
      <c r="EO77" s="243"/>
      <c r="EP77" s="112"/>
      <c r="EQ77" s="243"/>
      <c r="ER77" s="243"/>
      <c r="ES77" s="112"/>
      <c r="ET77" s="243"/>
      <c r="EU77" s="243"/>
      <c r="EV77" s="112"/>
      <c r="EW77" s="243"/>
      <c r="EX77" s="243"/>
      <c r="EY77" s="112"/>
      <c r="EZ77" s="243"/>
      <c r="FA77" s="243"/>
      <c r="FB77" s="112"/>
      <c r="FC77" s="243"/>
      <c r="FD77" s="243"/>
      <c r="FE77" s="112"/>
      <c r="FF77" s="243"/>
      <c r="FG77" s="243"/>
      <c r="FH77" s="112"/>
      <c r="FI77" s="243"/>
      <c r="FJ77" s="243"/>
      <c r="FK77" s="112"/>
      <c r="FL77" s="112"/>
      <c r="FM77" s="243"/>
      <c r="FN77" s="243"/>
      <c r="FO77" s="112"/>
      <c r="FP77" s="243"/>
      <c r="FQ77" s="243"/>
      <c r="FR77" s="112"/>
      <c r="FS77" s="243"/>
      <c r="FT77" s="243"/>
      <c r="FU77" s="112"/>
      <c r="FV77" s="243"/>
      <c r="FW77" s="243"/>
      <c r="FX77" s="112"/>
      <c r="FY77" s="243"/>
      <c r="FZ77" s="243"/>
      <c r="GA77" s="112"/>
      <c r="GB77" s="243"/>
      <c r="GC77" s="243"/>
      <c r="GD77" s="112"/>
      <c r="GE77" s="243"/>
      <c r="GF77" s="243"/>
      <c r="GG77" s="112"/>
      <c r="GH77" s="243"/>
      <c r="GI77" s="243"/>
      <c r="GJ77" s="112"/>
      <c r="GK77" s="243"/>
      <c r="GL77" s="243"/>
      <c r="GM77" s="112"/>
      <c r="GN77" s="243"/>
      <c r="GO77" s="243"/>
      <c r="GP77" s="112"/>
      <c r="GQ77" s="243"/>
      <c r="GR77" s="243"/>
      <c r="GS77" s="243"/>
      <c r="GT77" s="243"/>
      <c r="GU77" s="243"/>
      <c r="GV77" s="243"/>
      <c r="GW77" s="243"/>
      <c r="GX77" s="243"/>
      <c r="GY77" s="243"/>
      <c r="GZ77" s="243"/>
      <c r="HA77" s="243"/>
      <c r="HB77" s="243"/>
      <c r="HC77" s="243"/>
      <c r="HD77" s="243"/>
      <c r="HE77" s="243"/>
      <c r="HF77" s="243"/>
      <c r="HG77" s="244"/>
      <c r="HH77" s="244"/>
      <c r="HI77" s="112"/>
    </row>
    <row r="78" spans="1:217" x14ac:dyDescent="0.2">
      <c r="A78" s="112"/>
      <c r="B78" s="112"/>
      <c r="C78" s="239"/>
      <c r="D78" s="239"/>
      <c r="E78" s="239"/>
      <c r="F78" s="239"/>
      <c r="G78" s="112"/>
      <c r="H78" s="240"/>
      <c r="I78" s="240"/>
      <c r="J78" s="240"/>
      <c r="K78" s="240"/>
      <c r="L78" s="240"/>
      <c r="M78" s="240"/>
      <c r="N78" s="240"/>
      <c r="O78" s="240"/>
      <c r="P78" s="240"/>
      <c r="Q78" s="240"/>
      <c r="R78" s="79"/>
      <c r="S78" s="79"/>
      <c r="T78" s="79"/>
      <c r="U78" s="79"/>
      <c r="V78" s="79"/>
      <c r="W78" s="79"/>
      <c r="X78" s="79"/>
      <c r="Y78" s="79"/>
      <c r="Z78" s="79"/>
      <c r="AA78" s="79"/>
      <c r="AB78" s="241"/>
      <c r="AC78" s="241"/>
      <c r="AD78" s="112"/>
      <c r="AE78" s="112"/>
      <c r="AF78" s="112"/>
      <c r="AG78" s="242"/>
      <c r="AH78" s="243"/>
      <c r="AI78" s="243"/>
      <c r="AJ78" s="243"/>
      <c r="AK78" s="243"/>
      <c r="AL78" s="242"/>
      <c r="AM78" s="243"/>
      <c r="AN78" s="243"/>
      <c r="AO78" s="243"/>
      <c r="AP78" s="243"/>
      <c r="AQ78" s="242"/>
      <c r="AR78" s="243"/>
      <c r="AS78" s="243"/>
      <c r="AT78" s="243"/>
      <c r="AU78" s="243"/>
      <c r="AV78" s="242"/>
      <c r="AW78" s="243"/>
      <c r="AX78" s="243"/>
      <c r="AY78" s="243"/>
      <c r="AZ78" s="243"/>
      <c r="BA78" s="243"/>
      <c r="BB78" s="242"/>
      <c r="BC78" s="243"/>
      <c r="BD78" s="243"/>
      <c r="BE78" s="243"/>
      <c r="BF78" s="243"/>
      <c r="BG78" s="242"/>
      <c r="BH78" s="243"/>
      <c r="BI78" s="243"/>
      <c r="BJ78" s="243"/>
      <c r="BK78" s="243"/>
      <c r="BL78" s="242"/>
      <c r="BM78" s="243"/>
      <c r="BN78" s="243"/>
      <c r="BO78" s="243"/>
      <c r="BP78" s="243"/>
      <c r="BQ78" s="242"/>
      <c r="BR78" s="243"/>
      <c r="BS78" s="243"/>
      <c r="BT78" s="243"/>
      <c r="BU78" s="243"/>
      <c r="BV78" s="242"/>
      <c r="BW78" s="243"/>
      <c r="BX78" s="243"/>
      <c r="BY78" s="243"/>
      <c r="BZ78" s="243"/>
      <c r="CA78" s="242"/>
      <c r="CB78" s="243"/>
      <c r="CC78" s="243"/>
      <c r="CD78" s="243"/>
      <c r="CE78" s="243"/>
      <c r="CF78" s="112"/>
      <c r="CG78" s="242"/>
      <c r="CH78" s="242"/>
      <c r="CI78" s="243"/>
      <c r="CJ78" s="243"/>
      <c r="CK78" s="242"/>
      <c r="CL78" s="242"/>
      <c r="CM78" s="242"/>
      <c r="CN78" s="243"/>
      <c r="CO78" s="243"/>
      <c r="CP78" s="242"/>
      <c r="CQ78" s="242"/>
      <c r="CR78" s="242"/>
      <c r="CS78" s="243"/>
      <c r="CT78" s="243"/>
      <c r="CU78" s="242"/>
      <c r="CV78" s="242"/>
      <c r="CW78" s="242"/>
      <c r="CX78" s="243"/>
      <c r="CY78" s="243"/>
      <c r="CZ78" s="242"/>
      <c r="DA78" s="242"/>
      <c r="DB78" s="242"/>
      <c r="DC78" s="243"/>
      <c r="DD78" s="243"/>
      <c r="DE78" s="242"/>
      <c r="DF78" s="242"/>
      <c r="DG78" s="242"/>
      <c r="DH78" s="243"/>
      <c r="DI78" s="243"/>
      <c r="DJ78" s="242"/>
      <c r="DK78" s="242"/>
      <c r="DL78" s="242"/>
      <c r="DM78" s="243"/>
      <c r="DN78" s="243"/>
      <c r="DO78" s="242"/>
      <c r="DP78" s="242"/>
      <c r="DQ78" s="242"/>
      <c r="DR78" s="243"/>
      <c r="DS78" s="243"/>
      <c r="DT78" s="242"/>
      <c r="DU78" s="242"/>
      <c r="DV78" s="242"/>
      <c r="DW78" s="243"/>
      <c r="DX78" s="243"/>
      <c r="DY78" s="242"/>
      <c r="DZ78" s="242"/>
      <c r="EA78" s="242"/>
      <c r="EB78" s="242"/>
      <c r="EC78" s="243"/>
      <c r="ED78" s="243"/>
      <c r="EE78" s="242"/>
      <c r="EF78" s="112"/>
      <c r="EG78" s="112"/>
      <c r="EH78" s="243"/>
      <c r="EI78" s="243"/>
      <c r="EJ78" s="112"/>
      <c r="EK78" s="243"/>
      <c r="EL78" s="243"/>
      <c r="EM78" s="112"/>
      <c r="EN78" s="243"/>
      <c r="EO78" s="243"/>
      <c r="EP78" s="112"/>
      <c r="EQ78" s="243"/>
      <c r="ER78" s="243"/>
      <c r="ES78" s="112"/>
      <c r="ET78" s="243"/>
      <c r="EU78" s="243"/>
      <c r="EV78" s="112"/>
      <c r="EW78" s="243"/>
      <c r="EX78" s="243"/>
      <c r="EY78" s="112"/>
      <c r="EZ78" s="243"/>
      <c r="FA78" s="243"/>
      <c r="FB78" s="112"/>
      <c r="FC78" s="243"/>
      <c r="FD78" s="243"/>
      <c r="FE78" s="112"/>
      <c r="FF78" s="243"/>
      <c r="FG78" s="243"/>
      <c r="FH78" s="112"/>
      <c r="FI78" s="243"/>
      <c r="FJ78" s="243"/>
      <c r="FK78" s="112"/>
      <c r="FL78" s="112"/>
      <c r="FM78" s="243"/>
      <c r="FN78" s="243"/>
      <c r="FO78" s="112"/>
      <c r="FP78" s="243"/>
      <c r="FQ78" s="243"/>
      <c r="FR78" s="112"/>
      <c r="FS78" s="243"/>
      <c r="FT78" s="243"/>
      <c r="FU78" s="112"/>
      <c r="FV78" s="243"/>
      <c r="FW78" s="243"/>
      <c r="FX78" s="112"/>
      <c r="FY78" s="243"/>
      <c r="FZ78" s="243"/>
      <c r="GA78" s="112"/>
      <c r="GB78" s="243"/>
      <c r="GC78" s="243"/>
      <c r="GD78" s="112"/>
      <c r="GE78" s="243"/>
      <c r="GF78" s="243"/>
      <c r="GG78" s="112"/>
      <c r="GH78" s="243"/>
      <c r="GI78" s="243"/>
      <c r="GJ78" s="112"/>
      <c r="GK78" s="243"/>
      <c r="GL78" s="243"/>
      <c r="GM78" s="112"/>
      <c r="GN78" s="243"/>
      <c r="GO78" s="243"/>
      <c r="GP78" s="112"/>
      <c r="GQ78" s="243"/>
      <c r="GR78" s="243"/>
      <c r="GS78" s="243"/>
      <c r="GT78" s="243"/>
      <c r="GU78" s="243"/>
      <c r="GV78" s="243"/>
      <c r="GW78" s="243"/>
      <c r="GX78" s="243"/>
      <c r="GY78" s="243"/>
      <c r="GZ78" s="243"/>
      <c r="HA78" s="243"/>
      <c r="HB78" s="243"/>
      <c r="HC78" s="243"/>
      <c r="HD78" s="243"/>
      <c r="HE78" s="243"/>
      <c r="HF78" s="243"/>
      <c r="HG78" s="244"/>
      <c r="HH78" s="244"/>
      <c r="HI78" s="112"/>
    </row>
    <row r="79" spans="1:217" x14ac:dyDescent="0.2">
      <c r="A79" s="112"/>
      <c r="B79" s="112"/>
      <c r="C79" s="239"/>
      <c r="D79" s="239"/>
      <c r="E79" s="239"/>
      <c r="F79" s="239"/>
      <c r="G79" s="112"/>
      <c r="H79" s="240"/>
      <c r="I79" s="240"/>
      <c r="J79" s="240"/>
      <c r="K79" s="240"/>
      <c r="L79" s="240"/>
      <c r="M79" s="240"/>
      <c r="N79" s="240"/>
      <c r="O79" s="240"/>
      <c r="P79" s="240"/>
      <c r="Q79" s="240"/>
      <c r="R79" s="79"/>
      <c r="S79" s="79"/>
      <c r="T79" s="79"/>
      <c r="U79" s="79"/>
      <c r="V79" s="79"/>
      <c r="W79" s="79"/>
      <c r="X79" s="79"/>
      <c r="Y79" s="79"/>
      <c r="Z79" s="79"/>
      <c r="AA79" s="79"/>
      <c r="AB79" s="241"/>
      <c r="AC79" s="241"/>
      <c r="AD79" s="112"/>
      <c r="AE79" s="112"/>
      <c r="AF79" s="112"/>
      <c r="AG79" s="242"/>
      <c r="AH79" s="243"/>
      <c r="AI79" s="243"/>
      <c r="AJ79" s="243"/>
      <c r="AK79" s="243"/>
      <c r="AL79" s="242"/>
      <c r="AM79" s="243"/>
      <c r="AN79" s="243"/>
      <c r="AO79" s="243"/>
      <c r="AP79" s="243"/>
      <c r="AQ79" s="242"/>
      <c r="AR79" s="243"/>
      <c r="AS79" s="243"/>
      <c r="AT79" s="243"/>
      <c r="AU79" s="243"/>
      <c r="AV79" s="242"/>
      <c r="AW79" s="243"/>
      <c r="AX79" s="243"/>
      <c r="AY79" s="243"/>
      <c r="AZ79" s="243"/>
      <c r="BA79" s="243"/>
      <c r="BB79" s="242"/>
      <c r="BC79" s="243"/>
      <c r="BD79" s="243"/>
      <c r="BE79" s="243"/>
      <c r="BF79" s="243"/>
      <c r="BG79" s="242"/>
      <c r="BH79" s="243"/>
      <c r="BI79" s="243"/>
      <c r="BJ79" s="243"/>
      <c r="BK79" s="243"/>
      <c r="BL79" s="242"/>
      <c r="BM79" s="243"/>
      <c r="BN79" s="243"/>
      <c r="BO79" s="243"/>
      <c r="BP79" s="243"/>
      <c r="BQ79" s="242"/>
      <c r="BR79" s="243"/>
      <c r="BS79" s="243"/>
      <c r="BT79" s="243"/>
      <c r="BU79" s="243"/>
      <c r="BV79" s="242"/>
      <c r="BW79" s="243"/>
      <c r="BX79" s="243"/>
      <c r="BY79" s="243"/>
      <c r="BZ79" s="243"/>
      <c r="CA79" s="242"/>
      <c r="CB79" s="243"/>
      <c r="CC79" s="243"/>
      <c r="CD79" s="243"/>
      <c r="CE79" s="243"/>
      <c r="CF79" s="112"/>
      <c r="CG79" s="242"/>
      <c r="CH79" s="242"/>
      <c r="CI79" s="243"/>
      <c r="CJ79" s="243"/>
      <c r="CK79" s="242"/>
      <c r="CL79" s="242"/>
      <c r="CM79" s="242"/>
      <c r="CN79" s="243"/>
      <c r="CO79" s="243"/>
      <c r="CP79" s="242"/>
      <c r="CQ79" s="242"/>
      <c r="CR79" s="242"/>
      <c r="CS79" s="243"/>
      <c r="CT79" s="243"/>
      <c r="CU79" s="242"/>
      <c r="CV79" s="242"/>
      <c r="CW79" s="242"/>
      <c r="CX79" s="243"/>
      <c r="CY79" s="243"/>
      <c r="CZ79" s="242"/>
      <c r="DA79" s="242"/>
      <c r="DB79" s="242"/>
      <c r="DC79" s="243"/>
      <c r="DD79" s="243"/>
      <c r="DE79" s="242"/>
      <c r="DF79" s="242"/>
      <c r="DG79" s="242"/>
      <c r="DH79" s="243"/>
      <c r="DI79" s="243"/>
      <c r="DJ79" s="242"/>
      <c r="DK79" s="242"/>
      <c r="DL79" s="242"/>
      <c r="DM79" s="243"/>
      <c r="DN79" s="243"/>
      <c r="DO79" s="242"/>
      <c r="DP79" s="242"/>
      <c r="DQ79" s="242"/>
      <c r="DR79" s="243"/>
      <c r="DS79" s="243"/>
      <c r="DT79" s="242"/>
      <c r="DU79" s="242"/>
      <c r="DV79" s="242"/>
      <c r="DW79" s="243"/>
      <c r="DX79" s="243"/>
      <c r="DY79" s="242"/>
      <c r="DZ79" s="242"/>
      <c r="EA79" s="242"/>
      <c r="EB79" s="242"/>
      <c r="EC79" s="243"/>
      <c r="ED79" s="243"/>
      <c r="EE79" s="242"/>
      <c r="EF79" s="112"/>
      <c r="EG79" s="112"/>
      <c r="EH79" s="243"/>
      <c r="EI79" s="243"/>
      <c r="EJ79" s="112"/>
      <c r="EK79" s="243"/>
      <c r="EL79" s="243"/>
      <c r="EM79" s="112"/>
      <c r="EN79" s="243"/>
      <c r="EO79" s="243"/>
      <c r="EP79" s="112"/>
      <c r="EQ79" s="243"/>
      <c r="ER79" s="243"/>
      <c r="ES79" s="112"/>
      <c r="ET79" s="243"/>
      <c r="EU79" s="243"/>
      <c r="EV79" s="112"/>
      <c r="EW79" s="243"/>
      <c r="EX79" s="243"/>
      <c r="EY79" s="112"/>
      <c r="EZ79" s="243"/>
      <c r="FA79" s="243"/>
      <c r="FB79" s="112"/>
      <c r="FC79" s="243"/>
      <c r="FD79" s="243"/>
      <c r="FE79" s="112"/>
      <c r="FF79" s="243"/>
      <c r="FG79" s="243"/>
      <c r="FH79" s="112"/>
      <c r="FI79" s="243"/>
      <c r="FJ79" s="243"/>
      <c r="FK79" s="112"/>
      <c r="FL79" s="112"/>
      <c r="FM79" s="243"/>
      <c r="FN79" s="243"/>
      <c r="FO79" s="112"/>
      <c r="FP79" s="243"/>
      <c r="FQ79" s="243"/>
      <c r="FR79" s="112"/>
      <c r="FS79" s="243"/>
      <c r="FT79" s="243"/>
      <c r="FU79" s="112"/>
      <c r="FV79" s="243"/>
      <c r="FW79" s="243"/>
      <c r="FX79" s="112"/>
      <c r="FY79" s="243"/>
      <c r="FZ79" s="243"/>
      <c r="GA79" s="112"/>
      <c r="GB79" s="243"/>
      <c r="GC79" s="243"/>
      <c r="GD79" s="112"/>
      <c r="GE79" s="243"/>
      <c r="GF79" s="243"/>
      <c r="GG79" s="112"/>
      <c r="GH79" s="243"/>
      <c r="GI79" s="243"/>
      <c r="GJ79" s="112"/>
      <c r="GK79" s="243"/>
      <c r="GL79" s="243"/>
      <c r="GM79" s="112"/>
      <c r="GN79" s="243"/>
      <c r="GO79" s="243"/>
      <c r="GP79" s="112"/>
      <c r="GQ79" s="243"/>
      <c r="GR79" s="243"/>
      <c r="GS79" s="243"/>
      <c r="GT79" s="243"/>
      <c r="GU79" s="243"/>
      <c r="GV79" s="243"/>
      <c r="GW79" s="243"/>
      <c r="GX79" s="243"/>
      <c r="GY79" s="243"/>
      <c r="GZ79" s="243"/>
      <c r="HA79" s="243"/>
      <c r="HB79" s="243"/>
      <c r="HC79" s="243"/>
      <c r="HD79" s="243"/>
      <c r="HE79" s="243"/>
      <c r="HF79" s="243"/>
      <c r="HG79" s="244"/>
      <c r="HH79" s="244"/>
      <c r="HI79" s="112"/>
    </row>
    <row r="80" spans="1:217" x14ac:dyDescent="0.2">
      <c r="A80" s="112"/>
      <c r="B80" s="112"/>
      <c r="C80" s="239"/>
      <c r="D80" s="239"/>
      <c r="E80" s="239"/>
      <c r="F80" s="239"/>
      <c r="G80" s="112"/>
      <c r="H80" s="240"/>
      <c r="I80" s="240"/>
      <c r="J80" s="240"/>
      <c r="K80" s="240"/>
      <c r="L80" s="240"/>
      <c r="M80" s="240"/>
      <c r="N80" s="240"/>
      <c r="O80" s="240"/>
      <c r="P80" s="240"/>
      <c r="Q80" s="240"/>
      <c r="R80" s="79"/>
      <c r="S80" s="79"/>
      <c r="T80" s="79"/>
      <c r="U80" s="79"/>
      <c r="V80" s="79"/>
      <c r="W80" s="79"/>
      <c r="X80" s="79"/>
      <c r="Y80" s="79"/>
      <c r="Z80" s="79"/>
      <c r="AA80" s="79"/>
      <c r="AB80" s="241"/>
      <c r="AC80" s="241"/>
      <c r="AD80" s="112"/>
      <c r="AE80" s="112"/>
      <c r="AF80" s="112"/>
      <c r="AG80" s="242"/>
      <c r="AH80" s="243"/>
      <c r="AI80" s="243"/>
      <c r="AJ80" s="243"/>
      <c r="AK80" s="243"/>
      <c r="AL80" s="242"/>
      <c r="AM80" s="243"/>
      <c r="AN80" s="243"/>
      <c r="AO80" s="243"/>
      <c r="AP80" s="243"/>
      <c r="AQ80" s="242"/>
      <c r="AR80" s="243"/>
      <c r="AS80" s="243"/>
      <c r="AT80" s="243"/>
      <c r="AU80" s="243"/>
      <c r="AV80" s="242"/>
      <c r="AW80" s="243"/>
      <c r="AX80" s="243"/>
      <c r="AY80" s="243"/>
      <c r="AZ80" s="243"/>
      <c r="BA80" s="243"/>
      <c r="BB80" s="242"/>
      <c r="BC80" s="243"/>
      <c r="BD80" s="243"/>
      <c r="BE80" s="243"/>
      <c r="BF80" s="243"/>
      <c r="BG80" s="242"/>
      <c r="BH80" s="243"/>
      <c r="BI80" s="243"/>
      <c r="BJ80" s="243"/>
      <c r="BK80" s="243"/>
      <c r="BL80" s="242"/>
      <c r="BM80" s="243"/>
      <c r="BN80" s="243"/>
      <c r="BO80" s="243"/>
      <c r="BP80" s="243"/>
      <c r="BQ80" s="242"/>
      <c r="BR80" s="243"/>
      <c r="BS80" s="243"/>
      <c r="BT80" s="243"/>
      <c r="BU80" s="243"/>
      <c r="BV80" s="242"/>
      <c r="BW80" s="243"/>
      <c r="BX80" s="243"/>
      <c r="BY80" s="243"/>
      <c r="BZ80" s="243"/>
      <c r="CA80" s="242"/>
      <c r="CB80" s="243"/>
      <c r="CC80" s="243"/>
      <c r="CD80" s="243"/>
      <c r="CE80" s="243"/>
      <c r="CF80" s="112"/>
      <c r="CG80" s="242"/>
      <c r="CH80" s="242"/>
      <c r="CI80" s="243"/>
      <c r="CJ80" s="243"/>
      <c r="CK80" s="242"/>
      <c r="CL80" s="242"/>
      <c r="CM80" s="242"/>
      <c r="CN80" s="243"/>
      <c r="CO80" s="243"/>
      <c r="CP80" s="242"/>
      <c r="CQ80" s="242"/>
      <c r="CR80" s="242"/>
      <c r="CS80" s="243"/>
      <c r="CT80" s="243"/>
      <c r="CU80" s="242"/>
      <c r="CV80" s="242"/>
      <c r="CW80" s="242"/>
      <c r="CX80" s="243"/>
      <c r="CY80" s="243"/>
      <c r="CZ80" s="242"/>
      <c r="DA80" s="242"/>
      <c r="DB80" s="242"/>
      <c r="DC80" s="243"/>
      <c r="DD80" s="243"/>
      <c r="DE80" s="242"/>
      <c r="DF80" s="242"/>
      <c r="DG80" s="242"/>
      <c r="DH80" s="243"/>
      <c r="DI80" s="243"/>
      <c r="DJ80" s="242"/>
      <c r="DK80" s="242"/>
      <c r="DL80" s="242"/>
      <c r="DM80" s="243"/>
      <c r="DN80" s="243"/>
      <c r="DO80" s="242"/>
      <c r="DP80" s="242"/>
      <c r="DQ80" s="242"/>
      <c r="DR80" s="243"/>
      <c r="DS80" s="243"/>
      <c r="DT80" s="242"/>
      <c r="DU80" s="242"/>
      <c r="DV80" s="242"/>
      <c r="DW80" s="243"/>
      <c r="DX80" s="243"/>
      <c r="DY80" s="242"/>
      <c r="DZ80" s="242"/>
      <c r="EA80" s="242"/>
      <c r="EB80" s="242"/>
      <c r="EC80" s="243"/>
      <c r="ED80" s="243"/>
      <c r="EE80" s="242"/>
      <c r="EF80" s="112"/>
      <c r="EG80" s="112"/>
      <c r="EH80" s="243"/>
      <c r="EI80" s="243"/>
      <c r="EJ80" s="112"/>
      <c r="EK80" s="243"/>
      <c r="EL80" s="243"/>
      <c r="EM80" s="112"/>
      <c r="EN80" s="243"/>
      <c r="EO80" s="243"/>
      <c r="EP80" s="112"/>
      <c r="EQ80" s="243"/>
      <c r="ER80" s="243"/>
      <c r="ES80" s="112"/>
      <c r="ET80" s="243"/>
      <c r="EU80" s="243"/>
      <c r="EV80" s="112"/>
      <c r="EW80" s="243"/>
      <c r="EX80" s="243"/>
      <c r="EY80" s="112"/>
      <c r="EZ80" s="243"/>
      <c r="FA80" s="243"/>
      <c r="FB80" s="112"/>
      <c r="FC80" s="243"/>
      <c r="FD80" s="243"/>
      <c r="FE80" s="112"/>
      <c r="FF80" s="243"/>
      <c r="FG80" s="243"/>
      <c r="FH80" s="112"/>
      <c r="FI80" s="243"/>
      <c r="FJ80" s="243"/>
      <c r="FK80" s="112"/>
      <c r="FL80" s="112"/>
      <c r="FM80" s="243"/>
      <c r="FN80" s="243"/>
      <c r="FO80" s="112"/>
      <c r="FP80" s="243"/>
      <c r="FQ80" s="243"/>
      <c r="FR80" s="112"/>
      <c r="FS80" s="243"/>
      <c r="FT80" s="243"/>
      <c r="FU80" s="112"/>
      <c r="FV80" s="243"/>
      <c r="FW80" s="243"/>
      <c r="FX80" s="112"/>
      <c r="FY80" s="243"/>
      <c r="FZ80" s="243"/>
      <c r="GA80" s="112"/>
      <c r="GB80" s="243"/>
      <c r="GC80" s="243"/>
      <c r="GD80" s="112"/>
      <c r="GE80" s="243"/>
      <c r="GF80" s="243"/>
      <c r="GG80" s="112"/>
      <c r="GH80" s="243"/>
      <c r="GI80" s="243"/>
      <c r="GJ80" s="112"/>
      <c r="GK80" s="243"/>
      <c r="GL80" s="243"/>
      <c r="GM80" s="112"/>
      <c r="GN80" s="243"/>
      <c r="GO80" s="243"/>
      <c r="GP80" s="112"/>
      <c r="GQ80" s="243"/>
      <c r="GR80" s="243"/>
      <c r="GS80" s="243"/>
      <c r="GT80" s="243"/>
      <c r="GU80" s="243"/>
      <c r="GV80" s="243"/>
      <c r="GW80" s="243"/>
      <c r="GX80" s="243"/>
      <c r="GY80" s="243"/>
      <c r="GZ80" s="243"/>
      <c r="HA80" s="243"/>
      <c r="HB80" s="243"/>
      <c r="HC80" s="243"/>
      <c r="HD80" s="243"/>
      <c r="HE80" s="243"/>
      <c r="HF80" s="243"/>
      <c r="HG80" s="244"/>
      <c r="HH80" s="244"/>
      <c r="HI80" s="112"/>
    </row>
    <row r="81" spans="1:217" x14ac:dyDescent="0.2">
      <c r="A81" s="112"/>
      <c r="B81" s="112"/>
      <c r="C81" s="239"/>
      <c r="D81" s="239"/>
      <c r="E81" s="239"/>
      <c r="F81" s="239"/>
      <c r="G81" s="112"/>
      <c r="H81" s="240"/>
      <c r="I81" s="240"/>
      <c r="J81" s="240"/>
      <c r="K81" s="240"/>
      <c r="L81" s="240"/>
      <c r="M81" s="240"/>
      <c r="N81" s="240"/>
      <c r="O81" s="240"/>
      <c r="P81" s="240"/>
      <c r="Q81" s="240"/>
      <c r="R81" s="79"/>
      <c r="S81" s="79"/>
      <c r="T81" s="79"/>
      <c r="U81" s="79"/>
      <c r="V81" s="79"/>
      <c r="W81" s="79"/>
      <c r="X81" s="79"/>
      <c r="Y81" s="79"/>
      <c r="Z81" s="79"/>
      <c r="AA81" s="79"/>
      <c r="AB81" s="241"/>
      <c r="AC81" s="241"/>
      <c r="AD81" s="112"/>
      <c r="AE81" s="112"/>
      <c r="AF81" s="112"/>
      <c r="AG81" s="242"/>
      <c r="AH81" s="243"/>
      <c r="AI81" s="243"/>
      <c r="AJ81" s="243"/>
      <c r="AK81" s="243"/>
      <c r="AL81" s="242"/>
      <c r="AM81" s="243"/>
      <c r="AN81" s="243"/>
      <c r="AO81" s="243"/>
      <c r="AP81" s="243"/>
      <c r="AQ81" s="242"/>
      <c r="AR81" s="243"/>
      <c r="AS81" s="243"/>
      <c r="AT81" s="243"/>
      <c r="AU81" s="243"/>
      <c r="AV81" s="242"/>
      <c r="AW81" s="243"/>
      <c r="AX81" s="243"/>
      <c r="AY81" s="243"/>
      <c r="AZ81" s="243"/>
      <c r="BA81" s="243"/>
      <c r="BB81" s="242"/>
      <c r="BC81" s="243"/>
      <c r="BD81" s="243"/>
      <c r="BE81" s="243"/>
      <c r="BF81" s="243"/>
      <c r="BG81" s="242"/>
      <c r="BH81" s="243"/>
      <c r="BI81" s="243"/>
      <c r="BJ81" s="243"/>
      <c r="BK81" s="243"/>
      <c r="BL81" s="242"/>
      <c r="BM81" s="243"/>
      <c r="BN81" s="243"/>
      <c r="BO81" s="243"/>
      <c r="BP81" s="243"/>
      <c r="BQ81" s="242"/>
      <c r="BR81" s="243"/>
      <c r="BS81" s="243"/>
      <c r="BT81" s="243"/>
      <c r="BU81" s="243"/>
      <c r="BV81" s="242"/>
      <c r="BW81" s="243"/>
      <c r="BX81" s="243"/>
      <c r="BY81" s="243"/>
      <c r="BZ81" s="243"/>
      <c r="CA81" s="242"/>
      <c r="CB81" s="243"/>
      <c r="CC81" s="243"/>
      <c r="CD81" s="243"/>
      <c r="CE81" s="243"/>
      <c r="CF81" s="112"/>
      <c r="CG81" s="242"/>
      <c r="CH81" s="242"/>
      <c r="CI81" s="243"/>
      <c r="CJ81" s="243"/>
      <c r="CK81" s="242"/>
      <c r="CL81" s="242"/>
      <c r="CM81" s="242"/>
      <c r="CN81" s="243"/>
      <c r="CO81" s="243"/>
      <c r="CP81" s="242"/>
      <c r="CQ81" s="242"/>
      <c r="CR81" s="242"/>
      <c r="CS81" s="243"/>
      <c r="CT81" s="243"/>
      <c r="CU81" s="242"/>
      <c r="CV81" s="242"/>
      <c r="CW81" s="242"/>
      <c r="CX81" s="243"/>
      <c r="CY81" s="243"/>
      <c r="CZ81" s="242"/>
      <c r="DA81" s="242"/>
      <c r="DB81" s="242"/>
      <c r="DC81" s="243"/>
      <c r="DD81" s="243"/>
      <c r="DE81" s="242"/>
      <c r="DF81" s="242"/>
      <c r="DG81" s="242"/>
      <c r="DH81" s="243"/>
      <c r="DI81" s="243"/>
      <c r="DJ81" s="242"/>
      <c r="DK81" s="242"/>
      <c r="DL81" s="242"/>
      <c r="DM81" s="243"/>
      <c r="DN81" s="243"/>
      <c r="DO81" s="242"/>
      <c r="DP81" s="242"/>
      <c r="DQ81" s="242"/>
      <c r="DR81" s="243"/>
      <c r="DS81" s="243"/>
      <c r="DT81" s="242"/>
      <c r="DU81" s="242"/>
      <c r="DV81" s="242"/>
      <c r="DW81" s="243"/>
      <c r="DX81" s="243"/>
      <c r="DY81" s="242"/>
      <c r="DZ81" s="242"/>
      <c r="EA81" s="242"/>
      <c r="EB81" s="242"/>
      <c r="EC81" s="243"/>
      <c r="ED81" s="243"/>
      <c r="EE81" s="242"/>
      <c r="EF81" s="112"/>
      <c r="EG81" s="112"/>
      <c r="EH81" s="243"/>
      <c r="EI81" s="243"/>
      <c r="EJ81" s="112"/>
      <c r="EK81" s="243"/>
      <c r="EL81" s="243"/>
      <c r="EM81" s="112"/>
      <c r="EN81" s="243"/>
      <c r="EO81" s="243"/>
      <c r="EP81" s="112"/>
      <c r="EQ81" s="243"/>
      <c r="ER81" s="243"/>
      <c r="ES81" s="112"/>
      <c r="ET81" s="243"/>
      <c r="EU81" s="243"/>
      <c r="EV81" s="112"/>
      <c r="EW81" s="243"/>
      <c r="EX81" s="243"/>
      <c r="EY81" s="112"/>
      <c r="EZ81" s="243"/>
      <c r="FA81" s="243"/>
      <c r="FB81" s="112"/>
      <c r="FC81" s="243"/>
      <c r="FD81" s="243"/>
      <c r="FE81" s="112"/>
      <c r="FF81" s="243"/>
      <c r="FG81" s="243"/>
      <c r="FH81" s="112"/>
      <c r="FI81" s="243"/>
      <c r="FJ81" s="243"/>
      <c r="FK81" s="112"/>
      <c r="FL81" s="112"/>
      <c r="FM81" s="243"/>
      <c r="FN81" s="243"/>
      <c r="FO81" s="112"/>
      <c r="FP81" s="243"/>
      <c r="FQ81" s="243"/>
      <c r="FR81" s="112"/>
      <c r="FS81" s="243"/>
      <c r="FT81" s="243"/>
      <c r="FU81" s="112"/>
      <c r="FV81" s="243"/>
      <c r="FW81" s="243"/>
      <c r="FX81" s="112"/>
      <c r="FY81" s="243"/>
      <c r="FZ81" s="243"/>
      <c r="GA81" s="112"/>
      <c r="GB81" s="243"/>
      <c r="GC81" s="243"/>
      <c r="GD81" s="112"/>
      <c r="GE81" s="243"/>
      <c r="GF81" s="243"/>
      <c r="GG81" s="112"/>
      <c r="GH81" s="243"/>
      <c r="GI81" s="243"/>
      <c r="GJ81" s="112"/>
      <c r="GK81" s="243"/>
      <c r="GL81" s="243"/>
      <c r="GM81" s="112"/>
      <c r="GN81" s="243"/>
      <c r="GO81" s="243"/>
      <c r="GP81" s="112"/>
      <c r="GQ81" s="243"/>
      <c r="GR81" s="243"/>
      <c r="GS81" s="243"/>
      <c r="GT81" s="243"/>
      <c r="GU81" s="243"/>
      <c r="GV81" s="243"/>
      <c r="GW81" s="243"/>
      <c r="GX81" s="243"/>
      <c r="GY81" s="243"/>
      <c r="GZ81" s="243"/>
      <c r="HA81" s="243"/>
      <c r="HB81" s="243"/>
      <c r="HC81" s="243"/>
      <c r="HD81" s="243"/>
      <c r="HE81" s="243"/>
      <c r="HF81" s="243"/>
      <c r="HG81" s="244"/>
      <c r="HH81" s="244"/>
      <c r="HI81" s="112"/>
    </row>
    <row r="82" spans="1:217" x14ac:dyDescent="0.2">
      <c r="A82" s="112"/>
      <c r="B82" s="112"/>
      <c r="C82" s="239"/>
      <c r="D82" s="239"/>
      <c r="E82" s="239"/>
      <c r="F82" s="239"/>
      <c r="G82" s="112"/>
      <c r="H82" s="240"/>
      <c r="I82" s="240"/>
      <c r="J82" s="240"/>
      <c r="K82" s="240"/>
      <c r="L82" s="240"/>
      <c r="M82" s="240"/>
      <c r="N82" s="240"/>
      <c r="O82" s="240"/>
      <c r="P82" s="240"/>
      <c r="Q82" s="240"/>
      <c r="R82" s="79"/>
      <c r="S82" s="79"/>
      <c r="T82" s="79"/>
      <c r="U82" s="79"/>
      <c r="V82" s="79"/>
      <c r="W82" s="79"/>
      <c r="X82" s="79"/>
      <c r="Y82" s="79"/>
      <c r="Z82" s="79"/>
      <c r="AA82" s="79"/>
      <c r="AB82" s="241"/>
      <c r="AC82" s="241"/>
      <c r="AD82" s="112"/>
      <c r="AE82" s="112"/>
      <c r="AF82" s="112"/>
      <c r="AG82" s="242"/>
      <c r="AH82" s="243"/>
      <c r="AI82" s="243"/>
      <c r="AJ82" s="243"/>
      <c r="AK82" s="243"/>
      <c r="AL82" s="242"/>
      <c r="AM82" s="243"/>
      <c r="AN82" s="243"/>
      <c r="AO82" s="243"/>
      <c r="AP82" s="243"/>
      <c r="AQ82" s="242"/>
      <c r="AR82" s="243"/>
      <c r="AS82" s="243"/>
      <c r="AT82" s="243"/>
      <c r="AU82" s="243"/>
      <c r="AV82" s="242"/>
      <c r="AW82" s="243"/>
      <c r="AX82" s="243"/>
      <c r="AY82" s="243"/>
      <c r="AZ82" s="243"/>
      <c r="BA82" s="243"/>
      <c r="BB82" s="242"/>
      <c r="BC82" s="243"/>
      <c r="BD82" s="243"/>
      <c r="BE82" s="243"/>
      <c r="BF82" s="243"/>
      <c r="BG82" s="242"/>
      <c r="BH82" s="243"/>
      <c r="BI82" s="243"/>
      <c r="BJ82" s="243"/>
      <c r="BK82" s="243"/>
      <c r="BL82" s="242"/>
      <c r="BM82" s="243"/>
      <c r="BN82" s="243"/>
      <c r="BO82" s="243"/>
      <c r="BP82" s="243"/>
      <c r="BQ82" s="242"/>
      <c r="BR82" s="243"/>
      <c r="BS82" s="243"/>
      <c r="BT82" s="243"/>
      <c r="BU82" s="243"/>
      <c r="BV82" s="242"/>
      <c r="BW82" s="243"/>
      <c r="BX82" s="243"/>
      <c r="BY82" s="243"/>
      <c r="BZ82" s="243"/>
      <c r="CA82" s="242"/>
      <c r="CB82" s="243"/>
      <c r="CC82" s="243"/>
      <c r="CD82" s="243"/>
      <c r="CE82" s="243"/>
      <c r="CF82" s="112"/>
      <c r="CG82" s="242"/>
      <c r="CH82" s="242"/>
      <c r="CI82" s="243"/>
      <c r="CJ82" s="243"/>
      <c r="CK82" s="242"/>
      <c r="CL82" s="242"/>
      <c r="CM82" s="242"/>
      <c r="CN82" s="243"/>
      <c r="CO82" s="243"/>
      <c r="CP82" s="242"/>
      <c r="CQ82" s="242"/>
      <c r="CR82" s="242"/>
      <c r="CS82" s="243"/>
      <c r="CT82" s="243"/>
      <c r="CU82" s="242"/>
      <c r="CV82" s="242"/>
      <c r="CW82" s="242"/>
      <c r="CX82" s="243"/>
      <c r="CY82" s="243"/>
      <c r="CZ82" s="242"/>
      <c r="DA82" s="242"/>
      <c r="DB82" s="242"/>
      <c r="DC82" s="243"/>
      <c r="DD82" s="243"/>
      <c r="DE82" s="242"/>
      <c r="DF82" s="242"/>
      <c r="DG82" s="242"/>
      <c r="DH82" s="243"/>
      <c r="DI82" s="243"/>
      <c r="DJ82" s="242"/>
      <c r="DK82" s="242"/>
      <c r="DL82" s="242"/>
      <c r="DM82" s="243"/>
      <c r="DN82" s="243"/>
      <c r="DO82" s="242"/>
      <c r="DP82" s="242"/>
      <c r="DQ82" s="242"/>
      <c r="DR82" s="243"/>
      <c r="DS82" s="243"/>
      <c r="DT82" s="242"/>
      <c r="DU82" s="242"/>
      <c r="DV82" s="242"/>
      <c r="DW82" s="243"/>
      <c r="DX82" s="243"/>
      <c r="DY82" s="242"/>
      <c r="DZ82" s="242"/>
      <c r="EA82" s="242"/>
      <c r="EB82" s="242"/>
      <c r="EC82" s="243"/>
      <c r="ED82" s="243"/>
      <c r="EE82" s="242"/>
      <c r="EF82" s="112"/>
      <c r="EG82" s="112"/>
      <c r="EH82" s="243"/>
      <c r="EI82" s="243"/>
      <c r="EJ82" s="112"/>
      <c r="EK82" s="243"/>
      <c r="EL82" s="243"/>
      <c r="EM82" s="112"/>
      <c r="EN82" s="243"/>
      <c r="EO82" s="243"/>
      <c r="EP82" s="112"/>
      <c r="EQ82" s="243"/>
      <c r="ER82" s="243"/>
      <c r="ES82" s="112"/>
      <c r="ET82" s="243"/>
      <c r="EU82" s="243"/>
      <c r="EV82" s="112"/>
      <c r="EW82" s="243"/>
      <c r="EX82" s="243"/>
      <c r="EY82" s="112"/>
      <c r="EZ82" s="243"/>
      <c r="FA82" s="243"/>
      <c r="FB82" s="112"/>
      <c r="FC82" s="243"/>
      <c r="FD82" s="243"/>
      <c r="FE82" s="112"/>
      <c r="FF82" s="243"/>
      <c r="FG82" s="243"/>
      <c r="FH82" s="112"/>
      <c r="FI82" s="243"/>
      <c r="FJ82" s="243"/>
      <c r="FK82" s="112"/>
      <c r="FL82" s="112"/>
      <c r="FM82" s="243"/>
      <c r="FN82" s="243"/>
      <c r="FO82" s="112"/>
      <c r="FP82" s="243"/>
      <c r="FQ82" s="243"/>
      <c r="FR82" s="112"/>
      <c r="FS82" s="243"/>
      <c r="FT82" s="243"/>
      <c r="FU82" s="112"/>
      <c r="FV82" s="243"/>
      <c r="FW82" s="243"/>
      <c r="FX82" s="112"/>
      <c r="FY82" s="243"/>
      <c r="FZ82" s="243"/>
      <c r="GA82" s="112"/>
      <c r="GB82" s="243"/>
      <c r="GC82" s="243"/>
      <c r="GD82" s="112"/>
      <c r="GE82" s="243"/>
      <c r="GF82" s="243"/>
      <c r="GG82" s="112"/>
      <c r="GH82" s="243"/>
      <c r="GI82" s="243"/>
      <c r="GJ82" s="112"/>
      <c r="GK82" s="243"/>
      <c r="GL82" s="243"/>
      <c r="GM82" s="112"/>
      <c r="GN82" s="243"/>
      <c r="GO82" s="243"/>
      <c r="GP82" s="112"/>
      <c r="GQ82" s="243"/>
      <c r="GR82" s="243"/>
      <c r="GS82" s="243"/>
      <c r="GT82" s="243"/>
      <c r="GU82" s="243"/>
      <c r="GV82" s="243"/>
      <c r="GW82" s="243"/>
      <c r="GX82" s="243"/>
      <c r="GY82" s="243"/>
      <c r="GZ82" s="243"/>
      <c r="HA82" s="243"/>
      <c r="HB82" s="243"/>
      <c r="HC82" s="243"/>
      <c r="HD82" s="243"/>
      <c r="HE82" s="243"/>
      <c r="HF82" s="243"/>
      <c r="HG82" s="244"/>
      <c r="HH82" s="244"/>
      <c r="HI82" s="112"/>
    </row>
    <row r="83" spans="1:217" x14ac:dyDescent="0.2">
      <c r="A83" s="112"/>
      <c r="B83" s="112"/>
      <c r="C83" s="239"/>
      <c r="D83" s="239"/>
      <c r="E83" s="239"/>
      <c r="F83" s="239"/>
      <c r="G83" s="112"/>
      <c r="H83" s="240"/>
      <c r="I83" s="240"/>
      <c r="J83" s="240"/>
      <c r="K83" s="240"/>
      <c r="L83" s="240"/>
      <c r="M83" s="240"/>
      <c r="N83" s="240"/>
      <c r="O83" s="240"/>
      <c r="P83" s="240"/>
      <c r="Q83" s="240"/>
      <c r="R83" s="79"/>
      <c r="S83" s="79"/>
      <c r="T83" s="79"/>
      <c r="U83" s="79"/>
      <c r="V83" s="79"/>
      <c r="W83" s="79"/>
      <c r="X83" s="79"/>
      <c r="Y83" s="79"/>
      <c r="Z83" s="79"/>
      <c r="AA83" s="79"/>
      <c r="AB83" s="241"/>
      <c r="AC83" s="241"/>
      <c r="AD83" s="112"/>
      <c r="AE83" s="112"/>
      <c r="AF83" s="112"/>
      <c r="AG83" s="242"/>
      <c r="AH83" s="243"/>
      <c r="AI83" s="243"/>
      <c r="AJ83" s="243"/>
      <c r="AK83" s="243"/>
      <c r="AL83" s="242"/>
      <c r="AM83" s="243"/>
      <c r="AN83" s="243"/>
      <c r="AO83" s="243"/>
      <c r="AP83" s="243"/>
      <c r="AQ83" s="242"/>
      <c r="AR83" s="243"/>
      <c r="AS83" s="243"/>
      <c r="AT83" s="243"/>
      <c r="AU83" s="243"/>
      <c r="AV83" s="242"/>
      <c r="AW83" s="243"/>
      <c r="AX83" s="243"/>
      <c r="AY83" s="243"/>
      <c r="AZ83" s="243"/>
      <c r="BA83" s="243"/>
      <c r="BB83" s="242"/>
      <c r="BC83" s="243"/>
      <c r="BD83" s="243"/>
      <c r="BE83" s="243"/>
      <c r="BF83" s="243"/>
      <c r="BG83" s="242"/>
      <c r="BH83" s="243"/>
      <c r="BI83" s="243"/>
      <c r="BJ83" s="243"/>
      <c r="BK83" s="243"/>
      <c r="BL83" s="242"/>
      <c r="BM83" s="243"/>
      <c r="BN83" s="243"/>
      <c r="BO83" s="243"/>
      <c r="BP83" s="243"/>
      <c r="BQ83" s="242"/>
      <c r="BR83" s="243"/>
      <c r="BS83" s="243"/>
      <c r="BT83" s="243"/>
      <c r="BU83" s="243"/>
      <c r="BV83" s="242"/>
      <c r="BW83" s="243"/>
      <c r="BX83" s="243"/>
      <c r="BY83" s="243"/>
      <c r="BZ83" s="243"/>
      <c r="CA83" s="242"/>
      <c r="CB83" s="243"/>
      <c r="CC83" s="243"/>
      <c r="CD83" s="243"/>
      <c r="CE83" s="243"/>
      <c r="CF83" s="112"/>
      <c r="CG83" s="242"/>
      <c r="CH83" s="242"/>
      <c r="CI83" s="243"/>
      <c r="CJ83" s="243"/>
      <c r="CK83" s="242"/>
      <c r="CL83" s="242"/>
      <c r="CM83" s="242"/>
      <c r="CN83" s="243"/>
      <c r="CO83" s="243"/>
      <c r="CP83" s="242"/>
      <c r="CQ83" s="242"/>
      <c r="CR83" s="242"/>
      <c r="CS83" s="243"/>
      <c r="CT83" s="243"/>
      <c r="CU83" s="242"/>
      <c r="CV83" s="242"/>
      <c r="CW83" s="242"/>
      <c r="CX83" s="243"/>
      <c r="CY83" s="243"/>
      <c r="CZ83" s="242"/>
      <c r="DA83" s="242"/>
      <c r="DB83" s="242"/>
      <c r="DC83" s="243"/>
      <c r="DD83" s="243"/>
      <c r="DE83" s="242"/>
      <c r="DF83" s="242"/>
      <c r="DG83" s="242"/>
      <c r="DH83" s="243"/>
      <c r="DI83" s="243"/>
      <c r="DJ83" s="242"/>
      <c r="DK83" s="242"/>
      <c r="DL83" s="242"/>
      <c r="DM83" s="243"/>
      <c r="DN83" s="243"/>
      <c r="DO83" s="242"/>
      <c r="DP83" s="242"/>
      <c r="DQ83" s="242"/>
      <c r="DR83" s="243"/>
      <c r="DS83" s="243"/>
      <c r="DT83" s="242"/>
      <c r="DU83" s="242"/>
      <c r="DV83" s="242"/>
      <c r="DW83" s="243"/>
      <c r="DX83" s="243"/>
      <c r="DY83" s="242"/>
      <c r="DZ83" s="242"/>
      <c r="EA83" s="242"/>
      <c r="EB83" s="242"/>
      <c r="EC83" s="243"/>
      <c r="ED83" s="243"/>
      <c r="EE83" s="242"/>
      <c r="EF83" s="112"/>
      <c r="EG83" s="112"/>
      <c r="EH83" s="243"/>
      <c r="EI83" s="243"/>
      <c r="EJ83" s="112"/>
      <c r="EK83" s="243"/>
      <c r="EL83" s="243"/>
      <c r="EM83" s="112"/>
      <c r="EN83" s="243"/>
      <c r="EO83" s="243"/>
      <c r="EP83" s="112"/>
      <c r="EQ83" s="243"/>
      <c r="ER83" s="243"/>
      <c r="ES83" s="112"/>
      <c r="ET83" s="243"/>
      <c r="EU83" s="243"/>
      <c r="EV83" s="112"/>
      <c r="EW83" s="243"/>
      <c r="EX83" s="243"/>
      <c r="EY83" s="112"/>
      <c r="EZ83" s="243"/>
      <c r="FA83" s="243"/>
      <c r="FB83" s="112"/>
      <c r="FC83" s="243"/>
      <c r="FD83" s="243"/>
      <c r="FE83" s="112"/>
      <c r="FF83" s="243"/>
      <c r="FG83" s="243"/>
      <c r="FH83" s="112"/>
      <c r="FI83" s="243"/>
      <c r="FJ83" s="243"/>
      <c r="FK83" s="112"/>
      <c r="FL83" s="112"/>
      <c r="FM83" s="243"/>
      <c r="FN83" s="243"/>
      <c r="FO83" s="112"/>
      <c r="FP83" s="243"/>
      <c r="FQ83" s="243"/>
      <c r="FR83" s="112"/>
      <c r="FS83" s="243"/>
      <c r="FT83" s="243"/>
      <c r="FU83" s="112"/>
      <c r="FV83" s="243"/>
      <c r="FW83" s="243"/>
      <c r="FX83" s="112"/>
      <c r="FY83" s="243"/>
      <c r="FZ83" s="243"/>
      <c r="GA83" s="112"/>
      <c r="GB83" s="243"/>
      <c r="GC83" s="243"/>
      <c r="GD83" s="112"/>
      <c r="GE83" s="243"/>
      <c r="GF83" s="243"/>
      <c r="GG83" s="112"/>
      <c r="GH83" s="243"/>
      <c r="GI83" s="243"/>
      <c r="GJ83" s="112"/>
      <c r="GK83" s="243"/>
      <c r="GL83" s="243"/>
      <c r="GM83" s="112"/>
      <c r="GN83" s="243"/>
      <c r="GO83" s="243"/>
      <c r="GP83" s="112"/>
      <c r="GQ83" s="243"/>
      <c r="GR83" s="243"/>
      <c r="GS83" s="243"/>
      <c r="GT83" s="243"/>
      <c r="GU83" s="243"/>
      <c r="GV83" s="243"/>
      <c r="GW83" s="243"/>
      <c r="GX83" s="243"/>
      <c r="GY83" s="243"/>
      <c r="GZ83" s="243"/>
      <c r="HA83" s="243"/>
      <c r="HB83" s="243"/>
      <c r="HC83" s="243"/>
      <c r="HD83" s="243"/>
      <c r="HE83" s="243"/>
      <c r="HF83" s="243"/>
      <c r="HG83" s="244"/>
      <c r="HH83" s="244"/>
      <c r="HI83" s="112"/>
    </row>
    <row r="84" spans="1:217" x14ac:dyDescent="0.2">
      <c r="A84" s="112"/>
      <c r="B84" s="112"/>
      <c r="C84" s="239"/>
      <c r="D84" s="239"/>
      <c r="E84" s="239"/>
      <c r="F84" s="239"/>
      <c r="G84" s="112"/>
      <c r="H84" s="240"/>
      <c r="I84" s="240"/>
      <c r="J84" s="240"/>
      <c r="K84" s="240"/>
      <c r="L84" s="240"/>
      <c r="M84" s="240"/>
      <c r="N84" s="240"/>
      <c r="O84" s="240"/>
      <c r="P84" s="240"/>
      <c r="Q84" s="240"/>
      <c r="R84" s="79"/>
      <c r="S84" s="79"/>
      <c r="T84" s="79"/>
      <c r="U84" s="79"/>
      <c r="V84" s="79"/>
      <c r="W84" s="79"/>
      <c r="X84" s="79"/>
      <c r="Y84" s="79"/>
      <c r="Z84" s="79"/>
      <c r="AA84" s="79"/>
      <c r="AB84" s="241"/>
      <c r="AC84" s="241"/>
      <c r="AD84" s="112"/>
      <c r="AE84" s="112"/>
      <c r="AF84" s="112"/>
      <c r="AG84" s="242"/>
      <c r="AH84" s="243"/>
      <c r="AI84" s="243"/>
      <c r="AJ84" s="243"/>
      <c r="AK84" s="243"/>
      <c r="AL84" s="242"/>
      <c r="AM84" s="243"/>
      <c r="AN84" s="243"/>
      <c r="AO84" s="243"/>
      <c r="AP84" s="243"/>
      <c r="AQ84" s="242"/>
      <c r="AR84" s="243"/>
      <c r="AS84" s="243"/>
      <c r="AT84" s="243"/>
      <c r="AU84" s="243"/>
      <c r="AV84" s="242"/>
      <c r="AW84" s="243"/>
      <c r="AX84" s="243"/>
      <c r="AY84" s="243"/>
      <c r="AZ84" s="243"/>
      <c r="BA84" s="243"/>
      <c r="BB84" s="242"/>
      <c r="BC84" s="243"/>
      <c r="BD84" s="243"/>
      <c r="BE84" s="243"/>
      <c r="BF84" s="243"/>
      <c r="BG84" s="242"/>
      <c r="BH84" s="243"/>
      <c r="BI84" s="243"/>
      <c r="BJ84" s="243"/>
      <c r="BK84" s="243"/>
      <c r="BL84" s="242"/>
      <c r="BM84" s="243"/>
      <c r="BN84" s="243"/>
      <c r="BO84" s="243"/>
      <c r="BP84" s="243"/>
      <c r="BQ84" s="242"/>
      <c r="BR84" s="243"/>
      <c r="BS84" s="243"/>
      <c r="BT84" s="243"/>
      <c r="BU84" s="243"/>
      <c r="BV84" s="242"/>
      <c r="BW84" s="243"/>
      <c r="BX84" s="243"/>
      <c r="BY84" s="243"/>
      <c r="BZ84" s="243"/>
      <c r="CA84" s="242"/>
      <c r="CB84" s="243"/>
      <c r="CC84" s="243"/>
      <c r="CD84" s="243"/>
      <c r="CE84" s="243"/>
      <c r="CF84" s="112"/>
      <c r="CG84" s="242"/>
      <c r="CH84" s="242"/>
      <c r="CI84" s="243"/>
      <c r="CJ84" s="243"/>
      <c r="CK84" s="242"/>
      <c r="CL84" s="242"/>
      <c r="CM84" s="242"/>
      <c r="CN84" s="243"/>
      <c r="CO84" s="243"/>
      <c r="CP84" s="242"/>
      <c r="CQ84" s="242"/>
      <c r="CR84" s="242"/>
      <c r="CS84" s="243"/>
      <c r="CT84" s="243"/>
      <c r="CU84" s="242"/>
      <c r="CV84" s="242"/>
      <c r="CW84" s="242"/>
      <c r="CX84" s="243"/>
      <c r="CY84" s="243"/>
      <c r="CZ84" s="242"/>
      <c r="DA84" s="242"/>
      <c r="DB84" s="242"/>
      <c r="DC84" s="243"/>
      <c r="DD84" s="243"/>
      <c r="DE84" s="242"/>
      <c r="DF84" s="242"/>
      <c r="DG84" s="242"/>
      <c r="DH84" s="243"/>
      <c r="DI84" s="243"/>
      <c r="DJ84" s="242"/>
      <c r="DK84" s="242"/>
      <c r="DL84" s="242"/>
      <c r="DM84" s="243"/>
      <c r="DN84" s="243"/>
      <c r="DO84" s="242"/>
      <c r="DP84" s="242"/>
      <c r="DQ84" s="242"/>
      <c r="DR84" s="243"/>
      <c r="DS84" s="243"/>
      <c r="DT84" s="242"/>
      <c r="DU84" s="242"/>
      <c r="DV84" s="242"/>
      <c r="DW84" s="243"/>
      <c r="DX84" s="243"/>
      <c r="DY84" s="242"/>
      <c r="DZ84" s="242"/>
      <c r="EA84" s="242"/>
      <c r="EB84" s="242"/>
      <c r="EC84" s="243"/>
      <c r="ED84" s="243"/>
      <c r="EE84" s="242"/>
      <c r="EF84" s="112"/>
      <c r="EG84" s="112"/>
      <c r="EH84" s="243"/>
      <c r="EI84" s="243"/>
      <c r="EJ84" s="112"/>
      <c r="EK84" s="243"/>
      <c r="EL84" s="243"/>
      <c r="EM84" s="112"/>
      <c r="EN84" s="243"/>
      <c r="EO84" s="243"/>
      <c r="EP84" s="112"/>
      <c r="EQ84" s="243"/>
      <c r="ER84" s="243"/>
      <c r="ES84" s="112"/>
      <c r="ET84" s="243"/>
      <c r="EU84" s="243"/>
      <c r="EV84" s="112"/>
      <c r="EW84" s="243"/>
      <c r="EX84" s="243"/>
      <c r="EY84" s="112"/>
      <c r="EZ84" s="243"/>
      <c r="FA84" s="243"/>
      <c r="FB84" s="112"/>
      <c r="FC84" s="243"/>
      <c r="FD84" s="243"/>
      <c r="FE84" s="112"/>
      <c r="FF84" s="243"/>
      <c r="FG84" s="243"/>
      <c r="FH84" s="112"/>
      <c r="FI84" s="243"/>
      <c r="FJ84" s="243"/>
      <c r="FK84" s="112"/>
      <c r="FL84" s="112"/>
      <c r="FM84" s="243"/>
      <c r="FN84" s="243"/>
      <c r="FO84" s="112"/>
      <c r="FP84" s="243"/>
      <c r="FQ84" s="243"/>
      <c r="FR84" s="112"/>
      <c r="FS84" s="243"/>
      <c r="FT84" s="243"/>
      <c r="FU84" s="112"/>
      <c r="FV84" s="243"/>
      <c r="FW84" s="243"/>
      <c r="FX84" s="112"/>
      <c r="FY84" s="243"/>
      <c r="FZ84" s="243"/>
      <c r="GA84" s="112"/>
      <c r="GB84" s="243"/>
      <c r="GC84" s="243"/>
      <c r="GD84" s="112"/>
      <c r="GE84" s="243"/>
      <c r="GF84" s="243"/>
      <c r="GG84" s="112"/>
      <c r="GH84" s="243"/>
      <c r="GI84" s="243"/>
      <c r="GJ84" s="112"/>
      <c r="GK84" s="243"/>
      <c r="GL84" s="243"/>
      <c r="GM84" s="112"/>
      <c r="GN84" s="243"/>
      <c r="GO84" s="243"/>
      <c r="GP84" s="112"/>
      <c r="GQ84" s="243"/>
      <c r="GR84" s="243"/>
      <c r="GS84" s="243"/>
      <c r="GT84" s="243"/>
      <c r="GU84" s="243"/>
      <c r="GV84" s="243"/>
      <c r="GW84" s="243"/>
      <c r="GX84" s="243"/>
      <c r="GY84" s="243"/>
      <c r="GZ84" s="243"/>
      <c r="HA84" s="243"/>
      <c r="HB84" s="243"/>
      <c r="HC84" s="243"/>
      <c r="HD84" s="243"/>
      <c r="HE84" s="243"/>
      <c r="HF84" s="243"/>
      <c r="HG84" s="244"/>
      <c r="HH84" s="244"/>
      <c r="HI84" s="112"/>
    </row>
    <row r="85" spans="1:217" x14ac:dyDescent="0.2">
      <c r="A85" s="112"/>
      <c r="B85" s="112"/>
      <c r="C85" s="239"/>
      <c r="D85" s="239"/>
      <c r="E85" s="239"/>
      <c r="F85" s="239"/>
      <c r="G85" s="112"/>
      <c r="H85" s="240"/>
      <c r="I85" s="240"/>
      <c r="J85" s="240"/>
      <c r="K85" s="240"/>
      <c r="L85" s="240"/>
      <c r="M85" s="240"/>
      <c r="N85" s="240"/>
      <c r="O85" s="240"/>
      <c r="P85" s="240"/>
      <c r="Q85" s="240"/>
      <c r="R85" s="79"/>
      <c r="S85" s="79"/>
      <c r="T85" s="79"/>
      <c r="U85" s="79"/>
      <c r="V85" s="79"/>
      <c r="W85" s="79"/>
      <c r="X85" s="79"/>
      <c r="Y85" s="79"/>
      <c r="Z85" s="79"/>
      <c r="AA85" s="79"/>
      <c r="AB85" s="241"/>
      <c r="AC85" s="241"/>
      <c r="AD85" s="112"/>
      <c r="AE85" s="112"/>
      <c r="AF85" s="112"/>
      <c r="AG85" s="242"/>
      <c r="AH85" s="243"/>
      <c r="AI85" s="243"/>
      <c r="AJ85" s="243"/>
      <c r="AK85" s="243"/>
      <c r="AL85" s="242"/>
      <c r="AM85" s="243"/>
      <c r="AN85" s="243"/>
      <c r="AO85" s="243"/>
      <c r="AP85" s="243"/>
      <c r="AQ85" s="242"/>
      <c r="AR85" s="243"/>
      <c r="AS85" s="243"/>
      <c r="AT85" s="243"/>
      <c r="AU85" s="243"/>
      <c r="AV85" s="242"/>
      <c r="AW85" s="243"/>
      <c r="AX85" s="243"/>
      <c r="AY85" s="243"/>
      <c r="AZ85" s="243"/>
      <c r="BA85" s="243"/>
      <c r="BB85" s="242"/>
      <c r="BC85" s="243"/>
      <c r="BD85" s="243"/>
      <c r="BE85" s="243"/>
      <c r="BF85" s="243"/>
      <c r="BG85" s="242"/>
      <c r="BH85" s="243"/>
      <c r="BI85" s="243"/>
      <c r="BJ85" s="243"/>
      <c r="BK85" s="243"/>
      <c r="BL85" s="242"/>
      <c r="BM85" s="243"/>
      <c r="BN85" s="243"/>
      <c r="BO85" s="243"/>
      <c r="BP85" s="243"/>
      <c r="BQ85" s="242"/>
      <c r="BR85" s="243"/>
      <c r="BS85" s="243"/>
      <c r="BT85" s="243"/>
      <c r="BU85" s="243"/>
      <c r="BV85" s="242"/>
      <c r="BW85" s="243"/>
      <c r="BX85" s="243"/>
      <c r="BY85" s="243"/>
      <c r="BZ85" s="243"/>
      <c r="CA85" s="242"/>
      <c r="CB85" s="243"/>
      <c r="CC85" s="243"/>
      <c r="CD85" s="243"/>
      <c r="CE85" s="243"/>
      <c r="CF85" s="112"/>
      <c r="CG85" s="242"/>
      <c r="CH85" s="242"/>
      <c r="CI85" s="243"/>
      <c r="CJ85" s="243"/>
      <c r="CK85" s="242"/>
      <c r="CL85" s="242"/>
      <c r="CM85" s="242"/>
      <c r="CN85" s="243"/>
      <c r="CO85" s="243"/>
      <c r="CP85" s="242"/>
      <c r="CQ85" s="242"/>
      <c r="CR85" s="242"/>
      <c r="CS85" s="243"/>
      <c r="CT85" s="243"/>
      <c r="CU85" s="242"/>
      <c r="CV85" s="242"/>
      <c r="CW85" s="242"/>
      <c r="CX85" s="243"/>
      <c r="CY85" s="243"/>
      <c r="CZ85" s="242"/>
      <c r="DA85" s="242"/>
      <c r="DB85" s="242"/>
      <c r="DC85" s="243"/>
      <c r="DD85" s="243"/>
      <c r="DE85" s="242"/>
      <c r="DF85" s="242"/>
      <c r="DG85" s="242"/>
      <c r="DH85" s="243"/>
      <c r="DI85" s="243"/>
      <c r="DJ85" s="242"/>
      <c r="DK85" s="242"/>
      <c r="DL85" s="242"/>
      <c r="DM85" s="243"/>
      <c r="DN85" s="243"/>
      <c r="DO85" s="242"/>
      <c r="DP85" s="242"/>
      <c r="DQ85" s="242"/>
      <c r="DR85" s="243"/>
      <c r="DS85" s="243"/>
      <c r="DT85" s="242"/>
      <c r="DU85" s="242"/>
      <c r="DV85" s="242"/>
      <c r="DW85" s="243"/>
      <c r="DX85" s="243"/>
      <c r="DY85" s="242"/>
      <c r="DZ85" s="242"/>
      <c r="EA85" s="242"/>
      <c r="EB85" s="242"/>
      <c r="EC85" s="243"/>
      <c r="ED85" s="243"/>
      <c r="EE85" s="242"/>
      <c r="EF85" s="112"/>
      <c r="EG85" s="112"/>
      <c r="EH85" s="243"/>
      <c r="EI85" s="243"/>
      <c r="EJ85" s="112"/>
      <c r="EK85" s="243"/>
      <c r="EL85" s="243"/>
      <c r="EM85" s="112"/>
      <c r="EN85" s="243"/>
      <c r="EO85" s="243"/>
      <c r="EP85" s="112"/>
      <c r="EQ85" s="243"/>
      <c r="ER85" s="243"/>
      <c r="ES85" s="112"/>
      <c r="ET85" s="243"/>
      <c r="EU85" s="243"/>
      <c r="EV85" s="112"/>
      <c r="EW85" s="243"/>
      <c r="EX85" s="243"/>
      <c r="EY85" s="112"/>
      <c r="EZ85" s="243"/>
      <c r="FA85" s="243"/>
      <c r="FB85" s="112"/>
      <c r="FC85" s="243"/>
      <c r="FD85" s="243"/>
      <c r="FE85" s="112"/>
      <c r="FF85" s="243"/>
      <c r="FG85" s="243"/>
      <c r="FH85" s="112"/>
      <c r="FI85" s="243"/>
      <c r="FJ85" s="243"/>
      <c r="FK85" s="112"/>
      <c r="FL85" s="112"/>
      <c r="FM85" s="243"/>
      <c r="FN85" s="243"/>
      <c r="FO85" s="112"/>
      <c r="FP85" s="243"/>
      <c r="FQ85" s="243"/>
      <c r="FR85" s="112"/>
      <c r="FS85" s="243"/>
      <c r="FT85" s="243"/>
      <c r="FU85" s="112"/>
      <c r="FV85" s="243"/>
      <c r="FW85" s="243"/>
      <c r="FX85" s="112"/>
      <c r="FY85" s="243"/>
      <c r="FZ85" s="243"/>
      <c r="GA85" s="112"/>
      <c r="GB85" s="243"/>
      <c r="GC85" s="243"/>
      <c r="GD85" s="112"/>
      <c r="GE85" s="243"/>
      <c r="GF85" s="243"/>
      <c r="GG85" s="112"/>
      <c r="GH85" s="243"/>
      <c r="GI85" s="243"/>
      <c r="GJ85" s="112"/>
      <c r="GK85" s="243"/>
      <c r="GL85" s="243"/>
      <c r="GM85" s="112"/>
      <c r="GN85" s="243"/>
      <c r="GO85" s="243"/>
      <c r="GP85" s="112"/>
      <c r="GQ85" s="243"/>
      <c r="GR85" s="243"/>
      <c r="GS85" s="243"/>
      <c r="GT85" s="243"/>
      <c r="GU85" s="243"/>
      <c r="GV85" s="243"/>
      <c r="GW85" s="243"/>
      <c r="GX85" s="243"/>
      <c r="GY85" s="243"/>
      <c r="GZ85" s="243"/>
      <c r="HA85" s="243"/>
      <c r="HB85" s="243"/>
      <c r="HC85" s="243"/>
      <c r="HD85" s="243"/>
      <c r="HE85" s="243"/>
      <c r="HF85" s="243"/>
      <c r="HG85" s="244"/>
      <c r="HH85" s="244"/>
      <c r="HI85" s="112"/>
    </row>
    <row r="86" spans="1:217" x14ac:dyDescent="0.2">
      <c r="A86" s="112"/>
      <c r="B86" s="112"/>
      <c r="C86" s="239"/>
      <c r="D86" s="239"/>
      <c r="E86" s="239"/>
      <c r="F86" s="239"/>
      <c r="G86" s="112"/>
      <c r="H86" s="240"/>
      <c r="I86" s="240"/>
      <c r="J86" s="240"/>
      <c r="K86" s="240"/>
      <c r="L86" s="240"/>
      <c r="M86" s="240"/>
      <c r="N86" s="240"/>
      <c r="O86" s="240"/>
      <c r="P86" s="240"/>
      <c r="Q86" s="240"/>
      <c r="R86" s="79"/>
      <c r="S86" s="79"/>
      <c r="T86" s="79"/>
      <c r="U86" s="79"/>
      <c r="V86" s="79"/>
      <c r="W86" s="79"/>
      <c r="X86" s="79"/>
      <c r="Y86" s="79"/>
      <c r="Z86" s="79"/>
      <c r="AA86" s="79"/>
      <c r="AB86" s="241"/>
      <c r="AC86" s="241"/>
      <c r="AD86" s="112"/>
      <c r="AE86" s="112"/>
      <c r="AF86" s="112"/>
      <c r="AG86" s="242"/>
      <c r="AH86" s="243"/>
      <c r="AI86" s="243"/>
      <c r="AJ86" s="243"/>
      <c r="AK86" s="243"/>
      <c r="AL86" s="242"/>
      <c r="AM86" s="243"/>
      <c r="AN86" s="243"/>
      <c r="AO86" s="243"/>
      <c r="AP86" s="243"/>
      <c r="AQ86" s="242"/>
      <c r="AR86" s="243"/>
      <c r="AS86" s="243"/>
      <c r="AT86" s="243"/>
      <c r="AU86" s="243"/>
      <c r="AV86" s="242"/>
      <c r="AW86" s="243"/>
      <c r="AX86" s="243"/>
      <c r="AY86" s="243"/>
      <c r="AZ86" s="243"/>
      <c r="BA86" s="243"/>
      <c r="BB86" s="242"/>
      <c r="BC86" s="243"/>
      <c r="BD86" s="243"/>
      <c r="BE86" s="243"/>
      <c r="BF86" s="243"/>
      <c r="BG86" s="242"/>
      <c r="BH86" s="243"/>
      <c r="BI86" s="243"/>
      <c r="BJ86" s="243"/>
      <c r="BK86" s="243"/>
      <c r="BL86" s="242"/>
      <c r="BM86" s="243"/>
      <c r="BN86" s="243"/>
      <c r="BO86" s="243"/>
      <c r="BP86" s="243"/>
      <c r="BQ86" s="242"/>
      <c r="BR86" s="243"/>
      <c r="BS86" s="243"/>
      <c r="BT86" s="243"/>
      <c r="BU86" s="243"/>
      <c r="BV86" s="242"/>
      <c r="BW86" s="243"/>
      <c r="BX86" s="243"/>
      <c r="BY86" s="243"/>
      <c r="BZ86" s="243"/>
      <c r="CA86" s="242"/>
      <c r="CB86" s="243"/>
      <c r="CC86" s="243"/>
      <c r="CD86" s="243"/>
      <c r="CE86" s="243"/>
      <c r="CF86" s="112"/>
      <c r="CG86" s="242"/>
      <c r="CH86" s="242"/>
      <c r="CI86" s="243"/>
      <c r="CJ86" s="243"/>
      <c r="CK86" s="242"/>
      <c r="CL86" s="242"/>
      <c r="CM86" s="242"/>
      <c r="CN86" s="243"/>
      <c r="CO86" s="243"/>
      <c r="CP86" s="242"/>
      <c r="CQ86" s="242"/>
      <c r="CR86" s="242"/>
      <c r="CS86" s="243"/>
      <c r="CT86" s="243"/>
      <c r="CU86" s="242"/>
      <c r="CV86" s="242"/>
      <c r="CW86" s="242"/>
      <c r="CX86" s="243"/>
      <c r="CY86" s="243"/>
      <c r="CZ86" s="242"/>
      <c r="DA86" s="242"/>
      <c r="DB86" s="242"/>
      <c r="DC86" s="243"/>
      <c r="DD86" s="243"/>
      <c r="DE86" s="242"/>
      <c r="DF86" s="242"/>
      <c r="DG86" s="242"/>
      <c r="DH86" s="243"/>
      <c r="DI86" s="243"/>
      <c r="DJ86" s="242"/>
      <c r="DK86" s="242"/>
      <c r="DL86" s="242"/>
      <c r="DM86" s="243"/>
      <c r="DN86" s="243"/>
      <c r="DO86" s="242"/>
      <c r="DP86" s="242"/>
      <c r="DQ86" s="242"/>
      <c r="DR86" s="243"/>
      <c r="DS86" s="243"/>
      <c r="DT86" s="242"/>
      <c r="DU86" s="242"/>
      <c r="DV86" s="242"/>
      <c r="DW86" s="243"/>
      <c r="DX86" s="243"/>
      <c r="DY86" s="242"/>
      <c r="DZ86" s="242"/>
      <c r="EA86" s="242"/>
      <c r="EB86" s="242"/>
      <c r="EC86" s="243"/>
      <c r="ED86" s="243"/>
      <c r="EE86" s="242"/>
      <c r="EF86" s="112"/>
      <c r="EG86" s="112"/>
      <c r="EH86" s="243"/>
      <c r="EI86" s="243"/>
      <c r="EJ86" s="112"/>
      <c r="EK86" s="243"/>
      <c r="EL86" s="243"/>
      <c r="EM86" s="112"/>
      <c r="EN86" s="243"/>
      <c r="EO86" s="243"/>
      <c r="EP86" s="112"/>
      <c r="EQ86" s="243"/>
      <c r="ER86" s="243"/>
      <c r="ES86" s="112"/>
      <c r="ET86" s="243"/>
      <c r="EU86" s="243"/>
      <c r="EV86" s="112"/>
      <c r="EW86" s="243"/>
      <c r="EX86" s="243"/>
      <c r="EY86" s="112"/>
      <c r="EZ86" s="243"/>
      <c r="FA86" s="243"/>
      <c r="FB86" s="112"/>
      <c r="FC86" s="243"/>
      <c r="FD86" s="243"/>
      <c r="FE86" s="112"/>
      <c r="FF86" s="243"/>
      <c r="FG86" s="243"/>
      <c r="FH86" s="112"/>
      <c r="FI86" s="243"/>
      <c r="FJ86" s="243"/>
      <c r="FK86" s="112"/>
      <c r="FL86" s="112"/>
      <c r="FM86" s="243"/>
      <c r="FN86" s="243"/>
      <c r="FO86" s="112"/>
      <c r="FP86" s="243"/>
      <c r="FQ86" s="243"/>
      <c r="FR86" s="112"/>
      <c r="FS86" s="243"/>
      <c r="FT86" s="243"/>
      <c r="FU86" s="112"/>
      <c r="FV86" s="243"/>
      <c r="FW86" s="243"/>
      <c r="FX86" s="112"/>
      <c r="FY86" s="243"/>
      <c r="FZ86" s="243"/>
      <c r="GA86" s="112"/>
      <c r="GB86" s="243"/>
      <c r="GC86" s="243"/>
      <c r="GD86" s="112"/>
      <c r="GE86" s="243"/>
      <c r="GF86" s="243"/>
      <c r="GG86" s="112"/>
      <c r="GH86" s="243"/>
      <c r="GI86" s="243"/>
      <c r="GJ86" s="112"/>
      <c r="GK86" s="243"/>
      <c r="GL86" s="243"/>
      <c r="GM86" s="112"/>
      <c r="GN86" s="243"/>
      <c r="GO86" s="243"/>
      <c r="GP86" s="112"/>
      <c r="GQ86" s="243"/>
      <c r="GR86" s="243"/>
      <c r="GS86" s="243"/>
      <c r="GT86" s="243"/>
      <c r="GU86" s="243"/>
      <c r="GV86" s="243"/>
      <c r="GW86" s="243"/>
      <c r="GX86" s="243"/>
      <c r="GY86" s="243"/>
      <c r="GZ86" s="243"/>
      <c r="HA86" s="243"/>
      <c r="HB86" s="243"/>
      <c r="HC86" s="243"/>
      <c r="HD86" s="243"/>
      <c r="HE86" s="243"/>
      <c r="HF86" s="243"/>
      <c r="HG86" s="244"/>
      <c r="HH86" s="244"/>
      <c r="HI86" s="112"/>
    </row>
    <row r="87" spans="1:217" x14ac:dyDescent="0.2">
      <c r="A87" s="112"/>
      <c r="B87" s="112"/>
      <c r="C87" s="239"/>
      <c r="D87" s="239"/>
      <c r="E87" s="239"/>
      <c r="F87" s="239"/>
      <c r="G87" s="112"/>
      <c r="H87" s="240"/>
      <c r="I87" s="240"/>
      <c r="J87" s="240"/>
      <c r="K87" s="240"/>
      <c r="L87" s="240"/>
      <c r="M87" s="240"/>
      <c r="N87" s="240"/>
      <c r="O87" s="240"/>
      <c r="P87" s="240"/>
      <c r="Q87" s="240"/>
      <c r="R87" s="79"/>
      <c r="S87" s="79"/>
      <c r="T87" s="79"/>
      <c r="U87" s="79"/>
      <c r="V87" s="79"/>
      <c r="W87" s="79"/>
      <c r="X87" s="79"/>
      <c r="Y87" s="79"/>
      <c r="Z87" s="79"/>
      <c r="AA87" s="79"/>
      <c r="AB87" s="241"/>
      <c r="AC87" s="241"/>
      <c r="AD87" s="112"/>
      <c r="AE87" s="112"/>
      <c r="AF87" s="112"/>
      <c r="AG87" s="242"/>
      <c r="AH87" s="243"/>
      <c r="AI87" s="243"/>
      <c r="AJ87" s="243"/>
      <c r="AK87" s="243"/>
      <c r="AL87" s="242"/>
      <c r="AM87" s="243"/>
      <c r="AN87" s="243"/>
      <c r="AO87" s="243"/>
      <c r="AP87" s="243"/>
      <c r="AQ87" s="242"/>
      <c r="AR87" s="243"/>
      <c r="AS87" s="243"/>
      <c r="AT87" s="243"/>
      <c r="AU87" s="243"/>
      <c r="AV87" s="242"/>
      <c r="AW87" s="243"/>
      <c r="AX87" s="243"/>
      <c r="AY87" s="243"/>
      <c r="AZ87" s="243"/>
      <c r="BA87" s="243"/>
      <c r="BB87" s="242"/>
      <c r="BC87" s="243"/>
      <c r="BD87" s="243"/>
      <c r="BE87" s="243"/>
      <c r="BF87" s="243"/>
      <c r="BG87" s="242"/>
      <c r="BH87" s="243"/>
      <c r="BI87" s="243"/>
      <c r="BJ87" s="243"/>
      <c r="BK87" s="243"/>
      <c r="BL87" s="242"/>
      <c r="BM87" s="243"/>
      <c r="BN87" s="243"/>
      <c r="BO87" s="243"/>
      <c r="BP87" s="243"/>
      <c r="BQ87" s="242"/>
      <c r="BR87" s="243"/>
      <c r="BS87" s="243"/>
      <c r="BT87" s="243"/>
      <c r="BU87" s="243"/>
      <c r="BV87" s="242"/>
      <c r="BW87" s="243"/>
      <c r="BX87" s="243"/>
      <c r="BY87" s="243"/>
      <c r="BZ87" s="243"/>
      <c r="CA87" s="242"/>
      <c r="CB87" s="243"/>
      <c r="CC87" s="243"/>
      <c r="CD87" s="243"/>
      <c r="CE87" s="243"/>
      <c r="CF87" s="112"/>
      <c r="CG87" s="242"/>
      <c r="CH87" s="242"/>
      <c r="CI87" s="243"/>
      <c r="CJ87" s="243"/>
      <c r="CK87" s="242"/>
      <c r="CL87" s="242"/>
      <c r="CM87" s="242"/>
      <c r="CN87" s="243"/>
      <c r="CO87" s="243"/>
      <c r="CP87" s="242"/>
      <c r="CQ87" s="242"/>
      <c r="CR87" s="242"/>
      <c r="CS87" s="243"/>
      <c r="CT87" s="243"/>
      <c r="CU87" s="242"/>
      <c r="CV87" s="242"/>
      <c r="CW87" s="242"/>
      <c r="CX87" s="243"/>
      <c r="CY87" s="243"/>
      <c r="CZ87" s="242"/>
      <c r="DA87" s="242"/>
      <c r="DB87" s="242"/>
      <c r="DC87" s="243"/>
      <c r="DD87" s="243"/>
      <c r="DE87" s="242"/>
      <c r="DF87" s="242"/>
      <c r="DG87" s="242"/>
      <c r="DH87" s="243"/>
      <c r="DI87" s="243"/>
      <c r="DJ87" s="242"/>
      <c r="DK87" s="242"/>
      <c r="DL87" s="242"/>
      <c r="DM87" s="243"/>
      <c r="DN87" s="243"/>
      <c r="DO87" s="242"/>
      <c r="DP87" s="242"/>
      <c r="DQ87" s="242"/>
      <c r="DR87" s="243"/>
      <c r="DS87" s="243"/>
      <c r="DT87" s="242"/>
      <c r="DU87" s="242"/>
      <c r="DV87" s="242"/>
      <c r="DW87" s="243"/>
      <c r="DX87" s="243"/>
      <c r="DY87" s="242"/>
      <c r="DZ87" s="242"/>
      <c r="EA87" s="242"/>
      <c r="EB87" s="242"/>
      <c r="EC87" s="243"/>
      <c r="ED87" s="243"/>
      <c r="EE87" s="242"/>
      <c r="EF87" s="112"/>
      <c r="EG87" s="112"/>
      <c r="EH87" s="243"/>
      <c r="EI87" s="243"/>
      <c r="EJ87" s="112"/>
      <c r="EK87" s="243"/>
      <c r="EL87" s="243"/>
      <c r="EM87" s="112"/>
      <c r="EN87" s="243"/>
      <c r="EO87" s="243"/>
      <c r="EP87" s="112"/>
      <c r="EQ87" s="243"/>
      <c r="ER87" s="243"/>
      <c r="ES87" s="112"/>
      <c r="ET87" s="243"/>
      <c r="EU87" s="243"/>
      <c r="EV87" s="112"/>
      <c r="EW87" s="243"/>
      <c r="EX87" s="243"/>
      <c r="EY87" s="112"/>
      <c r="EZ87" s="243"/>
      <c r="FA87" s="243"/>
      <c r="FB87" s="112"/>
      <c r="FC87" s="243"/>
      <c r="FD87" s="243"/>
      <c r="FE87" s="112"/>
      <c r="FF87" s="243"/>
      <c r="FG87" s="243"/>
      <c r="FH87" s="112"/>
      <c r="FI87" s="243"/>
      <c r="FJ87" s="243"/>
      <c r="FK87" s="112"/>
      <c r="FL87" s="112"/>
      <c r="FM87" s="243"/>
      <c r="FN87" s="243"/>
      <c r="FO87" s="112"/>
      <c r="FP87" s="243"/>
      <c r="FQ87" s="243"/>
      <c r="FR87" s="112"/>
      <c r="FS87" s="243"/>
      <c r="FT87" s="243"/>
      <c r="FU87" s="112"/>
      <c r="FV87" s="243"/>
      <c r="FW87" s="243"/>
      <c r="FX87" s="112"/>
      <c r="FY87" s="243"/>
      <c r="FZ87" s="243"/>
      <c r="GA87" s="112"/>
      <c r="GB87" s="243"/>
      <c r="GC87" s="243"/>
      <c r="GD87" s="112"/>
      <c r="GE87" s="243"/>
      <c r="GF87" s="243"/>
      <c r="GG87" s="112"/>
      <c r="GH87" s="243"/>
      <c r="GI87" s="243"/>
      <c r="GJ87" s="112"/>
      <c r="GK87" s="243"/>
      <c r="GL87" s="243"/>
      <c r="GM87" s="112"/>
      <c r="GN87" s="243"/>
      <c r="GO87" s="243"/>
      <c r="GP87" s="112"/>
      <c r="GQ87" s="243"/>
      <c r="GR87" s="243"/>
      <c r="GS87" s="243"/>
      <c r="GT87" s="243"/>
      <c r="GU87" s="243"/>
      <c r="GV87" s="243"/>
      <c r="GW87" s="243"/>
      <c r="GX87" s="243"/>
      <c r="GY87" s="243"/>
      <c r="GZ87" s="243"/>
      <c r="HA87" s="243"/>
      <c r="HB87" s="243"/>
      <c r="HC87" s="243"/>
      <c r="HD87" s="243"/>
      <c r="HE87" s="243"/>
      <c r="HF87" s="243"/>
      <c r="HG87" s="244"/>
      <c r="HH87" s="244"/>
      <c r="HI87" s="112"/>
    </row>
    <row r="88" spans="1:217" x14ac:dyDescent="0.2">
      <c r="A88" s="112"/>
      <c r="B88" s="112"/>
      <c r="C88" s="239"/>
      <c r="D88" s="239"/>
      <c r="E88" s="239"/>
      <c r="F88" s="239"/>
      <c r="G88" s="112"/>
      <c r="H88" s="240"/>
      <c r="I88" s="240"/>
      <c r="J88" s="240"/>
      <c r="K88" s="240"/>
      <c r="L88" s="240"/>
      <c r="M88" s="240"/>
      <c r="N88" s="240"/>
      <c r="O88" s="240"/>
      <c r="P88" s="240"/>
      <c r="Q88" s="240"/>
      <c r="R88" s="79"/>
      <c r="S88" s="79"/>
      <c r="T88" s="79"/>
      <c r="U88" s="79"/>
      <c r="V88" s="79"/>
      <c r="W88" s="79"/>
      <c r="X88" s="79"/>
      <c r="Y88" s="79"/>
      <c r="Z88" s="79"/>
      <c r="AA88" s="79"/>
      <c r="AB88" s="241"/>
      <c r="AC88" s="241"/>
      <c r="AD88" s="112"/>
      <c r="AE88" s="112"/>
      <c r="AF88" s="112"/>
      <c r="AG88" s="242"/>
      <c r="AH88" s="243"/>
      <c r="AI88" s="243"/>
      <c r="AJ88" s="243"/>
      <c r="AK88" s="243"/>
      <c r="AL88" s="242"/>
      <c r="AM88" s="243"/>
      <c r="AN88" s="243"/>
      <c r="AO88" s="243"/>
      <c r="AP88" s="243"/>
      <c r="AQ88" s="242"/>
      <c r="AR88" s="243"/>
      <c r="AS88" s="243"/>
      <c r="AT88" s="243"/>
      <c r="AU88" s="243"/>
      <c r="AV88" s="242"/>
      <c r="AW88" s="243"/>
      <c r="AX88" s="243"/>
      <c r="AY88" s="243"/>
      <c r="AZ88" s="243"/>
      <c r="BA88" s="243"/>
      <c r="BB88" s="242"/>
      <c r="BC88" s="243"/>
      <c r="BD88" s="243"/>
      <c r="BE88" s="243"/>
      <c r="BF88" s="243"/>
      <c r="BG88" s="242"/>
      <c r="BH88" s="243"/>
      <c r="BI88" s="243"/>
      <c r="BJ88" s="243"/>
      <c r="BK88" s="243"/>
      <c r="BL88" s="242"/>
      <c r="BM88" s="243"/>
      <c r="BN88" s="243"/>
      <c r="BO88" s="243"/>
      <c r="BP88" s="243"/>
      <c r="BQ88" s="242"/>
      <c r="BR88" s="243"/>
      <c r="BS88" s="243"/>
      <c r="BT88" s="243"/>
      <c r="BU88" s="243"/>
      <c r="BV88" s="242"/>
      <c r="BW88" s="243"/>
      <c r="BX88" s="243"/>
      <c r="BY88" s="243"/>
      <c r="BZ88" s="243"/>
      <c r="CA88" s="242"/>
      <c r="CB88" s="243"/>
      <c r="CC88" s="243"/>
      <c r="CD88" s="243"/>
      <c r="CE88" s="243"/>
      <c r="CF88" s="112"/>
      <c r="CG88" s="242"/>
      <c r="CH88" s="242"/>
      <c r="CI88" s="243"/>
      <c r="CJ88" s="243"/>
      <c r="CK88" s="242"/>
      <c r="CL88" s="242"/>
      <c r="CM88" s="242"/>
      <c r="CN88" s="243"/>
      <c r="CO88" s="243"/>
      <c r="CP88" s="242"/>
      <c r="CQ88" s="242"/>
      <c r="CR88" s="242"/>
      <c r="CS88" s="243"/>
      <c r="CT88" s="243"/>
      <c r="CU88" s="242"/>
      <c r="CV88" s="242"/>
      <c r="CW88" s="242"/>
      <c r="CX88" s="243"/>
      <c r="CY88" s="243"/>
      <c r="CZ88" s="242"/>
      <c r="DA88" s="242"/>
      <c r="DB88" s="242"/>
      <c r="DC88" s="243"/>
      <c r="DD88" s="243"/>
      <c r="DE88" s="242"/>
      <c r="DF88" s="242"/>
      <c r="DG88" s="242"/>
      <c r="DH88" s="243"/>
      <c r="DI88" s="243"/>
      <c r="DJ88" s="242"/>
      <c r="DK88" s="242"/>
      <c r="DL88" s="242"/>
      <c r="DM88" s="243"/>
      <c r="DN88" s="243"/>
      <c r="DO88" s="242"/>
      <c r="DP88" s="242"/>
      <c r="DQ88" s="242"/>
      <c r="DR88" s="243"/>
      <c r="DS88" s="243"/>
      <c r="DT88" s="242"/>
      <c r="DU88" s="242"/>
      <c r="DV88" s="242"/>
      <c r="DW88" s="243"/>
      <c r="DX88" s="243"/>
      <c r="DY88" s="242"/>
      <c r="DZ88" s="242"/>
      <c r="EA88" s="242"/>
      <c r="EB88" s="242"/>
      <c r="EC88" s="243"/>
      <c r="ED88" s="243"/>
      <c r="EE88" s="242"/>
      <c r="EF88" s="112"/>
      <c r="EG88" s="112"/>
      <c r="EH88" s="243"/>
      <c r="EI88" s="243"/>
      <c r="EJ88" s="112"/>
      <c r="EK88" s="243"/>
      <c r="EL88" s="243"/>
      <c r="EM88" s="112"/>
      <c r="EN88" s="243"/>
      <c r="EO88" s="243"/>
      <c r="EP88" s="112"/>
      <c r="EQ88" s="243"/>
      <c r="ER88" s="243"/>
      <c r="ES88" s="112"/>
      <c r="ET88" s="243"/>
      <c r="EU88" s="243"/>
      <c r="EV88" s="112"/>
      <c r="EW88" s="243"/>
      <c r="EX88" s="243"/>
      <c r="EY88" s="112"/>
      <c r="EZ88" s="243"/>
      <c r="FA88" s="243"/>
      <c r="FB88" s="112"/>
      <c r="FC88" s="243"/>
      <c r="FD88" s="243"/>
      <c r="FE88" s="112"/>
      <c r="FF88" s="243"/>
      <c r="FG88" s="243"/>
      <c r="FH88" s="112"/>
      <c r="FI88" s="243"/>
      <c r="FJ88" s="243"/>
      <c r="FK88" s="112"/>
      <c r="FL88" s="112"/>
      <c r="FM88" s="243"/>
      <c r="FN88" s="243"/>
      <c r="FO88" s="112"/>
      <c r="FP88" s="243"/>
      <c r="FQ88" s="243"/>
      <c r="FR88" s="112"/>
      <c r="FS88" s="243"/>
      <c r="FT88" s="243"/>
      <c r="FU88" s="112"/>
      <c r="FV88" s="243"/>
      <c r="FW88" s="243"/>
      <c r="FX88" s="112"/>
      <c r="FY88" s="243"/>
      <c r="FZ88" s="243"/>
      <c r="GA88" s="112"/>
      <c r="GB88" s="243"/>
      <c r="GC88" s="243"/>
      <c r="GD88" s="112"/>
      <c r="GE88" s="243"/>
      <c r="GF88" s="243"/>
      <c r="GG88" s="112"/>
      <c r="GH88" s="243"/>
      <c r="GI88" s="243"/>
      <c r="GJ88" s="112"/>
      <c r="GK88" s="243"/>
      <c r="GL88" s="243"/>
      <c r="GM88" s="112"/>
      <c r="GN88" s="243"/>
      <c r="GO88" s="243"/>
      <c r="GP88" s="112"/>
      <c r="GQ88" s="243"/>
      <c r="GR88" s="243"/>
      <c r="GS88" s="243"/>
      <c r="GT88" s="243"/>
      <c r="GU88" s="243"/>
      <c r="GV88" s="243"/>
      <c r="GW88" s="243"/>
      <c r="GX88" s="243"/>
      <c r="GY88" s="243"/>
      <c r="GZ88" s="243"/>
      <c r="HA88" s="243"/>
      <c r="HB88" s="243"/>
      <c r="HC88" s="243"/>
      <c r="HD88" s="243"/>
      <c r="HE88" s="243"/>
      <c r="HF88" s="243"/>
      <c r="HG88" s="244"/>
      <c r="HH88" s="244"/>
      <c r="HI88" s="112"/>
    </row>
    <row r="89" spans="1:217" x14ac:dyDescent="0.2">
      <c r="A89" s="112"/>
      <c r="B89" s="112"/>
      <c r="C89" s="239"/>
      <c r="D89" s="239"/>
      <c r="E89" s="239"/>
      <c r="F89" s="239"/>
      <c r="G89" s="112"/>
      <c r="H89" s="240"/>
      <c r="I89" s="240"/>
      <c r="J89" s="240"/>
      <c r="K89" s="240"/>
      <c r="L89" s="240"/>
      <c r="M89" s="240"/>
      <c r="N89" s="240"/>
      <c r="O89" s="240"/>
      <c r="P89" s="240"/>
      <c r="Q89" s="240"/>
      <c r="R89" s="79"/>
      <c r="S89" s="79"/>
      <c r="T89" s="79"/>
      <c r="U89" s="79"/>
      <c r="V89" s="79"/>
      <c r="W89" s="79"/>
      <c r="X89" s="79"/>
      <c r="Y89" s="79"/>
      <c r="Z89" s="79"/>
      <c r="AA89" s="79"/>
      <c r="AB89" s="241"/>
      <c r="AC89" s="241"/>
      <c r="AD89" s="112"/>
      <c r="AE89" s="112"/>
      <c r="AF89" s="112"/>
      <c r="AG89" s="242"/>
      <c r="AH89" s="243"/>
      <c r="AI89" s="243"/>
      <c r="AJ89" s="243"/>
      <c r="AK89" s="243"/>
      <c r="AL89" s="242"/>
      <c r="AM89" s="243"/>
      <c r="AN89" s="243"/>
      <c r="AO89" s="243"/>
      <c r="AP89" s="243"/>
      <c r="AQ89" s="242"/>
      <c r="AR89" s="243"/>
      <c r="AS89" s="243"/>
      <c r="AT89" s="243"/>
      <c r="AU89" s="243"/>
      <c r="AV89" s="242"/>
      <c r="AW89" s="243"/>
      <c r="AX89" s="243"/>
      <c r="AY89" s="243"/>
      <c r="AZ89" s="243"/>
      <c r="BA89" s="243"/>
      <c r="BB89" s="242"/>
      <c r="BC89" s="243"/>
      <c r="BD89" s="243"/>
      <c r="BE89" s="243"/>
      <c r="BF89" s="243"/>
      <c r="BG89" s="242"/>
      <c r="BH89" s="243"/>
      <c r="BI89" s="243"/>
      <c r="BJ89" s="243"/>
      <c r="BK89" s="243"/>
      <c r="BL89" s="242"/>
      <c r="BM89" s="243"/>
      <c r="BN89" s="243"/>
      <c r="BO89" s="243"/>
      <c r="BP89" s="243"/>
      <c r="BQ89" s="242"/>
      <c r="BR89" s="243"/>
      <c r="BS89" s="243"/>
      <c r="BT89" s="243"/>
      <c r="BU89" s="243"/>
      <c r="BV89" s="242"/>
      <c r="BW89" s="243"/>
      <c r="BX89" s="243"/>
      <c r="BY89" s="243"/>
      <c r="BZ89" s="243"/>
      <c r="CA89" s="242"/>
      <c r="CB89" s="243"/>
      <c r="CC89" s="243"/>
      <c r="CD89" s="243"/>
      <c r="CE89" s="243"/>
      <c r="CF89" s="112"/>
      <c r="CG89" s="242"/>
      <c r="CH89" s="242"/>
      <c r="CI89" s="243"/>
      <c r="CJ89" s="243"/>
      <c r="CK89" s="242"/>
      <c r="CL89" s="242"/>
      <c r="CM89" s="242"/>
      <c r="CN89" s="243"/>
      <c r="CO89" s="243"/>
      <c r="CP89" s="242"/>
      <c r="CQ89" s="242"/>
      <c r="CR89" s="242"/>
      <c r="CS89" s="243"/>
      <c r="CT89" s="243"/>
      <c r="CU89" s="242"/>
      <c r="CV89" s="242"/>
      <c r="CW89" s="242"/>
      <c r="CX89" s="243"/>
      <c r="CY89" s="243"/>
      <c r="CZ89" s="242"/>
      <c r="DA89" s="242"/>
      <c r="DB89" s="242"/>
      <c r="DC89" s="243"/>
      <c r="DD89" s="243"/>
      <c r="DE89" s="242"/>
      <c r="DF89" s="242"/>
      <c r="DG89" s="242"/>
      <c r="DH89" s="243"/>
      <c r="DI89" s="243"/>
      <c r="DJ89" s="242"/>
      <c r="DK89" s="242"/>
      <c r="DL89" s="242"/>
      <c r="DM89" s="243"/>
      <c r="DN89" s="243"/>
      <c r="DO89" s="242"/>
      <c r="DP89" s="242"/>
      <c r="DQ89" s="242"/>
      <c r="DR89" s="243"/>
      <c r="DS89" s="243"/>
      <c r="DT89" s="242"/>
      <c r="DU89" s="242"/>
      <c r="DV89" s="242"/>
      <c r="DW89" s="243"/>
      <c r="DX89" s="243"/>
      <c r="DY89" s="242"/>
      <c r="DZ89" s="242"/>
      <c r="EA89" s="242"/>
      <c r="EB89" s="242"/>
      <c r="EC89" s="243"/>
      <c r="ED89" s="243"/>
      <c r="EE89" s="242"/>
      <c r="EF89" s="112"/>
      <c r="EG89" s="112"/>
      <c r="EH89" s="243"/>
      <c r="EI89" s="243"/>
      <c r="EJ89" s="112"/>
      <c r="EK89" s="243"/>
      <c r="EL89" s="243"/>
      <c r="EM89" s="112"/>
      <c r="EN89" s="243"/>
      <c r="EO89" s="243"/>
      <c r="EP89" s="112"/>
      <c r="EQ89" s="243"/>
      <c r="ER89" s="243"/>
      <c r="ES89" s="112"/>
      <c r="ET89" s="243"/>
      <c r="EU89" s="243"/>
      <c r="EV89" s="112"/>
      <c r="EW89" s="243"/>
      <c r="EX89" s="243"/>
      <c r="EY89" s="112"/>
      <c r="EZ89" s="243"/>
      <c r="FA89" s="243"/>
      <c r="FB89" s="112"/>
      <c r="FC89" s="243"/>
      <c r="FD89" s="243"/>
      <c r="FE89" s="112"/>
      <c r="FF89" s="243"/>
      <c r="FG89" s="243"/>
      <c r="FH89" s="112"/>
      <c r="FI89" s="243"/>
      <c r="FJ89" s="243"/>
      <c r="FK89" s="112"/>
      <c r="FL89" s="112"/>
      <c r="FM89" s="243"/>
      <c r="FN89" s="243"/>
      <c r="FO89" s="112"/>
      <c r="FP89" s="243"/>
      <c r="FQ89" s="243"/>
      <c r="FR89" s="112"/>
      <c r="FS89" s="243"/>
      <c r="FT89" s="243"/>
      <c r="FU89" s="112"/>
      <c r="FV89" s="243"/>
      <c r="FW89" s="243"/>
      <c r="FX89" s="112"/>
      <c r="FY89" s="243"/>
      <c r="FZ89" s="243"/>
      <c r="GA89" s="112"/>
      <c r="GB89" s="243"/>
      <c r="GC89" s="243"/>
      <c r="GD89" s="112"/>
      <c r="GE89" s="243"/>
      <c r="GF89" s="243"/>
      <c r="GG89" s="112"/>
      <c r="GH89" s="243"/>
      <c r="GI89" s="243"/>
      <c r="GJ89" s="112"/>
      <c r="GK89" s="243"/>
      <c r="GL89" s="243"/>
      <c r="GM89" s="112"/>
      <c r="GN89" s="243"/>
      <c r="GO89" s="243"/>
      <c r="GP89" s="112"/>
      <c r="GQ89" s="243"/>
      <c r="GR89" s="243"/>
      <c r="GS89" s="243"/>
      <c r="GT89" s="243"/>
      <c r="GU89" s="243"/>
      <c r="GV89" s="243"/>
      <c r="GW89" s="243"/>
      <c r="GX89" s="243"/>
      <c r="GY89" s="243"/>
      <c r="GZ89" s="243"/>
      <c r="HA89" s="243"/>
      <c r="HB89" s="243"/>
      <c r="HC89" s="243"/>
      <c r="HD89" s="243"/>
      <c r="HE89" s="243"/>
      <c r="HF89" s="243"/>
      <c r="HG89" s="244"/>
      <c r="HH89" s="244"/>
      <c r="HI89" s="112"/>
    </row>
    <row r="90" spans="1:217" x14ac:dyDescent="0.2">
      <c r="A90" s="112"/>
      <c r="B90" s="112"/>
      <c r="C90" s="239"/>
      <c r="D90" s="239"/>
      <c r="E90" s="239"/>
      <c r="F90" s="239"/>
      <c r="G90" s="112"/>
      <c r="H90" s="240"/>
      <c r="I90" s="240"/>
      <c r="J90" s="240"/>
      <c r="K90" s="240"/>
      <c r="L90" s="240"/>
      <c r="M90" s="240"/>
      <c r="N90" s="240"/>
      <c r="O90" s="240"/>
      <c r="P90" s="240"/>
      <c r="Q90" s="240"/>
      <c r="R90" s="79"/>
      <c r="S90" s="79"/>
      <c r="T90" s="79"/>
      <c r="U90" s="79"/>
      <c r="V90" s="79"/>
      <c r="W90" s="79"/>
      <c r="X90" s="79"/>
      <c r="Y90" s="79"/>
      <c r="Z90" s="79"/>
      <c r="AA90" s="79"/>
      <c r="AB90" s="241"/>
      <c r="AC90" s="241"/>
      <c r="AD90" s="112"/>
      <c r="AE90" s="112"/>
      <c r="AF90" s="112"/>
      <c r="AG90" s="242"/>
      <c r="AH90" s="243"/>
      <c r="AI90" s="243"/>
      <c r="AJ90" s="243"/>
      <c r="AK90" s="243"/>
      <c r="AL90" s="242"/>
      <c r="AM90" s="243"/>
      <c r="AN90" s="243"/>
      <c r="AO90" s="243"/>
      <c r="AP90" s="243"/>
      <c r="AQ90" s="242"/>
      <c r="AR90" s="243"/>
      <c r="AS90" s="243"/>
      <c r="AT90" s="243"/>
      <c r="AU90" s="243"/>
      <c r="AV90" s="242"/>
      <c r="AW90" s="243"/>
      <c r="AX90" s="243"/>
      <c r="AY90" s="243"/>
      <c r="AZ90" s="243"/>
      <c r="BA90" s="243"/>
      <c r="BB90" s="242"/>
      <c r="BC90" s="243"/>
      <c r="BD90" s="243"/>
      <c r="BE90" s="243"/>
      <c r="BF90" s="243"/>
      <c r="BG90" s="242"/>
      <c r="BH90" s="243"/>
      <c r="BI90" s="243"/>
      <c r="BJ90" s="243"/>
      <c r="BK90" s="243"/>
      <c r="BL90" s="242"/>
      <c r="BM90" s="243"/>
      <c r="BN90" s="243"/>
      <c r="BO90" s="243"/>
      <c r="BP90" s="243"/>
      <c r="BQ90" s="242"/>
      <c r="BR90" s="243"/>
      <c r="BS90" s="243"/>
      <c r="BT90" s="243"/>
      <c r="BU90" s="243"/>
      <c r="BV90" s="242"/>
      <c r="BW90" s="243"/>
      <c r="BX90" s="243"/>
      <c r="BY90" s="243"/>
      <c r="BZ90" s="243"/>
      <c r="CA90" s="242"/>
      <c r="CB90" s="243"/>
      <c r="CC90" s="243"/>
      <c r="CD90" s="243"/>
      <c r="CE90" s="243"/>
      <c r="CF90" s="112"/>
      <c r="CG90" s="242"/>
      <c r="CH90" s="242"/>
      <c r="CI90" s="243"/>
      <c r="CJ90" s="243"/>
      <c r="CK90" s="242"/>
      <c r="CL90" s="242"/>
      <c r="CM90" s="242"/>
      <c r="CN90" s="243"/>
      <c r="CO90" s="243"/>
      <c r="CP90" s="242"/>
      <c r="CQ90" s="242"/>
      <c r="CR90" s="242"/>
      <c r="CS90" s="243"/>
      <c r="CT90" s="243"/>
      <c r="CU90" s="242"/>
      <c r="CV90" s="242"/>
      <c r="CW90" s="242"/>
      <c r="CX90" s="243"/>
      <c r="CY90" s="243"/>
      <c r="CZ90" s="242"/>
      <c r="DA90" s="242"/>
      <c r="DB90" s="242"/>
      <c r="DC90" s="243"/>
      <c r="DD90" s="243"/>
      <c r="DE90" s="242"/>
      <c r="DF90" s="242"/>
      <c r="DG90" s="242"/>
      <c r="DH90" s="243"/>
      <c r="DI90" s="243"/>
      <c r="DJ90" s="242"/>
      <c r="DK90" s="242"/>
      <c r="DL90" s="242"/>
      <c r="DM90" s="243"/>
      <c r="DN90" s="243"/>
      <c r="DO90" s="242"/>
      <c r="DP90" s="242"/>
      <c r="DQ90" s="242"/>
      <c r="DR90" s="243"/>
      <c r="DS90" s="243"/>
      <c r="DT90" s="242"/>
      <c r="DU90" s="242"/>
      <c r="DV90" s="242"/>
      <c r="DW90" s="243"/>
      <c r="DX90" s="243"/>
      <c r="DY90" s="242"/>
      <c r="DZ90" s="242"/>
      <c r="EA90" s="242"/>
      <c r="EB90" s="242"/>
      <c r="EC90" s="243"/>
      <c r="ED90" s="243"/>
      <c r="EE90" s="242"/>
      <c r="EF90" s="112"/>
      <c r="EG90" s="112"/>
      <c r="EH90" s="243"/>
      <c r="EI90" s="243"/>
      <c r="EJ90" s="112"/>
      <c r="EK90" s="243"/>
      <c r="EL90" s="243"/>
      <c r="EM90" s="112"/>
      <c r="EN90" s="243"/>
      <c r="EO90" s="243"/>
      <c r="EP90" s="112"/>
      <c r="EQ90" s="243"/>
      <c r="ER90" s="243"/>
      <c r="ES90" s="112"/>
      <c r="ET90" s="243"/>
      <c r="EU90" s="243"/>
      <c r="EV90" s="112"/>
      <c r="EW90" s="243"/>
      <c r="EX90" s="243"/>
      <c r="EY90" s="112"/>
      <c r="EZ90" s="243"/>
      <c r="FA90" s="243"/>
      <c r="FB90" s="112"/>
      <c r="FC90" s="243"/>
      <c r="FD90" s="243"/>
      <c r="FE90" s="112"/>
      <c r="FF90" s="243"/>
      <c r="FG90" s="243"/>
      <c r="FH90" s="112"/>
      <c r="FI90" s="243"/>
      <c r="FJ90" s="243"/>
      <c r="FK90" s="112"/>
      <c r="FL90" s="112"/>
      <c r="FM90" s="243"/>
      <c r="FN90" s="243"/>
      <c r="FO90" s="112"/>
      <c r="FP90" s="243"/>
      <c r="FQ90" s="243"/>
      <c r="FR90" s="112"/>
      <c r="FS90" s="243"/>
      <c r="FT90" s="243"/>
      <c r="FU90" s="112"/>
      <c r="FV90" s="243"/>
      <c r="FW90" s="243"/>
      <c r="FX90" s="112"/>
      <c r="FY90" s="243"/>
      <c r="FZ90" s="243"/>
      <c r="GA90" s="112"/>
      <c r="GB90" s="243"/>
      <c r="GC90" s="243"/>
      <c r="GD90" s="112"/>
      <c r="GE90" s="243"/>
      <c r="GF90" s="243"/>
      <c r="GG90" s="112"/>
      <c r="GH90" s="243"/>
      <c r="GI90" s="243"/>
      <c r="GJ90" s="112"/>
      <c r="GK90" s="243"/>
      <c r="GL90" s="243"/>
      <c r="GM90" s="112"/>
      <c r="GN90" s="243"/>
      <c r="GO90" s="243"/>
      <c r="GP90" s="112"/>
      <c r="GQ90" s="243"/>
      <c r="GR90" s="243"/>
      <c r="GS90" s="243"/>
      <c r="GT90" s="243"/>
      <c r="GU90" s="243"/>
      <c r="GV90" s="243"/>
      <c r="GW90" s="243"/>
      <c r="GX90" s="243"/>
      <c r="GY90" s="243"/>
      <c r="GZ90" s="243"/>
      <c r="HA90" s="243"/>
      <c r="HB90" s="243"/>
      <c r="HC90" s="243"/>
      <c r="HD90" s="243"/>
      <c r="HE90" s="243"/>
      <c r="HF90" s="243"/>
      <c r="HG90" s="244"/>
      <c r="HH90" s="244"/>
      <c r="HI90" s="112"/>
    </row>
    <row r="91" spans="1:217" x14ac:dyDescent="0.2">
      <c r="A91" s="112"/>
      <c r="B91" s="112"/>
      <c r="C91" s="239"/>
      <c r="D91" s="239"/>
      <c r="E91" s="239"/>
      <c r="F91" s="239"/>
      <c r="G91" s="112"/>
      <c r="H91" s="240"/>
      <c r="I91" s="240"/>
      <c r="J91" s="240"/>
      <c r="K91" s="240"/>
      <c r="L91" s="240"/>
      <c r="M91" s="240"/>
      <c r="N91" s="240"/>
      <c r="O91" s="240"/>
      <c r="P91" s="240"/>
      <c r="Q91" s="240"/>
      <c r="R91" s="79"/>
      <c r="S91" s="79"/>
      <c r="T91" s="79"/>
      <c r="U91" s="79"/>
      <c r="V91" s="79"/>
      <c r="W91" s="79"/>
      <c r="X91" s="79"/>
      <c r="Y91" s="79"/>
      <c r="Z91" s="79"/>
      <c r="AA91" s="79"/>
      <c r="AB91" s="241"/>
      <c r="AC91" s="241"/>
      <c r="AD91" s="112"/>
      <c r="AE91" s="112"/>
      <c r="AF91" s="112"/>
      <c r="AG91" s="242"/>
      <c r="AH91" s="243"/>
      <c r="AI91" s="243"/>
      <c r="AJ91" s="243"/>
      <c r="AK91" s="243"/>
      <c r="AL91" s="242"/>
      <c r="AM91" s="243"/>
      <c r="AN91" s="243"/>
      <c r="AO91" s="243"/>
      <c r="AP91" s="243"/>
      <c r="AQ91" s="242"/>
      <c r="AR91" s="243"/>
      <c r="AS91" s="243"/>
      <c r="AT91" s="243"/>
      <c r="AU91" s="243"/>
      <c r="AV91" s="242"/>
      <c r="AW91" s="243"/>
      <c r="AX91" s="243"/>
      <c r="AY91" s="243"/>
      <c r="AZ91" s="243"/>
      <c r="BA91" s="243"/>
      <c r="BB91" s="242"/>
      <c r="BC91" s="243"/>
      <c r="BD91" s="243"/>
      <c r="BE91" s="243"/>
      <c r="BF91" s="243"/>
      <c r="BG91" s="242"/>
      <c r="BH91" s="243"/>
      <c r="BI91" s="243"/>
      <c r="BJ91" s="243"/>
      <c r="BK91" s="243"/>
      <c r="BL91" s="242"/>
      <c r="BM91" s="243"/>
      <c r="BN91" s="243"/>
      <c r="BO91" s="243"/>
      <c r="BP91" s="243"/>
      <c r="BQ91" s="242"/>
      <c r="BR91" s="243"/>
      <c r="BS91" s="243"/>
      <c r="BT91" s="243"/>
      <c r="BU91" s="243"/>
      <c r="BV91" s="242"/>
      <c r="BW91" s="243"/>
      <c r="BX91" s="243"/>
      <c r="BY91" s="243"/>
      <c r="BZ91" s="243"/>
      <c r="CA91" s="242"/>
      <c r="CB91" s="243"/>
      <c r="CC91" s="243"/>
      <c r="CD91" s="243"/>
      <c r="CE91" s="243"/>
      <c r="CF91" s="112"/>
      <c r="CG91" s="242"/>
      <c r="CH91" s="242"/>
      <c r="CI91" s="243"/>
      <c r="CJ91" s="243"/>
      <c r="CK91" s="242"/>
      <c r="CL91" s="242"/>
      <c r="CM91" s="242"/>
      <c r="CN91" s="243"/>
      <c r="CO91" s="243"/>
      <c r="CP91" s="242"/>
      <c r="CQ91" s="242"/>
      <c r="CR91" s="242"/>
      <c r="CS91" s="243"/>
      <c r="CT91" s="243"/>
      <c r="CU91" s="242"/>
      <c r="CV91" s="242"/>
      <c r="CW91" s="242"/>
      <c r="CX91" s="243"/>
      <c r="CY91" s="243"/>
      <c r="CZ91" s="242"/>
      <c r="DA91" s="242"/>
      <c r="DB91" s="242"/>
      <c r="DC91" s="243"/>
      <c r="DD91" s="243"/>
      <c r="DE91" s="242"/>
      <c r="DF91" s="242"/>
      <c r="DG91" s="242"/>
      <c r="DH91" s="243"/>
      <c r="DI91" s="243"/>
      <c r="DJ91" s="242"/>
      <c r="DK91" s="242"/>
      <c r="DL91" s="242"/>
      <c r="DM91" s="243"/>
      <c r="DN91" s="243"/>
      <c r="DO91" s="242"/>
      <c r="DP91" s="242"/>
      <c r="DQ91" s="242"/>
      <c r="DR91" s="243"/>
      <c r="DS91" s="243"/>
      <c r="DT91" s="242"/>
      <c r="DU91" s="242"/>
      <c r="DV91" s="242"/>
      <c r="DW91" s="243"/>
      <c r="DX91" s="243"/>
      <c r="DY91" s="242"/>
      <c r="DZ91" s="242"/>
      <c r="EA91" s="242"/>
      <c r="EB91" s="242"/>
      <c r="EC91" s="243"/>
      <c r="ED91" s="243"/>
      <c r="EE91" s="242"/>
      <c r="EF91" s="112"/>
      <c r="EG91" s="112"/>
      <c r="EH91" s="243"/>
      <c r="EI91" s="243"/>
      <c r="EJ91" s="112"/>
      <c r="EK91" s="243"/>
      <c r="EL91" s="243"/>
      <c r="EM91" s="112"/>
      <c r="EN91" s="243"/>
      <c r="EO91" s="243"/>
      <c r="EP91" s="112"/>
      <c r="EQ91" s="243"/>
      <c r="ER91" s="243"/>
      <c r="ES91" s="112"/>
      <c r="ET91" s="243"/>
      <c r="EU91" s="243"/>
      <c r="EV91" s="112"/>
      <c r="EW91" s="243"/>
      <c r="EX91" s="243"/>
      <c r="EY91" s="112"/>
      <c r="EZ91" s="243"/>
      <c r="FA91" s="243"/>
      <c r="FB91" s="112"/>
      <c r="FC91" s="243"/>
      <c r="FD91" s="243"/>
      <c r="FE91" s="112"/>
      <c r="FF91" s="243"/>
      <c r="FG91" s="243"/>
      <c r="FH91" s="112"/>
      <c r="FI91" s="243"/>
      <c r="FJ91" s="243"/>
      <c r="FK91" s="112"/>
      <c r="FL91" s="112"/>
      <c r="FM91" s="243"/>
      <c r="FN91" s="243"/>
      <c r="FO91" s="112"/>
      <c r="FP91" s="243"/>
      <c r="FQ91" s="243"/>
      <c r="FR91" s="112"/>
      <c r="FS91" s="243"/>
      <c r="FT91" s="243"/>
      <c r="FU91" s="112"/>
      <c r="FV91" s="243"/>
      <c r="FW91" s="243"/>
      <c r="FX91" s="112"/>
      <c r="FY91" s="243"/>
      <c r="FZ91" s="243"/>
      <c r="GA91" s="112"/>
      <c r="GB91" s="243"/>
      <c r="GC91" s="243"/>
      <c r="GD91" s="112"/>
      <c r="GE91" s="243"/>
      <c r="GF91" s="243"/>
      <c r="GG91" s="112"/>
      <c r="GH91" s="243"/>
      <c r="GI91" s="243"/>
      <c r="GJ91" s="112"/>
      <c r="GK91" s="243"/>
      <c r="GL91" s="243"/>
      <c r="GM91" s="112"/>
      <c r="GN91" s="243"/>
      <c r="GO91" s="243"/>
      <c r="GP91" s="112"/>
      <c r="GQ91" s="243"/>
      <c r="GR91" s="243"/>
      <c r="GS91" s="243"/>
      <c r="GT91" s="243"/>
      <c r="GU91" s="243"/>
      <c r="GV91" s="243"/>
      <c r="GW91" s="243"/>
      <c r="GX91" s="243"/>
      <c r="GY91" s="243"/>
      <c r="GZ91" s="243"/>
      <c r="HA91" s="243"/>
      <c r="HB91" s="243"/>
      <c r="HC91" s="243"/>
      <c r="HD91" s="243"/>
      <c r="HE91" s="243"/>
      <c r="HF91" s="243"/>
      <c r="HG91" s="244"/>
      <c r="HH91" s="244"/>
      <c r="HI91" s="112"/>
    </row>
    <row r="92" spans="1:217" x14ac:dyDescent="0.2">
      <c r="A92" s="112"/>
      <c r="B92" s="112"/>
      <c r="C92" s="239"/>
      <c r="D92" s="239"/>
      <c r="E92" s="239"/>
      <c r="F92" s="239"/>
      <c r="G92" s="112"/>
      <c r="H92" s="240"/>
      <c r="I92" s="240"/>
      <c r="J92" s="240"/>
      <c r="K92" s="240"/>
      <c r="L92" s="240"/>
      <c r="M92" s="240"/>
      <c r="N92" s="240"/>
      <c r="O92" s="240"/>
      <c r="P92" s="240"/>
      <c r="Q92" s="240"/>
      <c r="R92" s="79"/>
      <c r="S92" s="79"/>
      <c r="T92" s="79"/>
      <c r="U92" s="79"/>
      <c r="V92" s="79"/>
      <c r="W92" s="79"/>
      <c r="X92" s="79"/>
      <c r="Y92" s="79"/>
      <c r="Z92" s="79"/>
      <c r="AA92" s="79"/>
      <c r="AB92" s="241"/>
      <c r="AC92" s="241"/>
      <c r="AD92" s="112"/>
      <c r="AE92" s="112"/>
      <c r="AF92" s="112"/>
      <c r="AG92" s="242"/>
      <c r="AH92" s="243"/>
      <c r="AI92" s="243"/>
      <c r="AJ92" s="243"/>
      <c r="AK92" s="243"/>
      <c r="AL92" s="242"/>
      <c r="AM92" s="243"/>
      <c r="AN92" s="243"/>
      <c r="AO92" s="243"/>
      <c r="AP92" s="243"/>
      <c r="AQ92" s="242"/>
      <c r="AR92" s="243"/>
      <c r="AS92" s="243"/>
      <c r="AT92" s="243"/>
      <c r="AU92" s="243"/>
      <c r="AV92" s="242"/>
      <c r="AW92" s="243"/>
      <c r="AX92" s="243"/>
      <c r="AY92" s="243"/>
      <c r="AZ92" s="243"/>
      <c r="BA92" s="243"/>
      <c r="BB92" s="242"/>
      <c r="BC92" s="243"/>
      <c r="BD92" s="243"/>
      <c r="BE92" s="243"/>
      <c r="BF92" s="243"/>
      <c r="BG92" s="242"/>
      <c r="BH92" s="243"/>
      <c r="BI92" s="243"/>
      <c r="BJ92" s="243"/>
      <c r="BK92" s="243"/>
      <c r="BL92" s="242"/>
      <c r="BM92" s="243"/>
      <c r="BN92" s="243"/>
      <c r="BO92" s="243"/>
      <c r="BP92" s="243"/>
      <c r="BQ92" s="242"/>
      <c r="BR92" s="243"/>
      <c r="BS92" s="243"/>
      <c r="BT92" s="243"/>
      <c r="BU92" s="243"/>
      <c r="BV92" s="242"/>
      <c r="BW92" s="243"/>
      <c r="BX92" s="243"/>
      <c r="BY92" s="243"/>
      <c r="BZ92" s="243"/>
      <c r="CA92" s="242"/>
      <c r="CB92" s="243"/>
      <c r="CC92" s="243"/>
      <c r="CD92" s="243"/>
      <c r="CE92" s="243"/>
      <c r="CF92" s="112"/>
      <c r="CG92" s="242"/>
      <c r="CH92" s="242"/>
      <c r="CI92" s="243"/>
      <c r="CJ92" s="243"/>
      <c r="CK92" s="242"/>
      <c r="CL92" s="242"/>
      <c r="CM92" s="242"/>
      <c r="CN92" s="243"/>
      <c r="CO92" s="243"/>
      <c r="CP92" s="242"/>
      <c r="CQ92" s="242"/>
      <c r="CR92" s="242"/>
      <c r="CS92" s="243"/>
      <c r="CT92" s="243"/>
      <c r="CU92" s="242"/>
      <c r="CV92" s="242"/>
      <c r="CW92" s="242"/>
      <c r="CX92" s="243"/>
      <c r="CY92" s="243"/>
      <c r="CZ92" s="242"/>
      <c r="DA92" s="242"/>
      <c r="DB92" s="242"/>
      <c r="DC92" s="243"/>
      <c r="DD92" s="243"/>
      <c r="DE92" s="242"/>
      <c r="DF92" s="242"/>
      <c r="DG92" s="242"/>
      <c r="DH92" s="243"/>
      <c r="DI92" s="243"/>
      <c r="DJ92" s="242"/>
      <c r="DK92" s="242"/>
      <c r="DL92" s="242"/>
      <c r="DM92" s="243"/>
      <c r="DN92" s="243"/>
      <c r="DO92" s="242"/>
      <c r="DP92" s="242"/>
      <c r="DQ92" s="242"/>
      <c r="DR92" s="243"/>
      <c r="DS92" s="243"/>
      <c r="DT92" s="242"/>
      <c r="DU92" s="242"/>
      <c r="DV92" s="242"/>
      <c r="DW92" s="243"/>
      <c r="DX92" s="243"/>
      <c r="DY92" s="242"/>
      <c r="DZ92" s="242"/>
      <c r="EA92" s="242"/>
      <c r="EB92" s="242"/>
      <c r="EC92" s="243"/>
      <c r="ED92" s="243"/>
      <c r="EE92" s="242"/>
      <c r="EF92" s="112"/>
      <c r="EG92" s="112"/>
      <c r="EH92" s="243"/>
      <c r="EI92" s="243"/>
      <c r="EJ92" s="112"/>
      <c r="EK92" s="243"/>
      <c r="EL92" s="243"/>
      <c r="EM92" s="112"/>
      <c r="EN92" s="243"/>
      <c r="EO92" s="243"/>
      <c r="EP92" s="112"/>
      <c r="EQ92" s="243"/>
      <c r="ER92" s="243"/>
      <c r="ES92" s="112"/>
      <c r="ET92" s="243"/>
      <c r="EU92" s="243"/>
      <c r="EV92" s="112"/>
      <c r="EW92" s="243"/>
      <c r="EX92" s="243"/>
      <c r="EY92" s="112"/>
      <c r="EZ92" s="243"/>
      <c r="FA92" s="243"/>
      <c r="FB92" s="112"/>
      <c r="FC92" s="243"/>
      <c r="FD92" s="243"/>
      <c r="FE92" s="112"/>
      <c r="FF92" s="243"/>
      <c r="FG92" s="243"/>
      <c r="FH92" s="112"/>
      <c r="FI92" s="243"/>
      <c r="FJ92" s="243"/>
      <c r="FK92" s="112"/>
      <c r="FL92" s="112"/>
      <c r="FM92" s="243"/>
      <c r="FN92" s="243"/>
      <c r="FO92" s="112"/>
      <c r="FP92" s="243"/>
      <c r="FQ92" s="243"/>
      <c r="FR92" s="112"/>
      <c r="FS92" s="243"/>
      <c r="FT92" s="243"/>
      <c r="FU92" s="112"/>
      <c r="FV92" s="243"/>
      <c r="FW92" s="243"/>
      <c r="FX92" s="112"/>
      <c r="FY92" s="243"/>
      <c r="FZ92" s="243"/>
      <c r="GA92" s="112"/>
      <c r="GB92" s="243"/>
      <c r="GC92" s="243"/>
      <c r="GD92" s="112"/>
      <c r="GE92" s="243"/>
      <c r="GF92" s="243"/>
      <c r="GG92" s="112"/>
      <c r="GH92" s="243"/>
      <c r="GI92" s="243"/>
      <c r="GJ92" s="112"/>
      <c r="GK92" s="243"/>
      <c r="GL92" s="243"/>
      <c r="GM92" s="112"/>
      <c r="GN92" s="243"/>
      <c r="GO92" s="243"/>
      <c r="GP92" s="112"/>
      <c r="GQ92" s="243"/>
      <c r="GR92" s="243"/>
      <c r="GS92" s="243"/>
      <c r="GT92" s="243"/>
      <c r="GU92" s="243"/>
      <c r="GV92" s="243"/>
      <c r="GW92" s="243"/>
      <c r="GX92" s="243"/>
      <c r="GY92" s="243"/>
      <c r="GZ92" s="243"/>
      <c r="HA92" s="243"/>
      <c r="HB92" s="243"/>
      <c r="HC92" s="243"/>
      <c r="HD92" s="243"/>
      <c r="HE92" s="243"/>
      <c r="HF92" s="243"/>
      <c r="HG92" s="244"/>
      <c r="HH92" s="244"/>
      <c r="HI92" s="112"/>
    </row>
    <row r="93" spans="1:217" x14ac:dyDescent="0.2">
      <c r="A93" s="112"/>
      <c r="B93" s="112"/>
      <c r="C93" s="239"/>
      <c r="D93" s="239"/>
      <c r="E93" s="239"/>
      <c r="F93" s="239"/>
      <c r="G93" s="112"/>
      <c r="H93" s="240"/>
      <c r="I93" s="240"/>
      <c r="J93" s="240"/>
      <c r="K93" s="240"/>
      <c r="L93" s="240"/>
      <c r="M93" s="240"/>
      <c r="N93" s="240"/>
      <c r="O93" s="240"/>
      <c r="P93" s="240"/>
      <c r="Q93" s="240"/>
      <c r="R93" s="79"/>
      <c r="S93" s="79"/>
      <c r="T93" s="79"/>
      <c r="U93" s="79"/>
      <c r="V93" s="79"/>
      <c r="W93" s="79"/>
      <c r="X93" s="79"/>
      <c r="Y93" s="79"/>
      <c r="Z93" s="79"/>
      <c r="AA93" s="79"/>
      <c r="AB93" s="241"/>
      <c r="AC93" s="241"/>
      <c r="AD93" s="112"/>
      <c r="AE93" s="112"/>
      <c r="AF93" s="112"/>
      <c r="AG93" s="242"/>
      <c r="AH93" s="243"/>
      <c r="AI93" s="243"/>
      <c r="AJ93" s="243"/>
      <c r="AK93" s="243"/>
      <c r="AL93" s="242"/>
      <c r="AM93" s="243"/>
      <c r="AN93" s="243"/>
      <c r="AO93" s="243"/>
      <c r="AP93" s="243"/>
      <c r="AQ93" s="242"/>
      <c r="AR93" s="243"/>
      <c r="AS93" s="243"/>
      <c r="AT93" s="243"/>
      <c r="AU93" s="243"/>
      <c r="AV93" s="242"/>
      <c r="AW93" s="243"/>
      <c r="AX93" s="243"/>
      <c r="AY93" s="243"/>
      <c r="AZ93" s="243"/>
      <c r="BA93" s="243"/>
      <c r="BB93" s="242"/>
      <c r="BC93" s="243"/>
      <c r="BD93" s="243"/>
      <c r="BE93" s="243"/>
      <c r="BF93" s="243"/>
      <c r="BG93" s="242"/>
      <c r="BH93" s="243"/>
      <c r="BI93" s="243"/>
      <c r="BJ93" s="243"/>
      <c r="BK93" s="243"/>
      <c r="BL93" s="242"/>
      <c r="BM93" s="243"/>
      <c r="BN93" s="243"/>
      <c r="BO93" s="243"/>
      <c r="BP93" s="243"/>
      <c r="BQ93" s="242"/>
      <c r="BR93" s="243"/>
      <c r="BS93" s="243"/>
      <c r="BT93" s="243"/>
      <c r="BU93" s="243"/>
      <c r="BV93" s="242"/>
      <c r="BW93" s="243"/>
      <c r="BX93" s="243"/>
      <c r="BY93" s="243"/>
      <c r="BZ93" s="243"/>
      <c r="CA93" s="242"/>
      <c r="CB93" s="243"/>
      <c r="CC93" s="243"/>
      <c r="CD93" s="243"/>
      <c r="CE93" s="243"/>
      <c r="CF93" s="112"/>
      <c r="CG93" s="242"/>
      <c r="CH93" s="242"/>
      <c r="CI93" s="243"/>
      <c r="CJ93" s="243"/>
      <c r="CK93" s="242"/>
      <c r="CL93" s="242"/>
      <c r="CM93" s="242"/>
      <c r="CN93" s="243"/>
      <c r="CO93" s="243"/>
      <c r="CP93" s="242"/>
      <c r="CQ93" s="242"/>
      <c r="CR93" s="242"/>
      <c r="CS93" s="243"/>
      <c r="CT93" s="243"/>
      <c r="CU93" s="242"/>
      <c r="CV93" s="242"/>
      <c r="CW93" s="242"/>
      <c r="CX93" s="243"/>
      <c r="CY93" s="243"/>
      <c r="CZ93" s="242"/>
      <c r="DA93" s="242"/>
      <c r="DB93" s="242"/>
      <c r="DC93" s="243"/>
      <c r="DD93" s="243"/>
      <c r="DE93" s="242"/>
      <c r="DF93" s="242"/>
      <c r="DG93" s="242"/>
      <c r="DH93" s="243"/>
      <c r="DI93" s="243"/>
      <c r="DJ93" s="242"/>
      <c r="DK93" s="242"/>
      <c r="DL93" s="242"/>
      <c r="DM93" s="243"/>
      <c r="DN93" s="243"/>
      <c r="DO93" s="242"/>
      <c r="DP93" s="242"/>
      <c r="DQ93" s="242"/>
      <c r="DR93" s="243"/>
      <c r="DS93" s="243"/>
      <c r="DT93" s="242"/>
      <c r="DU93" s="242"/>
      <c r="DV93" s="242"/>
      <c r="DW93" s="243"/>
      <c r="DX93" s="243"/>
      <c r="DY93" s="242"/>
      <c r="DZ93" s="242"/>
      <c r="EA93" s="242"/>
      <c r="EB93" s="242"/>
      <c r="EC93" s="243"/>
      <c r="ED93" s="243"/>
      <c r="EE93" s="242"/>
      <c r="EF93" s="112"/>
      <c r="EG93" s="112"/>
      <c r="EH93" s="243"/>
      <c r="EI93" s="243"/>
      <c r="EJ93" s="112"/>
      <c r="EK93" s="243"/>
      <c r="EL93" s="243"/>
      <c r="EM93" s="112"/>
      <c r="EN93" s="243"/>
      <c r="EO93" s="243"/>
      <c r="EP93" s="112"/>
      <c r="EQ93" s="243"/>
      <c r="ER93" s="243"/>
      <c r="ES93" s="112"/>
      <c r="ET93" s="243"/>
      <c r="EU93" s="243"/>
      <c r="EV93" s="112"/>
      <c r="EW93" s="243"/>
      <c r="EX93" s="243"/>
      <c r="EY93" s="112"/>
      <c r="EZ93" s="243"/>
      <c r="FA93" s="243"/>
      <c r="FB93" s="112"/>
      <c r="FC93" s="243"/>
      <c r="FD93" s="243"/>
      <c r="FE93" s="112"/>
      <c r="FF93" s="243"/>
      <c r="FG93" s="243"/>
      <c r="FH93" s="112"/>
      <c r="FI93" s="243"/>
      <c r="FJ93" s="243"/>
      <c r="FK93" s="112"/>
      <c r="FL93" s="112"/>
      <c r="FM93" s="243"/>
      <c r="FN93" s="243"/>
      <c r="FO93" s="112"/>
      <c r="FP93" s="243"/>
      <c r="FQ93" s="243"/>
      <c r="FR93" s="112"/>
      <c r="FS93" s="243"/>
      <c r="FT93" s="243"/>
      <c r="FU93" s="112"/>
      <c r="FV93" s="243"/>
      <c r="FW93" s="243"/>
      <c r="FX93" s="112"/>
      <c r="FY93" s="243"/>
      <c r="FZ93" s="243"/>
      <c r="GA93" s="112"/>
      <c r="GB93" s="243"/>
      <c r="GC93" s="243"/>
      <c r="GD93" s="112"/>
      <c r="GE93" s="243"/>
      <c r="GF93" s="243"/>
      <c r="GG93" s="112"/>
      <c r="GH93" s="243"/>
      <c r="GI93" s="243"/>
      <c r="GJ93" s="112"/>
      <c r="GK93" s="243"/>
      <c r="GL93" s="243"/>
      <c r="GM93" s="112"/>
      <c r="GN93" s="243"/>
      <c r="GO93" s="243"/>
      <c r="GP93" s="112"/>
      <c r="GQ93" s="243"/>
      <c r="GR93" s="243"/>
      <c r="GS93" s="243"/>
      <c r="GT93" s="243"/>
      <c r="GU93" s="243"/>
      <c r="GV93" s="243"/>
      <c r="GW93" s="243"/>
      <c r="GX93" s="243"/>
      <c r="GY93" s="243"/>
      <c r="GZ93" s="243"/>
      <c r="HA93" s="243"/>
      <c r="HB93" s="243"/>
      <c r="HC93" s="243"/>
      <c r="HD93" s="243"/>
      <c r="HE93" s="243"/>
      <c r="HF93" s="243"/>
      <c r="HG93" s="244"/>
      <c r="HH93" s="244"/>
      <c r="HI93" s="112"/>
    </row>
    <row r="94" spans="1:217" x14ac:dyDescent="0.2">
      <c r="A94" s="112"/>
      <c r="B94" s="112"/>
      <c r="C94" s="239"/>
      <c r="D94" s="239"/>
      <c r="E94" s="239"/>
      <c r="F94" s="239"/>
      <c r="G94" s="112"/>
      <c r="H94" s="240"/>
      <c r="I94" s="240"/>
      <c r="J94" s="240"/>
      <c r="K94" s="240"/>
      <c r="L94" s="240"/>
      <c r="M94" s="240"/>
      <c r="N94" s="240"/>
      <c r="O94" s="240"/>
      <c r="P94" s="240"/>
      <c r="Q94" s="240"/>
      <c r="R94" s="79"/>
      <c r="S94" s="79"/>
      <c r="T94" s="79"/>
      <c r="U94" s="79"/>
      <c r="V94" s="79"/>
      <c r="W94" s="79"/>
      <c r="X94" s="79"/>
      <c r="Y94" s="79"/>
      <c r="Z94" s="79"/>
      <c r="AA94" s="79"/>
      <c r="AB94" s="241"/>
      <c r="AC94" s="241"/>
      <c r="AD94" s="112"/>
      <c r="AE94" s="112"/>
      <c r="AF94" s="112"/>
      <c r="AG94" s="242"/>
      <c r="AH94" s="243"/>
      <c r="AI94" s="243"/>
      <c r="AJ94" s="243"/>
      <c r="AK94" s="243"/>
      <c r="AL94" s="242"/>
      <c r="AM94" s="243"/>
      <c r="AN94" s="243"/>
      <c r="AO94" s="243"/>
      <c r="AP94" s="243"/>
      <c r="AQ94" s="242"/>
      <c r="AR94" s="243"/>
      <c r="AS94" s="243"/>
      <c r="AT94" s="243"/>
      <c r="AU94" s="243"/>
      <c r="AV94" s="242"/>
      <c r="AW94" s="243"/>
      <c r="AX94" s="243"/>
      <c r="AY94" s="243"/>
      <c r="AZ94" s="243"/>
      <c r="BA94" s="243"/>
      <c r="BB94" s="242"/>
      <c r="BC94" s="243"/>
      <c r="BD94" s="243"/>
      <c r="BE94" s="243"/>
      <c r="BF94" s="243"/>
      <c r="BG94" s="242"/>
      <c r="BH94" s="243"/>
      <c r="BI94" s="243"/>
      <c r="BJ94" s="243"/>
      <c r="BK94" s="243"/>
      <c r="BL94" s="242"/>
      <c r="BM94" s="243"/>
      <c r="BN94" s="243"/>
      <c r="BO94" s="243"/>
      <c r="BP94" s="243"/>
      <c r="BQ94" s="242"/>
      <c r="BR94" s="243"/>
      <c r="BS94" s="243"/>
      <c r="BT94" s="243"/>
      <c r="BU94" s="243"/>
      <c r="BV94" s="242"/>
      <c r="BW94" s="243"/>
      <c r="BX94" s="243"/>
      <c r="BY94" s="243"/>
      <c r="BZ94" s="243"/>
      <c r="CA94" s="242"/>
      <c r="CB94" s="243"/>
      <c r="CC94" s="243"/>
      <c r="CD94" s="243"/>
      <c r="CE94" s="243"/>
      <c r="CF94" s="112"/>
      <c r="CG94" s="242"/>
      <c r="CH94" s="242"/>
      <c r="CI94" s="243"/>
      <c r="CJ94" s="243"/>
      <c r="CK94" s="242"/>
      <c r="CL94" s="242"/>
      <c r="CM94" s="242"/>
      <c r="CN94" s="243"/>
      <c r="CO94" s="243"/>
      <c r="CP94" s="242"/>
      <c r="CQ94" s="242"/>
      <c r="CR94" s="242"/>
      <c r="CS94" s="243"/>
      <c r="CT94" s="243"/>
      <c r="CU94" s="242"/>
      <c r="CV94" s="242"/>
      <c r="CW94" s="242"/>
      <c r="CX94" s="243"/>
      <c r="CY94" s="243"/>
      <c r="CZ94" s="242"/>
      <c r="DA94" s="242"/>
      <c r="DB94" s="242"/>
      <c r="DC94" s="243"/>
      <c r="DD94" s="243"/>
      <c r="DE94" s="242"/>
      <c r="DF94" s="242"/>
      <c r="DG94" s="242"/>
      <c r="DH94" s="243"/>
      <c r="DI94" s="243"/>
      <c r="DJ94" s="242"/>
      <c r="DK94" s="242"/>
      <c r="DL94" s="242"/>
      <c r="DM94" s="243"/>
      <c r="DN94" s="243"/>
      <c r="DO94" s="242"/>
      <c r="DP94" s="242"/>
      <c r="DQ94" s="242"/>
      <c r="DR94" s="243"/>
      <c r="DS94" s="243"/>
      <c r="DT94" s="242"/>
      <c r="DU94" s="242"/>
      <c r="DV94" s="242"/>
      <c r="DW94" s="243"/>
      <c r="DX94" s="243"/>
      <c r="DY94" s="242"/>
      <c r="DZ94" s="242"/>
      <c r="EA94" s="242"/>
      <c r="EB94" s="242"/>
      <c r="EC94" s="243"/>
      <c r="ED94" s="243"/>
      <c r="EE94" s="242"/>
      <c r="EF94" s="112"/>
      <c r="EG94" s="112"/>
      <c r="EH94" s="243"/>
      <c r="EI94" s="243"/>
      <c r="EJ94" s="112"/>
      <c r="EK94" s="243"/>
      <c r="EL94" s="243"/>
      <c r="EM94" s="112"/>
      <c r="EN94" s="243"/>
      <c r="EO94" s="243"/>
      <c r="EP94" s="112"/>
      <c r="EQ94" s="243"/>
      <c r="ER94" s="243"/>
      <c r="ES94" s="112"/>
      <c r="ET94" s="243"/>
      <c r="EU94" s="243"/>
      <c r="EV94" s="112"/>
      <c r="EW94" s="243"/>
      <c r="EX94" s="243"/>
      <c r="EY94" s="112"/>
      <c r="EZ94" s="243"/>
      <c r="FA94" s="243"/>
      <c r="FB94" s="112"/>
      <c r="FC94" s="243"/>
      <c r="FD94" s="243"/>
      <c r="FE94" s="112"/>
      <c r="FF94" s="243"/>
      <c r="FG94" s="243"/>
      <c r="FH94" s="112"/>
      <c r="FI94" s="243"/>
      <c r="FJ94" s="243"/>
      <c r="FK94" s="112"/>
      <c r="FL94" s="112"/>
      <c r="FM94" s="243"/>
      <c r="FN94" s="243"/>
      <c r="FO94" s="112"/>
      <c r="FP94" s="243"/>
      <c r="FQ94" s="243"/>
      <c r="FR94" s="112"/>
      <c r="FS94" s="243"/>
      <c r="FT94" s="243"/>
      <c r="FU94" s="112"/>
      <c r="FV94" s="243"/>
      <c r="FW94" s="243"/>
      <c r="FX94" s="112"/>
      <c r="FY94" s="243"/>
      <c r="FZ94" s="243"/>
      <c r="GA94" s="112"/>
      <c r="GB94" s="243"/>
      <c r="GC94" s="243"/>
      <c r="GD94" s="112"/>
      <c r="GE94" s="243"/>
      <c r="GF94" s="243"/>
      <c r="GG94" s="112"/>
      <c r="GH94" s="243"/>
      <c r="GI94" s="243"/>
      <c r="GJ94" s="112"/>
      <c r="GK94" s="243"/>
      <c r="GL94" s="243"/>
      <c r="GM94" s="112"/>
      <c r="GN94" s="243"/>
      <c r="GO94" s="243"/>
      <c r="GP94" s="112"/>
      <c r="GQ94" s="243"/>
      <c r="GR94" s="243"/>
      <c r="GS94" s="243"/>
      <c r="GT94" s="243"/>
      <c r="GU94" s="243"/>
      <c r="GV94" s="243"/>
      <c r="GW94" s="243"/>
      <c r="GX94" s="243"/>
      <c r="GY94" s="243"/>
      <c r="GZ94" s="243"/>
      <c r="HA94" s="243"/>
      <c r="HB94" s="243"/>
      <c r="HC94" s="243"/>
      <c r="HD94" s="243"/>
      <c r="HE94" s="243"/>
      <c r="HF94" s="243"/>
      <c r="HG94" s="244"/>
      <c r="HH94" s="244"/>
      <c r="HI94" s="112"/>
    </row>
    <row r="95" spans="1:217" x14ac:dyDescent="0.2">
      <c r="A95" s="112"/>
      <c r="B95" s="112"/>
      <c r="C95" s="239"/>
      <c r="D95" s="239"/>
      <c r="E95" s="239"/>
      <c r="F95" s="239"/>
      <c r="G95" s="112"/>
      <c r="H95" s="240"/>
      <c r="I95" s="240"/>
      <c r="J95" s="240"/>
      <c r="K95" s="240"/>
      <c r="L95" s="240"/>
      <c r="M95" s="240"/>
      <c r="N95" s="240"/>
      <c r="O95" s="240"/>
      <c r="P95" s="240"/>
      <c r="Q95" s="240"/>
      <c r="R95" s="79"/>
      <c r="S95" s="79"/>
      <c r="T95" s="79"/>
      <c r="U95" s="79"/>
      <c r="V95" s="79"/>
      <c r="W95" s="79"/>
      <c r="X95" s="79"/>
      <c r="Y95" s="79"/>
      <c r="Z95" s="79"/>
      <c r="AA95" s="79"/>
      <c r="AB95" s="241"/>
      <c r="AC95" s="241"/>
      <c r="AD95" s="112"/>
      <c r="AE95" s="112"/>
      <c r="AF95" s="112"/>
      <c r="AG95" s="242"/>
      <c r="AH95" s="243"/>
      <c r="AI95" s="243"/>
      <c r="AJ95" s="243"/>
      <c r="AK95" s="243"/>
      <c r="AL95" s="242"/>
      <c r="AM95" s="243"/>
      <c r="AN95" s="243"/>
      <c r="AO95" s="243"/>
      <c r="AP95" s="243"/>
      <c r="AQ95" s="242"/>
      <c r="AR95" s="243"/>
      <c r="AS95" s="243"/>
      <c r="AT95" s="243"/>
      <c r="AU95" s="243"/>
      <c r="AV95" s="242"/>
      <c r="AW95" s="243"/>
      <c r="AX95" s="243"/>
      <c r="AY95" s="243"/>
      <c r="AZ95" s="243"/>
      <c r="BA95" s="243"/>
      <c r="BB95" s="242"/>
      <c r="BC95" s="243"/>
      <c r="BD95" s="243"/>
      <c r="BE95" s="243"/>
      <c r="BF95" s="243"/>
      <c r="BG95" s="242"/>
      <c r="BH95" s="243"/>
      <c r="BI95" s="243"/>
      <c r="BJ95" s="243"/>
      <c r="BK95" s="243"/>
      <c r="BL95" s="242"/>
      <c r="BM95" s="243"/>
      <c r="BN95" s="243"/>
      <c r="BO95" s="243"/>
      <c r="BP95" s="243"/>
      <c r="BQ95" s="242"/>
      <c r="BR95" s="243"/>
      <c r="BS95" s="243"/>
      <c r="BT95" s="243"/>
      <c r="BU95" s="243"/>
      <c r="BV95" s="242"/>
      <c r="BW95" s="243"/>
      <c r="BX95" s="243"/>
      <c r="BY95" s="243"/>
      <c r="BZ95" s="243"/>
      <c r="CA95" s="242"/>
      <c r="CB95" s="243"/>
      <c r="CC95" s="243"/>
      <c r="CD95" s="243"/>
      <c r="CE95" s="243"/>
      <c r="CF95" s="112"/>
      <c r="CG95" s="242"/>
      <c r="CH95" s="242"/>
      <c r="CI95" s="243"/>
      <c r="CJ95" s="243"/>
      <c r="CK95" s="242"/>
      <c r="CL95" s="242"/>
      <c r="CM95" s="242"/>
      <c r="CN95" s="243"/>
      <c r="CO95" s="243"/>
      <c r="CP95" s="242"/>
      <c r="CQ95" s="242"/>
      <c r="CR95" s="242"/>
      <c r="CS95" s="243"/>
      <c r="CT95" s="243"/>
      <c r="CU95" s="242"/>
      <c r="CV95" s="242"/>
      <c r="CW95" s="242"/>
      <c r="CX95" s="243"/>
      <c r="CY95" s="243"/>
      <c r="CZ95" s="242"/>
      <c r="DA95" s="242"/>
      <c r="DB95" s="242"/>
      <c r="DC95" s="243"/>
      <c r="DD95" s="243"/>
      <c r="DE95" s="242"/>
      <c r="DF95" s="242"/>
      <c r="DG95" s="242"/>
      <c r="DH95" s="243"/>
      <c r="DI95" s="243"/>
      <c r="DJ95" s="242"/>
      <c r="DK95" s="242"/>
      <c r="DL95" s="242"/>
      <c r="DM95" s="243"/>
      <c r="DN95" s="243"/>
      <c r="DO95" s="242"/>
      <c r="DP95" s="242"/>
      <c r="DQ95" s="242"/>
      <c r="DR95" s="243"/>
      <c r="DS95" s="243"/>
      <c r="DT95" s="242"/>
      <c r="DU95" s="242"/>
      <c r="DV95" s="242"/>
      <c r="DW95" s="243"/>
      <c r="DX95" s="243"/>
      <c r="DY95" s="242"/>
      <c r="DZ95" s="242"/>
      <c r="EA95" s="242"/>
      <c r="EB95" s="242"/>
      <c r="EC95" s="243"/>
      <c r="ED95" s="243"/>
      <c r="EE95" s="242"/>
      <c r="EF95" s="112"/>
      <c r="EG95" s="112"/>
      <c r="EH95" s="243"/>
      <c r="EI95" s="243"/>
      <c r="EJ95" s="112"/>
      <c r="EK95" s="243"/>
      <c r="EL95" s="243"/>
      <c r="EM95" s="112"/>
      <c r="EN95" s="243"/>
      <c r="EO95" s="243"/>
      <c r="EP95" s="112"/>
      <c r="EQ95" s="243"/>
      <c r="ER95" s="243"/>
      <c r="ES95" s="112"/>
      <c r="ET95" s="243"/>
      <c r="EU95" s="243"/>
      <c r="EV95" s="112"/>
      <c r="EW95" s="243"/>
      <c r="EX95" s="243"/>
      <c r="EY95" s="112"/>
      <c r="EZ95" s="243"/>
      <c r="FA95" s="243"/>
      <c r="FB95" s="112"/>
      <c r="FC95" s="243"/>
      <c r="FD95" s="243"/>
      <c r="FE95" s="112"/>
      <c r="FF95" s="243"/>
      <c r="FG95" s="243"/>
      <c r="FH95" s="112"/>
      <c r="FI95" s="243"/>
      <c r="FJ95" s="243"/>
      <c r="FK95" s="112"/>
      <c r="FL95" s="112"/>
      <c r="FM95" s="243"/>
      <c r="FN95" s="243"/>
      <c r="FO95" s="112"/>
      <c r="FP95" s="243"/>
      <c r="FQ95" s="243"/>
      <c r="FR95" s="112"/>
      <c r="FS95" s="243"/>
      <c r="FT95" s="243"/>
      <c r="FU95" s="112"/>
      <c r="FV95" s="243"/>
      <c r="FW95" s="243"/>
      <c r="FX95" s="112"/>
      <c r="FY95" s="243"/>
      <c r="FZ95" s="243"/>
      <c r="GA95" s="112"/>
      <c r="GB95" s="243"/>
      <c r="GC95" s="243"/>
      <c r="GD95" s="112"/>
      <c r="GE95" s="243"/>
      <c r="GF95" s="243"/>
      <c r="GG95" s="112"/>
      <c r="GH95" s="243"/>
      <c r="GI95" s="243"/>
      <c r="GJ95" s="112"/>
      <c r="GK95" s="243"/>
      <c r="GL95" s="243"/>
      <c r="GM95" s="112"/>
      <c r="GN95" s="243"/>
      <c r="GO95" s="243"/>
      <c r="GP95" s="112"/>
      <c r="GQ95" s="243"/>
      <c r="GR95" s="243"/>
      <c r="GS95" s="243"/>
      <c r="GT95" s="243"/>
      <c r="GU95" s="243"/>
      <c r="GV95" s="243"/>
      <c r="GW95" s="243"/>
      <c r="GX95" s="243"/>
      <c r="GY95" s="243"/>
      <c r="GZ95" s="243"/>
      <c r="HA95" s="243"/>
      <c r="HB95" s="243"/>
      <c r="HC95" s="243"/>
      <c r="HD95" s="243"/>
      <c r="HE95" s="243"/>
      <c r="HF95" s="243"/>
      <c r="HG95" s="244"/>
      <c r="HH95" s="244"/>
      <c r="HI95" s="112"/>
    </row>
    <row r="96" spans="1:217" x14ac:dyDescent="0.2">
      <c r="A96" s="112"/>
      <c r="B96" s="112"/>
      <c r="C96" s="239"/>
      <c r="D96" s="239"/>
      <c r="E96" s="239"/>
      <c r="F96" s="239"/>
      <c r="G96" s="112"/>
      <c r="H96" s="240"/>
      <c r="I96" s="240"/>
      <c r="J96" s="240"/>
      <c r="K96" s="240"/>
      <c r="L96" s="240"/>
      <c r="M96" s="240"/>
      <c r="N96" s="240"/>
      <c r="O96" s="240"/>
      <c r="P96" s="240"/>
      <c r="Q96" s="240"/>
      <c r="R96" s="79"/>
      <c r="S96" s="79"/>
      <c r="T96" s="79"/>
      <c r="U96" s="79"/>
      <c r="V96" s="79"/>
      <c r="W96" s="79"/>
      <c r="X96" s="79"/>
      <c r="Y96" s="79"/>
      <c r="Z96" s="79"/>
      <c r="AA96" s="79"/>
      <c r="AB96" s="241"/>
      <c r="AC96" s="241"/>
      <c r="AD96" s="112"/>
      <c r="AE96" s="112"/>
      <c r="AF96" s="112"/>
      <c r="AG96" s="242"/>
      <c r="AH96" s="243"/>
      <c r="AI96" s="243"/>
      <c r="AJ96" s="243"/>
      <c r="AK96" s="243"/>
      <c r="AL96" s="242"/>
      <c r="AM96" s="243"/>
      <c r="AN96" s="243"/>
      <c r="AO96" s="243"/>
      <c r="AP96" s="243"/>
      <c r="AQ96" s="242"/>
      <c r="AR96" s="243"/>
      <c r="AS96" s="243"/>
      <c r="AT96" s="243"/>
      <c r="AU96" s="243"/>
      <c r="AV96" s="242"/>
      <c r="AW96" s="243"/>
      <c r="AX96" s="243"/>
      <c r="AY96" s="243"/>
      <c r="AZ96" s="243"/>
      <c r="BA96" s="243"/>
      <c r="BB96" s="242"/>
      <c r="BC96" s="243"/>
      <c r="BD96" s="243"/>
      <c r="BE96" s="243"/>
      <c r="BF96" s="243"/>
      <c r="BG96" s="242"/>
      <c r="BH96" s="243"/>
      <c r="BI96" s="243"/>
      <c r="BJ96" s="243"/>
      <c r="BK96" s="243"/>
      <c r="BL96" s="242"/>
      <c r="BM96" s="243"/>
      <c r="BN96" s="243"/>
      <c r="BO96" s="243"/>
      <c r="BP96" s="243"/>
      <c r="BQ96" s="242"/>
      <c r="BR96" s="243"/>
      <c r="BS96" s="243"/>
      <c r="BT96" s="243"/>
      <c r="BU96" s="243"/>
      <c r="BV96" s="242"/>
      <c r="BW96" s="243"/>
      <c r="BX96" s="243"/>
      <c r="BY96" s="243"/>
      <c r="BZ96" s="243"/>
      <c r="CA96" s="242"/>
      <c r="CB96" s="243"/>
      <c r="CC96" s="243"/>
      <c r="CD96" s="243"/>
      <c r="CE96" s="243"/>
      <c r="CF96" s="112"/>
      <c r="CG96" s="242"/>
      <c r="CH96" s="242"/>
      <c r="CI96" s="243"/>
      <c r="CJ96" s="243"/>
      <c r="CK96" s="242"/>
      <c r="CL96" s="242"/>
      <c r="CM96" s="242"/>
      <c r="CN96" s="243"/>
      <c r="CO96" s="243"/>
      <c r="CP96" s="242"/>
      <c r="CQ96" s="242"/>
      <c r="CR96" s="242"/>
      <c r="CS96" s="243"/>
      <c r="CT96" s="243"/>
      <c r="CU96" s="242"/>
      <c r="CV96" s="242"/>
      <c r="CW96" s="242"/>
      <c r="CX96" s="243"/>
      <c r="CY96" s="243"/>
      <c r="CZ96" s="242"/>
      <c r="DA96" s="242"/>
      <c r="DB96" s="242"/>
      <c r="DC96" s="243"/>
      <c r="DD96" s="243"/>
      <c r="DE96" s="242"/>
      <c r="DF96" s="242"/>
      <c r="DG96" s="242"/>
      <c r="DH96" s="243"/>
      <c r="DI96" s="243"/>
      <c r="DJ96" s="242"/>
      <c r="DK96" s="242"/>
      <c r="DL96" s="242"/>
      <c r="DM96" s="243"/>
      <c r="DN96" s="243"/>
      <c r="DO96" s="242"/>
      <c r="DP96" s="242"/>
      <c r="DQ96" s="242"/>
      <c r="DR96" s="243"/>
      <c r="DS96" s="243"/>
      <c r="DT96" s="242"/>
      <c r="DU96" s="242"/>
      <c r="DV96" s="242"/>
      <c r="DW96" s="243"/>
      <c r="DX96" s="243"/>
      <c r="DY96" s="242"/>
      <c r="DZ96" s="242"/>
      <c r="EA96" s="242"/>
      <c r="EB96" s="242"/>
      <c r="EC96" s="243"/>
      <c r="ED96" s="243"/>
      <c r="EE96" s="242"/>
      <c r="EF96" s="112"/>
      <c r="EG96" s="112"/>
      <c r="EH96" s="243"/>
      <c r="EI96" s="243"/>
      <c r="EJ96" s="112"/>
      <c r="EK96" s="243"/>
      <c r="EL96" s="243"/>
      <c r="EM96" s="112"/>
      <c r="EN96" s="243"/>
      <c r="EO96" s="243"/>
      <c r="EP96" s="112"/>
      <c r="EQ96" s="243"/>
      <c r="ER96" s="243"/>
      <c r="ES96" s="112"/>
      <c r="ET96" s="243"/>
      <c r="EU96" s="243"/>
      <c r="EV96" s="112"/>
      <c r="EW96" s="243"/>
      <c r="EX96" s="243"/>
      <c r="EY96" s="112"/>
      <c r="EZ96" s="243"/>
      <c r="FA96" s="243"/>
      <c r="FB96" s="112"/>
      <c r="FC96" s="243"/>
      <c r="FD96" s="243"/>
      <c r="FE96" s="112"/>
      <c r="FF96" s="243"/>
      <c r="FG96" s="243"/>
      <c r="FH96" s="112"/>
      <c r="FI96" s="243"/>
      <c r="FJ96" s="243"/>
      <c r="FK96" s="112"/>
      <c r="FL96" s="112"/>
      <c r="FM96" s="243"/>
      <c r="FN96" s="243"/>
      <c r="FO96" s="112"/>
      <c r="FP96" s="243"/>
      <c r="FQ96" s="243"/>
      <c r="FR96" s="112"/>
      <c r="FS96" s="243"/>
      <c r="FT96" s="243"/>
      <c r="FU96" s="112"/>
      <c r="FV96" s="243"/>
      <c r="FW96" s="243"/>
      <c r="FX96" s="112"/>
      <c r="FY96" s="243"/>
      <c r="FZ96" s="243"/>
      <c r="GA96" s="112"/>
      <c r="GB96" s="243"/>
      <c r="GC96" s="243"/>
      <c r="GD96" s="112"/>
      <c r="GE96" s="243"/>
      <c r="GF96" s="243"/>
      <c r="GG96" s="112"/>
      <c r="GH96" s="243"/>
      <c r="GI96" s="243"/>
      <c r="GJ96" s="112"/>
      <c r="GK96" s="243"/>
      <c r="GL96" s="243"/>
      <c r="GM96" s="112"/>
      <c r="GN96" s="243"/>
      <c r="GO96" s="243"/>
      <c r="GP96" s="112"/>
      <c r="GQ96" s="243"/>
      <c r="GR96" s="243"/>
      <c r="GS96" s="243"/>
      <c r="GT96" s="243"/>
      <c r="GU96" s="243"/>
      <c r="GV96" s="243"/>
      <c r="GW96" s="243"/>
      <c r="GX96" s="243"/>
      <c r="GY96" s="243"/>
      <c r="GZ96" s="243"/>
      <c r="HA96" s="243"/>
      <c r="HB96" s="243"/>
      <c r="HC96" s="243"/>
      <c r="HD96" s="243"/>
      <c r="HE96" s="243"/>
      <c r="HF96" s="243"/>
      <c r="HG96" s="244"/>
      <c r="HH96" s="244"/>
      <c r="HI96" s="112"/>
    </row>
    <row r="97" spans="1:217" x14ac:dyDescent="0.2">
      <c r="A97" s="112"/>
      <c r="B97" s="112"/>
      <c r="C97" s="239"/>
      <c r="D97" s="239"/>
      <c r="E97" s="239"/>
      <c r="F97" s="239"/>
      <c r="G97" s="112"/>
      <c r="H97" s="240"/>
      <c r="I97" s="240"/>
      <c r="J97" s="240"/>
      <c r="K97" s="240"/>
      <c r="L97" s="240"/>
      <c r="M97" s="240"/>
      <c r="N97" s="240"/>
      <c r="O97" s="240"/>
      <c r="P97" s="240"/>
      <c r="Q97" s="240"/>
      <c r="R97" s="79"/>
      <c r="S97" s="79"/>
      <c r="T97" s="79"/>
      <c r="U97" s="79"/>
      <c r="V97" s="79"/>
      <c r="W97" s="79"/>
      <c r="X97" s="79"/>
      <c r="Y97" s="79"/>
      <c r="Z97" s="79"/>
      <c r="AA97" s="79"/>
      <c r="AB97" s="241"/>
      <c r="AC97" s="241"/>
      <c r="AD97" s="112"/>
      <c r="AE97" s="112"/>
      <c r="AF97" s="112"/>
      <c r="AG97" s="242"/>
      <c r="AH97" s="243"/>
      <c r="AI97" s="243"/>
      <c r="AJ97" s="243"/>
      <c r="AK97" s="243"/>
      <c r="AL97" s="242"/>
      <c r="AM97" s="243"/>
      <c r="AN97" s="243"/>
      <c r="AO97" s="243"/>
      <c r="AP97" s="243"/>
      <c r="AQ97" s="242"/>
      <c r="AR97" s="243"/>
      <c r="AS97" s="243"/>
      <c r="AT97" s="243"/>
      <c r="AU97" s="243"/>
      <c r="AV97" s="242"/>
      <c r="AW97" s="243"/>
      <c r="AX97" s="243"/>
      <c r="AY97" s="243"/>
      <c r="AZ97" s="243"/>
      <c r="BA97" s="243"/>
      <c r="BB97" s="242"/>
      <c r="BC97" s="243"/>
      <c r="BD97" s="243"/>
      <c r="BE97" s="243"/>
      <c r="BF97" s="243"/>
      <c r="BG97" s="242"/>
      <c r="BH97" s="243"/>
      <c r="BI97" s="243"/>
      <c r="BJ97" s="243"/>
      <c r="BK97" s="243"/>
      <c r="BL97" s="242"/>
      <c r="BM97" s="243"/>
      <c r="BN97" s="243"/>
      <c r="BO97" s="243"/>
      <c r="BP97" s="243"/>
      <c r="BQ97" s="242"/>
      <c r="BR97" s="243"/>
      <c r="BS97" s="243"/>
      <c r="BT97" s="243"/>
      <c r="BU97" s="243"/>
      <c r="BV97" s="242"/>
      <c r="BW97" s="243"/>
      <c r="BX97" s="243"/>
      <c r="BY97" s="243"/>
      <c r="BZ97" s="243"/>
      <c r="CA97" s="242"/>
      <c r="CB97" s="243"/>
      <c r="CC97" s="243"/>
      <c r="CD97" s="243"/>
      <c r="CE97" s="243"/>
      <c r="CF97" s="112"/>
      <c r="CG97" s="242"/>
      <c r="CH97" s="242"/>
      <c r="CI97" s="243"/>
      <c r="CJ97" s="243"/>
      <c r="CK97" s="242"/>
      <c r="CL97" s="242"/>
      <c r="CM97" s="242"/>
      <c r="CN97" s="243"/>
      <c r="CO97" s="243"/>
      <c r="CP97" s="242"/>
      <c r="CQ97" s="242"/>
      <c r="CR97" s="242"/>
      <c r="CS97" s="243"/>
      <c r="CT97" s="243"/>
      <c r="CU97" s="242"/>
      <c r="CV97" s="242"/>
      <c r="CW97" s="242"/>
      <c r="CX97" s="243"/>
      <c r="CY97" s="243"/>
      <c r="CZ97" s="242"/>
      <c r="DA97" s="242"/>
      <c r="DB97" s="242"/>
      <c r="DC97" s="243"/>
      <c r="DD97" s="243"/>
      <c r="DE97" s="242"/>
      <c r="DF97" s="242"/>
      <c r="DG97" s="242"/>
      <c r="DH97" s="243"/>
      <c r="DI97" s="243"/>
      <c r="DJ97" s="242"/>
      <c r="DK97" s="242"/>
      <c r="DL97" s="242"/>
      <c r="DM97" s="243"/>
      <c r="DN97" s="243"/>
      <c r="DO97" s="242"/>
      <c r="DP97" s="242"/>
      <c r="DQ97" s="242"/>
      <c r="DR97" s="243"/>
      <c r="DS97" s="243"/>
      <c r="DT97" s="242"/>
      <c r="DU97" s="242"/>
      <c r="DV97" s="242"/>
      <c r="DW97" s="243"/>
      <c r="DX97" s="243"/>
      <c r="DY97" s="242"/>
      <c r="DZ97" s="242"/>
      <c r="EA97" s="242"/>
      <c r="EB97" s="242"/>
      <c r="EC97" s="243"/>
      <c r="ED97" s="243"/>
      <c r="EE97" s="242"/>
      <c r="EF97" s="112"/>
      <c r="EG97" s="112"/>
      <c r="EH97" s="243"/>
      <c r="EI97" s="243"/>
      <c r="EJ97" s="112"/>
      <c r="EK97" s="243"/>
      <c r="EL97" s="243"/>
      <c r="EM97" s="112"/>
      <c r="EN97" s="243"/>
      <c r="EO97" s="243"/>
      <c r="EP97" s="112"/>
      <c r="EQ97" s="243"/>
      <c r="ER97" s="243"/>
      <c r="ES97" s="112"/>
      <c r="ET97" s="243"/>
      <c r="EU97" s="243"/>
      <c r="EV97" s="112"/>
      <c r="EW97" s="243"/>
      <c r="EX97" s="243"/>
      <c r="EY97" s="112"/>
      <c r="EZ97" s="243"/>
      <c r="FA97" s="243"/>
      <c r="FB97" s="112"/>
      <c r="FC97" s="243"/>
      <c r="FD97" s="243"/>
      <c r="FE97" s="112"/>
      <c r="FF97" s="243"/>
      <c r="FG97" s="243"/>
      <c r="FH97" s="112"/>
      <c r="FI97" s="243"/>
      <c r="FJ97" s="243"/>
      <c r="FK97" s="112"/>
      <c r="FL97" s="112"/>
      <c r="FM97" s="243"/>
      <c r="FN97" s="243"/>
      <c r="FO97" s="112"/>
      <c r="FP97" s="243"/>
      <c r="FQ97" s="243"/>
      <c r="FR97" s="112"/>
      <c r="FS97" s="243"/>
      <c r="FT97" s="243"/>
      <c r="FU97" s="112"/>
      <c r="FV97" s="243"/>
      <c r="FW97" s="243"/>
      <c r="FX97" s="112"/>
      <c r="FY97" s="243"/>
      <c r="FZ97" s="243"/>
      <c r="GA97" s="112"/>
      <c r="GB97" s="243"/>
      <c r="GC97" s="243"/>
      <c r="GD97" s="112"/>
      <c r="GE97" s="243"/>
      <c r="GF97" s="243"/>
      <c r="GG97" s="112"/>
      <c r="GH97" s="243"/>
      <c r="GI97" s="243"/>
      <c r="GJ97" s="112"/>
      <c r="GK97" s="243"/>
      <c r="GL97" s="243"/>
      <c r="GM97" s="112"/>
      <c r="GN97" s="243"/>
      <c r="GO97" s="243"/>
      <c r="GP97" s="112"/>
      <c r="GQ97" s="243"/>
      <c r="GR97" s="243"/>
      <c r="GS97" s="243"/>
      <c r="GT97" s="243"/>
      <c r="GU97" s="243"/>
      <c r="GV97" s="243"/>
      <c r="GW97" s="243"/>
      <c r="GX97" s="243"/>
      <c r="GY97" s="243"/>
      <c r="GZ97" s="243"/>
      <c r="HA97" s="243"/>
      <c r="HB97" s="243"/>
      <c r="HC97" s="243"/>
      <c r="HD97" s="243"/>
      <c r="HE97" s="243"/>
      <c r="HF97" s="243"/>
      <c r="HG97" s="244"/>
      <c r="HH97" s="244"/>
      <c r="HI97" s="112"/>
    </row>
    <row r="98" spans="1:217" x14ac:dyDescent="0.2">
      <c r="A98" s="112"/>
      <c r="B98" s="112"/>
      <c r="C98" s="239"/>
      <c r="D98" s="239"/>
      <c r="E98" s="239"/>
      <c r="F98" s="239"/>
      <c r="G98" s="112"/>
      <c r="H98" s="240"/>
      <c r="I98" s="240"/>
      <c r="J98" s="240"/>
      <c r="K98" s="240"/>
      <c r="L98" s="240"/>
      <c r="M98" s="240"/>
      <c r="N98" s="240"/>
      <c r="O98" s="240"/>
      <c r="P98" s="240"/>
      <c r="Q98" s="240"/>
      <c r="R98" s="79"/>
      <c r="S98" s="79"/>
      <c r="T98" s="79"/>
      <c r="U98" s="79"/>
      <c r="V98" s="79"/>
      <c r="W98" s="79"/>
      <c r="X98" s="79"/>
      <c r="Y98" s="79"/>
      <c r="Z98" s="79"/>
      <c r="AA98" s="79"/>
      <c r="AB98" s="241"/>
      <c r="AC98" s="241"/>
      <c r="AD98" s="112"/>
      <c r="AE98" s="112"/>
      <c r="AF98" s="112"/>
      <c r="AG98" s="242"/>
      <c r="AH98" s="243"/>
      <c r="AI98" s="243"/>
      <c r="AJ98" s="243"/>
      <c r="AK98" s="243"/>
      <c r="AL98" s="242"/>
      <c r="AM98" s="243"/>
      <c r="AN98" s="243"/>
      <c r="AO98" s="243"/>
      <c r="AP98" s="243"/>
      <c r="AQ98" s="242"/>
      <c r="AR98" s="243"/>
      <c r="AS98" s="243"/>
      <c r="AT98" s="243"/>
      <c r="AU98" s="243"/>
      <c r="AV98" s="242"/>
      <c r="AW98" s="243"/>
      <c r="AX98" s="243"/>
      <c r="AY98" s="243"/>
      <c r="AZ98" s="243"/>
      <c r="BA98" s="243"/>
      <c r="BB98" s="242"/>
      <c r="BC98" s="243"/>
      <c r="BD98" s="243"/>
      <c r="BE98" s="243"/>
      <c r="BF98" s="243"/>
      <c r="BG98" s="242"/>
      <c r="BH98" s="243"/>
      <c r="BI98" s="243"/>
      <c r="BJ98" s="243"/>
      <c r="BK98" s="243"/>
      <c r="BL98" s="242"/>
      <c r="BM98" s="243"/>
      <c r="BN98" s="243"/>
      <c r="BO98" s="243"/>
      <c r="BP98" s="243"/>
      <c r="BQ98" s="242"/>
      <c r="BR98" s="243"/>
      <c r="BS98" s="243"/>
      <c r="BT98" s="243"/>
      <c r="BU98" s="243"/>
      <c r="BV98" s="242"/>
      <c r="BW98" s="243"/>
      <c r="BX98" s="243"/>
      <c r="BY98" s="243"/>
      <c r="BZ98" s="243"/>
      <c r="CA98" s="242"/>
      <c r="CB98" s="243"/>
      <c r="CC98" s="243"/>
      <c r="CD98" s="243"/>
      <c r="CE98" s="243"/>
      <c r="CF98" s="112"/>
      <c r="CG98" s="242"/>
      <c r="CH98" s="242"/>
      <c r="CI98" s="243"/>
      <c r="CJ98" s="243"/>
      <c r="CK98" s="242"/>
      <c r="CL98" s="242"/>
      <c r="CM98" s="242"/>
      <c r="CN98" s="243"/>
      <c r="CO98" s="243"/>
      <c r="CP98" s="242"/>
      <c r="CQ98" s="242"/>
      <c r="CR98" s="242"/>
      <c r="CS98" s="243"/>
      <c r="CT98" s="243"/>
      <c r="CU98" s="242"/>
      <c r="CV98" s="242"/>
      <c r="CW98" s="242"/>
      <c r="CX98" s="243"/>
      <c r="CY98" s="243"/>
      <c r="CZ98" s="242"/>
      <c r="DA98" s="242"/>
      <c r="DB98" s="242"/>
      <c r="DC98" s="243"/>
      <c r="DD98" s="243"/>
      <c r="DE98" s="242"/>
      <c r="DF98" s="242"/>
      <c r="DG98" s="242"/>
      <c r="DH98" s="243"/>
      <c r="DI98" s="243"/>
      <c r="DJ98" s="242"/>
      <c r="DK98" s="242"/>
      <c r="DL98" s="242"/>
      <c r="DM98" s="243"/>
      <c r="DN98" s="243"/>
      <c r="DO98" s="242"/>
      <c r="DP98" s="242"/>
      <c r="DQ98" s="242"/>
      <c r="DR98" s="243"/>
      <c r="DS98" s="243"/>
      <c r="DT98" s="242"/>
      <c r="DU98" s="242"/>
      <c r="DV98" s="242"/>
      <c r="DW98" s="243"/>
      <c r="DX98" s="243"/>
      <c r="DY98" s="242"/>
      <c r="DZ98" s="242"/>
      <c r="EA98" s="242"/>
      <c r="EB98" s="242"/>
      <c r="EC98" s="243"/>
      <c r="ED98" s="243"/>
      <c r="EE98" s="242"/>
      <c r="EF98" s="112"/>
      <c r="EG98" s="112"/>
      <c r="EH98" s="243"/>
      <c r="EI98" s="243"/>
      <c r="EJ98" s="112"/>
      <c r="EK98" s="243"/>
      <c r="EL98" s="243"/>
      <c r="EM98" s="112"/>
      <c r="EN98" s="243"/>
      <c r="EO98" s="243"/>
      <c r="EP98" s="112"/>
      <c r="EQ98" s="243"/>
      <c r="ER98" s="243"/>
      <c r="ES98" s="112"/>
      <c r="ET98" s="243"/>
      <c r="EU98" s="243"/>
      <c r="EV98" s="112"/>
      <c r="EW98" s="243"/>
      <c r="EX98" s="243"/>
      <c r="EY98" s="112"/>
      <c r="EZ98" s="243"/>
      <c r="FA98" s="243"/>
      <c r="FB98" s="112"/>
      <c r="FC98" s="243"/>
      <c r="FD98" s="243"/>
      <c r="FE98" s="112"/>
      <c r="FF98" s="243"/>
      <c r="FG98" s="243"/>
      <c r="FH98" s="112"/>
      <c r="FI98" s="243"/>
      <c r="FJ98" s="243"/>
      <c r="FK98" s="112"/>
      <c r="FL98" s="112"/>
      <c r="FM98" s="243"/>
      <c r="FN98" s="243"/>
      <c r="FO98" s="112"/>
      <c r="FP98" s="243"/>
      <c r="FQ98" s="243"/>
      <c r="FR98" s="112"/>
      <c r="FS98" s="243"/>
      <c r="FT98" s="243"/>
      <c r="FU98" s="112"/>
      <c r="FV98" s="243"/>
      <c r="FW98" s="243"/>
      <c r="FX98" s="112"/>
      <c r="FY98" s="243"/>
      <c r="FZ98" s="243"/>
      <c r="GA98" s="112"/>
      <c r="GB98" s="243"/>
      <c r="GC98" s="243"/>
      <c r="GD98" s="112"/>
      <c r="GE98" s="243"/>
      <c r="GF98" s="243"/>
      <c r="GG98" s="112"/>
      <c r="GH98" s="243"/>
      <c r="GI98" s="243"/>
      <c r="GJ98" s="112"/>
      <c r="GK98" s="243"/>
      <c r="GL98" s="243"/>
      <c r="GM98" s="112"/>
      <c r="GN98" s="243"/>
      <c r="GO98" s="243"/>
      <c r="GP98" s="112"/>
      <c r="GQ98" s="243"/>
      <c r="GR98" s="243"/>
      <c r="GS98" s="243"/>
      <c r="GT98" s="243"/>
      <c r="GU98" s="243"/>
      <c r="GV98" s="243"/>
      <c r="GW98" s="243"/>
      <c r="GX98" s="243"/>
      <c r="GY98" s="243"/>
      <c r="GZ98" s="243"/>
      <c r="HA98" s="243"/>
      <c r="HB98" s="243"/>
      <c r="HC98" s="243"/>
      <c r="HD98" s="243"/>
      <c r="HE98" s="243"/>
      <c r="HF98" s="243"/>
      <c r="HG98" s="244"/>
      <c r="HH98" s="244"/>
      <c r="HI98" s="112"/>
    </row>
    <row r="99" spans="1:217" x14ac:dyDescent="0.2">
      <c r="A99" s="112"/>
      <c r="B99" s="112"/>
      <c r="C99" s="239"/>
      <c r="D99" s="239"/>
      <c r="E99" s="239"/>
      <c r="F99" s="239"/>
      <c r="G99" s="112"/>
      <c r="H99" s="240"/>
      <c r="I99" s="240"/>
      <c r="J99" s="240"/>
      <c r="K99" s="240"/>
      <c r="L99" s="240"/>
      <c r="M99" s="240"/>
      <c r="N99" s="240"/>
      <c r="O99" s="240"/>
      <c r="P99" s="240"/>
      <c r="Q99" s="240"/>
      <c r="R99" s="79"/>
      <c r="S99" s="79"/>
      <c r="T99" s="79"/>
      <c r="U99" s="79"/>
      <c r="V99" s="79"/>
      <c r="W99" s="79"/>
      <c r="X99" s="79"/>
      <c r="Y99" s="79"/>
      <c r="Z99" s="79"/>
      <c r="AA99" s="79"/>
      <c r="AB99" s="241"/>
      <c r="AC99" s="241"/>
      <c r="AD99" s="112"/>
      <c r="AE99" s="112"/>
      <c r="AF99" s="112"/>
      <c r="AG99" s="242"/>
      <c r="AH99" s="243"/>
      <c r="AI99" s="243"/>
      <c r="AJ99" s="243"/>
      <c r="AK99" s="243"/>
      <c r="AL99" s="242"/>
      <c r="AM99" s="243"/>
      <c r="AN99" s="243"/>
      <c r="AO99" s="243"/>
      <c r="AP99" s="243"/>
      <c r="AQ99" s="242"/>
      <c r="AR99" s="243"/>
      <c r="AS99" s="243"/>
      <c r="AT99" s="243"/>
      <c r="AU99" s="243"/>
      <c r="AV99" s="242"/>
      <c r="AW99" s="243"/>
      <c r="AX99" s="243"/>
      <c r="AY99" s="243"/>
      <c r="AZ99" s="243"/>
      <c r="BA99" s="243"/>
      <c r="BB99" s="242"/>
      <c r="BC99" s="243"/>
      <c r="BD99" s="243"/>
      <c r="BE99" s="243"/>
      <c r="BF99" s="243"/>
      <c r="BG99" s="242"/>
      <c r="BH99" s="243"/>
      <c r="BI99" s="243"/>
      <c r="BJ99" s="243"/>
      <c r="BK99" s="243"/>
      <c r="BL99" s="242"/>
      <c r="BM99" s="243"/>
      <c r="BN99" s="243"/>
      <c r="BO99" s="243"/>
      <c r="BP99" s="243"/>
      <c r="BQ99" s="242"/>
      <c r="BR99" s="243"/>
      <c r="BS99" s="243"/>
      <c r="BT99" s="243"/>
      <c r="BU99" s="243"/>
      <c r="BV99" s="242"/>
      <c r="BW99" s="243"/>
      <c r="BX99" s="243"/>
      <c r="BY99" s="243"/>
      <c r="BZ99" s="243"/>
      <c r="CA99" s="242"/>
      <c r="CB99" s="243"/>
      <c r="CC99" s="243"/>
      <c r="CD99" s="243"/>
      <c r="CE99" s="243"/>
      <c r="CF99" s="112"/>
      <c r="CG99" s="242"/>
      <c r="CH99" s="242"/>
      <c r="CI99" s="243"/>
      <c r="CJ99" s="243"/>
      <c r="CK99" s="242"/>
      <c r="CL99" s="242"/>
      <c r="CM99" s="242"/>
      <c r="CN99" s="243"/>
      <c r="CO99" s="243"/>
      <c r="CP99" s="242"/>
      <c r="CQ99" s="242"/>
      <c r="CR99" s="242"/>
      <c r="CS99" s="243"/>
      <c r="CT99" s="243"/>
      <c r="CU99" s="242"/>
      <c r="CV99" s="242"/>
      <c r="CW99" s="242"/>
      <c r="CX99" s="243"/>
      <c r="CY99" s="243"/>
      <c r="CZ99" s="242"/>
      <c r="DA99" s="242"/>
      <c r="DB99" s="242"/>
      <c r="DC99" s="243"/>
      <c r="DD99" s="243"/>
      <c r="DE99" s="242"/>
      <c r="DF99" s="242"/>
      <c r="DG99" s="242"/>
      <c r="DH99" s="243"/>
      <c r="DI99" s="243"/>
      <c r="DJ99" s="242"/>
      <c r="DK99" s="242"/>
      <c r="DL99" s="242"/>
      <c r="DM99" s="243"/>
      <c r="DN99" s="243"/>
      <c r="DO99" s="242"/>
      <c r="DP99" s="242"/>
      <c r="DQ99" s="242"/>
      <c r="DR99" s="243"/>
      <c r="DS99" s="243"/>
      <c r="DT99" s="242"/>
      <c r="DU99" s="242"/>
      <c r="DV99" s="242"/>
      <c r="DW99" s="243"/>
      <c r="DX99" s="243"/>
      <c r="DY99" s="242"/>
      <c r="DZ99" s="242"/>
      <c r="EA99" s="242"/>
      <c r="EB99" s="242"/>
      <c r="EC99" s="243"/>
      <c r="ED99" s="243"/>
      <c r="EE99" s="242"/>
      <c r="EF99" s="112"/>
      <c r="EG99" s="112"/>
      <c r="EH99" s="243"/>
      <c r="EI99" s="243"/>
      <c r="EJ99" s="112"/>
      <c r="EK99" s="243"/>
      <c r="EL99" s="243"/>
      <c r="EM99" s="112"/>
      <c r="EN99" s="243"/>
      <c r="EO99" s="243"/>
      <c r="EP99" s="112"/>
      <c r="EQ99" s="243"/>
      <c r="ER99" s="243"/>
      <c r="ES99" s="112"/>
      <c r="ET99" s="243"/>
      <c r="EU99" s="243"/>
      <c r="EV99" s="112"/>
      <c r="EW99" s="243"/>
      <c r="EX99" s="243"/>
      <c r="EY99" s="112"/>
      <c r="EZ99" s="243"/>
      <c r="FA99" s="243"/>
      <c r="FB99" s="112"/>
      <c r="FC99" s="243"/>
      <c r="FD99" s="243"/>
      <c r="FE99" s="112"/>
      <c r="FF99" s="243"/>
      <c r="FG99" s="243"/>
      <c r="FH99" s="112"/>
      <c r="FI99" s="243"/>
      <c r="FJ99" s="243"/>
      <c r="FK99" s="112"/>
      <c r="FL99" s="112"/>
      <c r="FM99" s="243"/>
      <c r="FN99" s="243"/>
      <c r="FO99" s="112"/>
      <c r="FP99" s="243"/>
      <c r="FQ99" s="243"/>
      <c r="FR99" s="112"/>
      <c r="FS99" s="243"/>
      <c r="FT99" s="243"/>
      <c r="FU99" s="112"/>
      <c r="FV99" s="243"/>
      <c r="FW99" s="243"/>
      <c r="FX99" s="112"/>
      <c r="FY99" s="243"/>
      <c r="FZ99" s="243"/>
      <c r="GA99" s="112"/>
      <c r="GB99" s="243"/>
      <c r="GC99" s="243"/>
      <c r="GD99" s="112"/>
      <c r="GE99" s="243"/>
      <c r="GF99" s="243"/>
      <c r="GG99" s="112"/>
      <c r="GH99" s="243"/>
      <c r="GI99" s="243"/>
      <c r="GJ99" s="112"/>
      <c r="GK99" s="243"/>
      <c r="GL99" s="243"/>
      <c r="GM99" s="112"/>
      <c r="GN99" s="243"/>
      <c r="GO99" s="243"/>
      <c r="GP99" s="112"/>
      <c r="GQ99" s="243"/>
      <c r="GR99" s="243"/>
      <c r="GS99" s="243"/>
      <c r="GT99" s="243"/>
      <c r="GU99" s="243"/>
      <c r="GV99" s="243"/>
      <c r="GW99" s="243"/>
      <c r="GX99" s="243"/>
      <c r="GY99" s="243"/>
      <c r="GZ99" s="243"/>
      <c r="HA99" s="243"/>
      <c r="HB99" s="243"/>
      <c r="HC99" s="243"/>
      <c r="HD99" s="243"/>
      <c r="HE99" s="243"/>
      <c r="HF99" s="243"/>
      <c r="HG99" s="244"/>
      <c r="HH99" s="244"/>
      <c r="HI99" s="112"/>
    </row>
    <row r="100" spans="1:217" x14ac:dyDescent="0.2">
      <c r="A100" s="112"/>
      <c r="B100" s="112"/>
      <c r="C100" s="239"/>
      <c r="D100" s="239"/>
      <c r="E100" s="239"/>
      <c r="F100" s="239"/>
      <c r="G100" s="112"/>
      <c r="H100" s="240"/>
      <c r="I100" s="240"/>
      <c r="J100" s="240"/>
      <c r="K100" s="240"/>
      <c r="L100" s="240"/>
      <c r="M100" s="240"/>
      <c r="N100" s="240"/>
      <c r="O100" s="240"/>
      <c r="P100" s="240"/>
      <c r="Q100" s="240"/>
      <c r="R100" s="79"/>
      <c r="S100" s="79"/>
      <c r="T100" s="79"/>
      <c r="U100" s="79"/>
      <c r="V100" s="79"/>
      <c r="W100" s="79"/>
      <c r="X100" s="79"/>
      <c r="Y100" s="79"/>
      <c r="Z100" s="79"/>
      <c r="AA100" s="79"/>
      <c r="AB100" s="241"/>
      <c r="AC100" s="241"/>
      <c r="AD100" s="112"/>
      <c r="AE100" s="112"/>
      <c r="AF100" s="112"/>
      <c r="AG100" s="242"/>
      <c r="AH100" s="243"/>
      <c r="AI100" s="243"/>
      <c r="AJ100" s="243"/>
      <c r="AK100" s="243"/>
      <c r="AL100" s="242"/>
      <c r="AM100" s="243"/>
      <c r="AN100" s="243"/>
      <c r="AO100" s="243"/>
      <c r="AP100" s="243"/>
      <c r="AQ100" s="242"/>
      <c r="AR100" s="243"/>
      <c r="AS100" s="243"/>
      <c r="AT100" s="243"/>
      <c r="AU100" s="243"/>
      <c r="AV100" s="242"/>
      <c r="AW100" s="243"/>
      <c r="AX100" s="243"/>
      <c r="AY100" s="243"/>
      <c r="AZ100" s="243"/>
      <c r="BA100" s="243"/>
      <c r="BB100" s="242"/>
      <c r="BC100" s="243"/>
      <c r="BD100" s="243"/>
      <c r="BE100" s="243"/>
      <c r="BF100" s="243"/>
      <c r="BG100" s="242"/>
      <c r="BH100" s="243"/>
      <c r="BI100" s="243"/>
      <c r="BJ100" s="243"/>
      <c r="BK100" s="243"/>
      <c r="BL100" s="242"/>
      <c r="BM100" s="243"/>
      <c r="BN100" s="243"/>
      <c r="BO100" s="243"/>
      <c r="BP100" s="243"/>
      <c r="BQ100" s="242"/>
      <c r="BR100" s="243"/>
      <c r="BS100" s="243"/>
      <c r="BT100" s="243"/>
      <c r="BU100" s="243"/>
      <c r="BV100" s="242"/>
      <c r="BW100" s="243"/>
      <c r="BX100" s="243"/>
      <c r="BY100" s="243"/>
      <c r="BZ100" s="243"/>
      <c r="CA100" s="242"/>
      <c r="CB100" s="243"/>
      <c r="CC100" s="243"/>
      <c r="CD100" s="243"/>
      <c r="CE100" s="243"/>
      <c r="CF100" s="112"/>
      <c r="CG100" s="242"/>
      <c r="CH100" s="242"/>
      <c r="CI100" s="243"/>
      <c r="CJ100" s="243"/>
      <c r="CK100" s="242"/>
      <c r="CL100" s="242"/>
      <c r="CM100" s="242"/>
      <c r="CN100" s="243"/>
      <c r="CO100" s="243"/>
      <c r="CP100" s="242"/>
      <c r="CQ100" s="242"/>
      <c r="CR100" s="242"/>
      <c r="CS100" s="243"/>
      <c r="CT100" s="243"/>
      <c r="CU100" s="242"/>
      <c r="CV100" s="242"/>
      <c r="CW100" s="242"/>
      <c r="CX100" s="243"/>
      <c r="CY100" s="243"/>
      <c r="CZ100" s="242"/>
      <c r="DA100" s="242"/>
      <c r="DB100" s="242"/>
      <c r="DC100" s="243"/>
      <c r="DD100" s="243"/>
      <c r="DE100" s="242"/>
      <c r="DF100" s="242"/>
      <c r="DG100" s="242"/>
      <c r="DH100" s="243"/>
      <c r="DI100" s="243"/>
      <c r="DJ100" s="242"/>
      <c r="DK100" s="242"/>
      <c r="DL100" s="242"/>
      <c r="DM100" s="243"/>
      <c r="DN100" s="243"/>
      <c r="DO100" s="242"/>
      <c r="DP100" s="242"/>
      <c r="DQ100" s="242"/>
      <c r="DR100" s="243"/>
      <c r="DS100" s="243"/>
      <c r="DT100" s="242"/>
      <c r="DU100" s="242"/>
      <c r="DV100" s="242"/>
      <c r="DW100" s="243"/>
      <c r="DX100" s="243"/>
      <c r="DY100" s="242"/>
      <c r="DZ100" s="242"/>
      <c r="EA100" s="242"/>
      <c r="EB100" s="242"/>
      <c r="EC100" s="243"/>
      <c r="ED100" s="243"/>
      <c r="EE100" s="242"/>
      <c r="EF100" s="112"/>
      <c r="EG100" s="112"/>
      <c r="EH100" s="243"/>
      <c r="EI100" s="243"/>
      <c r="EJ100" s="112"/>
      <c r="EK100" s="243"/>
      <c r="EL100" s="243"/>
      <c r="EM100" s="112"/>
      <c r="EN100" s="243"/>
      <c r="EO100" s="243"/>
      <c r="EP100" s="112"/>
      <c r="EQ100" s="243"/>
      <c r="ER100" s="243"/>
      <c r="ES100" s="112"/>
      <c r="ET100" s="243"/>
      <c r="EU100" s="243"/>
      <c r="EV100" s="112"/>
      <c r="EW100" s="243"/>
      <c r="EX100" s="243"/>
      <c r="EY100" s="112"/>
      <c r="EZ100" s="243"/>
      <c r="FA100" s="243"/>
      <c r="FB100" s="112"/>
      <c r="FC100" s="243"/>
      <c r="FD100" s="243"/>
      <c r="FE100" s="112"/>
      <c r="FF100" s="243"/>
      <c r="FG100" s="243"/>
      <c r="FH100" s="112"/>
      <c r="FI100" s="243"/>
      <c r="FJ100" s="243"/>
      <c r="FK100" s="112"/>
      <c r="FL100" s="112"/>
      <c r="FM100" s="243"/>
      <c r="FN100" s="243"/>
      <c r="FO100" s="112"/>
      <c r="FP100" s="243"/>
      <c r="FQ100" s="243"/>
      <c r="FR100" s="112"/>
      <c r="FS100" s="243"/>
      <c r="FT100" s="243"/>
      <c r="FU100" s="112"/>
      <c r="FV100" s="243"/>
      <c r="FW100" s="243"/>
      <c r="FX100" s="112"/>
      <c r="FY100" s="243"/>
      <c r="FZ100" s="243"/>
      <c r="GA100" s="112"/>
      <c r="GB100" s="243"/>
      <c r="GC100" s="243"/>
      <c r="GD100" s="112"/>
      <c r="GE100" s="243"/>
      <c r="GF100" s="243"/>
      <c r="GG100" s="112"/>
      <c r="GH100" s="243"/>
      <c r="GI100" s="243"/>
      <c r="GJ100" s="112"/>
      <c r="GK100" s="243"/>
      <c r="GL100" s="243"/>
      <c r="GM100" s="112"/>
      <c r="GN100" s="243"/>
      <c r="GO100" s="243"/>
      <c r="GP100" s="112"/>
      <c r="GQ100" s="243"/>
      <c r="GR100" s="243"/>
      <c r="GS100" s="243"/>
      <c r="GT100" s="243"/>
      <c r="GU100" s="243"/>
      <c r="GV100" s="243"/>
      <c r="GW100" s="243"/>
      <c r="GX100" s="243"/>
      <c r="GY100" s="243"/>
      <c r="GZ100" s="243"/>
      <c r="HA100" s="243"/>
      <c r="HB100" s="243"/>
      <c r="HC100" s="243"/>
      <c r="HD100" s="243"/>
      <c r="HE100" s="243"/>
      <c r="HF100" s="243"/>
      <c r="HG100" s="244"/>
      <c r="HH100" s="244"/>
      <c r="HI100" s="112"/>
    </row>
    <row r="101" spans="1:217" x14ac:dyDescent="0.2">
      <c r="A101" s="112"/>
      <c r="B101" s="112"/>
      <c r="C101" s="239"/>
      <c r="D101" s="239"/>
      <c r="E101" s="239"/>
      <c r="F101" s="239"/>
      <c r="G101" s="112"/>
      <c r="H101" s="240"/>
      <c r="I101" s="240"/>
      <c r="J101" s="240"/>
      <c r="K101" s="240"/>
      <c r="L101" s="240"/>
      <c r="M101" s="240"/>
      <c r="N101" s="240"/>
      <c r="O101" s="240"/>
      <c r="P101" s="240"/>
      <c r="Q101" s="240"/>
      <c r="R101" s="79"/>
      <c r="S101" s="79"/>
      <c r="T101" s="79"/>
      <c r="U101" s="79"/>
      <c r="V101" s="79"/>
      <c r="W101" s="79"/>
      <c r="X101" s="79"/>
      <c r="Y101" s="79"/>
      <c r="Z101" s="79"/>
      <c r="AA101" s="79"/>
      <c r="AB101" s="241"/>
      <c r="AC101" s="241"/>
      <c r="AD101" s="112"/>
      <c r="AE101" s="112"/>
      <c r="AF101" s="112"/>
      <c r="AG101" s="242"/>
      <c r="AH101" s="243"/>
      <c r="AI101" s="243"/>
      <c r="AJ101" s="243"/>
      <c r="AK101" s="243"/>
      <c r="AL101" s="242"/>
      <c r="AM101" s="243"/>
      <c r="AN101" s="243"/>
      <c r="AO101" s="243"/>
      <c r="AP101" s="243"/>
      <c r="AQ101" s="242"/>
      <c r="AR101" s="243"/>
      <c r="AS101" s="243"/>
      <c r="AT101" s="243"/>
      <c r="AU101" s="243"/>
      <c r="AV101" s="242"/>
      <c r="AW101" s="243"/>
      <c r="AX101" s="243"/>
      <c r="AY101" s="243"/>
      <c r="AZ101" s="243"/>
      <c r="BA101" s="243"/>
      <c r="BB101" s="242"/>
      <c r="BC101" s="243"/>
      <c r="BD101" s="243"/>
      <c r="BE101" s="243"/>
      <c r="BF101" s="243"/>
      <c r="BG101" s="242"/>
      <c r="BH101" s="243"/>
      <c r="BI101" s="243"/>
      <c r="BJ101" s="243"/>
      <c r="BK101" s="243"/>
      <c r="BL101" s="242"/>
      <c r="BM101" s="243"/>
      <c r="BN101" s="243"/>
      <c r="BO101" s="243"/>
      <c r="BP101" s="243"/>
      <c r="BQ101" s="242"/>
      <c r="BR101" s="243"/>
      <c r="BS101" s="243"/>
      <c r="BT101" s="243"/>
      <c r="BU101" s="243"/>
      <c r="BV101" s="242"/>
      <c r="BW101" s="243"/>
      <c r="BX101" s="243"/>
      <c r="BY101" s="243"/>
      <c r="BZ101" s="243"/>
      <c r="CA101" s="242"/>
      <c r="CB101" s="243"/>
      <c r="CC101" s="243"/>
      <c r="CD101" s="243"/>
      <c r="CE101" s="243"/>
      <c r="CF101" s="112"/>
      <c r="CG101" s="242"/>
      <c r="CH101" s="242"/>
      <c r="CI101" s="243"/>
      <c r="CJ101" s="243"/>
      <c r="CK101" s="242"/>
      <c r="CL101" s="242"/>
      <c r="CM101" s="242"/>
      <c r="CN101" s="243"/>
      <c r="CO101" s="243"/>
      <c r="CP101" s="242"/>
      <c r="CQ101" s="242"/>
      <c r="CR101" s="242"/>
      <c r="CS101" s="243"/>
      <c r="CT101" s="243"/>
      <c r="CU101" s="242"/>
      <c r="CV101" s="242"/>
      <c r="CW101" s="242"/>
      <c r="CX101" s="243"/>
      <c r="CY101" s="243"/>
      <c r="CZ101" s="242"/>
      <c r="DA101" s="242"/>
      <c r="DB101" s="242"/>
      <c r="DC101" s="243"/>
      <c r="DD101" s="243"/>
      <c r="DE101" s="242"/>
      <c r="DF101" s="242"/>
      <c r="DG101" s="242"/>
      <c r="DH101" s="243"/>
      <c r="DI101" s="243"/>
      <c r="DJ101" s="242"/>
      <c r="DK101" s="242"/>
      <c r="DL101" s="242"/>
      <c r="DM101" s="243"/>
      <c r="DN101" s="243"/>
      <c r="DO101" s="242"/>
      <c r="DP101" s="242"/>
      <c r="DQ101" s="242"/>
      <c r="DR101" s="243"/>
      <c r="DS101" s="243"/>
      <c r="DT101" s="242"/>
      <c r="DU101" s="242"/>
      <c r="DV101" s="242"/>
      <c r="DW101" s="243"/>
      <c r="DX101" s="243"/>
      <c r="DY101" s="242"/>
      <c r="DZ101" s="242"/>
      <c r="EA101" s="242"/>
      <c r="EB101" s="242"/>
      <c r="EC101" s="243"/>
      <c r="ED101" s="243"/>
      <c r="EE101" s="242"/>
      <c r="EF101" s="112"/>
      <c r="EG101" s="112"/>
      <c r="EH101" s="243"/>
      <c r="EI101" s="243"/>
      <c r="EJ101" s="112"/>
      <c r="EK101" s="243"/>
      <c r="EL101" s="243"/>
      <c r="EM101" s="112"/>
      <c r="EN101" s="243"/>
      <c r="EO101" s="243"/>
      <c r="EP101" s="112"/>
      <c r="EQ101" s="243"/>
      <c r="ER101" s="243"/>
      <c r="ES101" s="112"/>
      <c r="ET101" s="243"/>
      <c r="EU101" s="243"/>
      <c r="EV101" s="112"/>
      <c r="EW101" s="243"/>
      <c r="EX101" s="243"/>
      <c r="EY101" s="112"/>
      <c r="EZ101" s="243"/>
      <c r="FA101" s="243"/>
      <c r="FB101" s="112"/>
      <c r="FC101" s="243"/>
      <c r="FD101" s="243"/>
      <c r="FE101" s="112"/>
      <c r="FF101" s="243"/>
      <c r="FG101" s="243"/>
      <c r="FH101" s="112"/>
      <c r="FI101" s="243"/>
      <c r="FJ101" s="243"/>
      <c r="FK101" s="112"/>
      <c r="FL101" s="112"/>
      <c r="FM101" s="243"/>
      <c r="FN101" s="243"/>
      <c r="FO101" s="112"/>
      <c r="FP101" s="243"/>
      <c r="FQ101" s="243"/>
      <c r="FR101" s="112"/>
      <c r="FS101" s="243"/>
      <c r="FT101" s="243"/>
      <c r="FU101" s="112"/>
      <c r="FV101" s="243"/>
      <c r="FW101" s="243"/>
      <c r="FX101" s="112"/>
      <c r="FY101" s="243"/>
      <c r="FZ101" s="243"/>
      <c r="GA101" s="112"/>
      <c r="GB101" s="243"/>
      <c r="GC101" s="243"/>
      <c r="GD101" s="112"/>
      <c r="GE101" s="243"/>
      <c r="GF101" s="243"/>
      <c r="GG101" s="112"/>
      <c r="GH101" s="243"/>
      <c r="GI101" s="243"/>
      <c r="GJ101" s="112"/>
      <c r="GK101" s="243"/>
      <c r="GL101" s="243"/>
      <c r="GM101" s="112"/>
      <c r="GN101" s="243"/>
      <c r="GO101" s="243"/>
      <c r="GP101" s="112"/>
      <c r="GQ101" s="243"/>
      <c r="GR101" s="243"/>
      <c r="GS101" s="243"/>
      <c r="GT101" s="243"/>
      <c r="GU101" s="243"/>
      <c r="GV101" s="243"/>
      <c r="GW101" s="243"/>
      <c r="GX101" s="243"/>
      <c r="GY101" s="243"/>
      <c r="GZ101" s="243"/>
      <c r="HA101" s="243"/>
      <c r="HB101" s="243"/>
      <c r="HC101" s="243"/>
      <c r="HD101" s="243"/>
      <c r="HE101" s="243"/>
      <c r="HF101" s="243"/>
      <c r="HG101" s="244"/>
      <c r="HH101" s="244"/>
      <c r="HI101" s="112"/>
    </row>
    <row r="102" spans="1:217" x14ac:dyDescent="0.2">
      <c r="A102" s="112"/>
      <c r="B102" s="112"/>
      <c r="C102" s="239"/>
      <c r="D102" s="239"/>
      <c r="E102" s="239"/>
      <c r="F102" s="239"/>
      <c r="G102" s="112"/>
      <c r="H102" s="240"/>
      <c r="I102" s="240"/>
      <c r="J102" s="240"/>
      <c r="K102" s="240"/>
      <c r="L102" s="240"/>
      <c r="M102" s="240"/>
      <c r="N102" s="240"/>
      <c r="O102" s="240"/>
      <c r="P102" s="240"/>
      <c r="Q102" s="240"/>
      <c r="R102" s="79"/>
      <c r="S102" s="79"/>
      <c r="T102" s="79"/>
      <c r="U102" s="79"/>
      <c r="V102" s="79"/>
      <c r="W102" s="79"/>
      <c r="X102" s="79"/>
      <c r="Y102" s="79"/>
      <c r="Z102" s="79"/>
      <c r="AA102" s="79"/>
      <c r="AB102" s="241"/>
      <c r="AC102" s="241"/>
      <c r="AD102" s="112"/>
      <c r="AE102" s="112"/>
      <c r="AF102" s="112"/>
      <c r="AG102" s="242"/>
      <c r="AH102" s="243"/>
      <c r="AI102" s="243"/>
      <c r="AJ102" s="243"/>
      <c r="AK102" s="243"/>
      <c r="AL102" s="242"/>
      <c r="AM102" s="243"/>
      <c r="AN102" s="243"/>
      <c r="AO102" s="243"/>
      <c r="AP102" s="243"/>
      <c r="AQ102" s="242"/>
      <c r="AR102" s="243"/>
      <c r="AS102" s="243"/>
      <c r="AT102" s="243"/>
      <c r="AU102" s="243"/>
      <c r="AV102" s="242"/>
      <c r="AW102" s="243"/>
      <c r="AX102" s="243"/>
      <c r="AY102" s="243"/>
      <c r="AZ102" s="243"/>
      <c r="BA102" s="243"/>
      <c r="BB102" s="242"/>
      <c r="BC102" s="243"/>
      <c r="BD102" s="243"/>
      <c r="BE102" s="243"/>
      <c r="BF102" s="243"/>
      <c r="BG102" s="242"/>
      <c r="BH102" s="243"/>
      <c r="BI102" s="243"/>
      <c r="BJ102" s="243"/>
      <c r="BK102" s="243"/>
      <c r="BL102" s="242"/>
      <c r="BM102" s="243"/>
      <c r="BN102" s="243"/>
      <c r="BO102" s="243"/>
      <c r="BP102" s="243"/>
      <c r="BQ102" s="242"/>
      <c r="BR102" s="243"/>
      <c r="BS102" s="243"/>
      <c r="BT102" s="243"/>
      <c r="BU102" s="243"/>
      <c r="BV102" s="242"/>
      <c r="BW102" s="243"/>
      <c r="BX102" s="243"/>
      <c r="BY102" s="243"/>
      <c r="BZ102" s="243"/>
      <c r="CA102" s="242"/>
      <c r="CB102" s="243"/>
      <c r="CC102" s="243"/>
      <c r="CD102" s="243"/>
      <c r="CE102" s="243"/>
      <c r="CF102" s="112"/>
      <c r="CG102" s="242"/>
      <c r="CH102" s="242"/>
      <c r="CI102" s="243"/>
      <c r="CJ102" s="243"/>
      <c r="CK102" s="242"/>
      <c r="CL102" s="242"/>
      <c r="CM102" s="242"/>
      <c r="CN102" s="243"/>
      <c r="CO102" s="243"/>
      <c r="CP102" s="242"/>
      <c r="CQ102" s="242"/>
      <c r="CR102" s="242"/>
      <c r="CS102" s="243"/>
      <c r="CT102" s="243"/>
      <c r="CU102" s="242"/>
      <c r="CV102" s="242"/>
      <c r="CW102" s="242"/>
      <c r="CX102" s="243"/>
      <c r="CY102" s="243"/>
      <c r="CZ102" s="242"/>
      <c r="DA102" s="242"/>
      <c r="DB102" s="242"/>
      <c r="DC102" s="243"/>
      <c r="DD102" s="243"/>
      <c r="DE102" s="242"/>
      <c r="DF102" s="242"/>
      <c r="DG102" s="242"/>
      <c r="DH102" s="243"/>
      <c r="DI102" s="243"/>
      <c r="DJ102" s="242"/>
      <c r="DK102" s="242"/>
      <c r="DL102" s="242"/>
      <c r="DM102" s="243"/>
      <c r="DN102" s="243"/>
      <c r="DO102" s="242"/>
      <c r="DP102" s="242"/>
      <c r="DQ102" s="242"/>
      <c r="DR102" s="243"/>
      <c r="DS102" s="243"/>
      <c r="DT102" s="242"/>
      <c r="DU102" s="242"/>
      <c r="DV102" s="242"/>
      <c r="DW102" s="243"/>
      <c r="DX102" s="243"/>
      <c r="DY102" s="242"/>
      <c r="DZ102" s="242"/>
      <c r="EA102" s="242"/>
      <c r="EB102" s="242"/>
      <c r="EC102" s="243"/>
      <c r="ED102" s="243"/>
      <c r="EE102" s="242"/>
      <c r="EF102" s="112"/>
      <c r="EG102" s="112"/>
      <c r="EH102" s="243"/>
      <c r="EI102" s="243"/>
      <c r="EJ102" s="112"/>
      <c r="EK102" s="243"/>
      <c r="EL102" s="243"/>
      <c r="EM102" s="112"/>
      <c r="EN102" s="243"/>
      <c r="EO102" s="243"/>
      <c r="EP102" s="112"/>
      <c r="EQ102" s="243"/>
      <c r="ER102" s="243"/>
      <c r="ES102" s="112"/>
      <c r="ET102" s="243"/>
      <c r="EU102" s="243"/>
      <c r="EV102" s="112"/>
      <c r="EW102" s="243"/>
      <c r="EX102" s="243"/>
      <c r="EY102" s="112"/>
      <c r="EZ102" s="243"/>
      <c r="FA102" s="243"/>
      <c r="FB102" s="112"/>
      <c r="FC102" s="243"/>
      <c r="FD102" s="243"/>
      <c r="FE102" s="112"/>
      <c r="FF102" s="243"/>
      <c r="FG102" s="243"/>
      <c r="FH102" s="112"/>
      <c r="FI102" s="243"/>
      <c r="FJ102" s="243"/>
      <c r="FK102" s="112"/>
      <c r="FL102" s="112"/>
      <c r="FM102" s="243"/>
      <c r="FN102" s="243"/>
      <c r="FO102" s="112"/>
      <c r="FP102" s="243"/>
      <c r="FQ102" s="243"/>
      <c r="FR102" s="112"/>
      <c r="FS102" s="243"/>
      <c r="FT102" s="243"/>
      <c r="FU102" s="112"/>
      <c r="FV102" s="243"/>
      <c r="FW102" s="243"/>
      <c r="FX102" s="112"/>
      <c r="FY102" s="243"/>
      <c r="FZ102" s="243"/>
      <c r="GA102" s="112"/>
      <c r="GB102" s="243"/>
      <c r="GC102" s="243"/>
      <c r="GD102" s="112"/>
      <c r="GE102" s="243"/>
      <c r="GF102" s="243"/>
      <c r="GG102" s="112"/>
      <c r="GH102" s="243"/>
      <c r="GI102" s="243"/>
      <c r="GJ102" s="112"/>
      <c r="GK102" s="243"/>
      <c r="GL102" s="243"/>
      <c r="GM102" s="112"/>
      <c r="GN102" s="243"/>
      <c r="GO102" s="243"/>
      <c r="GP102" s="112"/>
      <c r="GQ102" s="243"/>
      <c r="GR102" s="243"/>
      <c r="GS102" s="243"/>
      <c r="GT102" s="243"/>
      <c r="GU102" s="243"/>
      <c r="GV102" s="243"/>
      <c r="GW102" s="243"/>
      <c r="GX102" s="243"/>
      <c r="GY102" s="243"/>
      <c r="GZ102" s="243"/>
      <c r="HA102" s="243"/>
      <c r="HB102" s="243"/>
      <c r="HC102" s="243"/>
      <c r="HD102" s="243"/>
      <c r="HE102" s="243"/>
      <c r="HF102" s="243"/>
      <c r="HG102" s="244"/>
      <c r="HH102" s="244"/>
      <c r="HI102" s="112"/>
    </row>
    <row r="103" spans="1:217" x14ac:dyDescent="0.2">
      <c r="A103" s="112"/>
      <c r="B103" s="112"/>
      <c r="C103" s="239"/>
      <c r="D103" s="239"/>
      <c r="E103" s="239"/>
      <c r="F103" s="239"/>
      <c r="G103" s="112"/>
      <c r="H103" s="240"/>
      <c r="I103" s="240"/>
      <c r="J103" s="240"/>
      <c r="K103" s="240"/>
      <c r="L103" s="240"/>
      <c r="M103" s="240"/>
      <c r="N103" s="240"/>
      <c r="O103" s="240"/>
      <c r="P103" s="240"/>
      <c r="Q103" s="240"/>
      <c r="R103" s="79"/>
      <c r="S103" s="79"/>
      <c r="T103" s="79"/>
      <c r="U103" s="79"/>
      <c r="V103" s="79"/>
      <c r="W103" s="79"/>
      <c r="X103" s="79"/>
      <c r="Y103" s="79"/>
      <c r="Z103" s="79"/>
      <c r="AA103" s="79"/>
      <c r="AB103" s="241"/>
      <c r="AC103" s="241"/>
      <c r="AD103" s="112"/>
      <c r="AE103" s="112"/>
      <c r="AF103" s="112"/>
      <c r="AG103" s="242"/>
      <c r="AH103" s="243"/>
      <c r="AI103" s="243"/>
      <c r="AJ103" s="243"/>
      <c r="AK103" s="243"/>
      <c r="AL103" s="242"/>
      <c r="AM103" s="243"/>
      <c r="AN103" s="243"/>
      <c r="AO103" s="243"/>
      <c r="AP103" s="243"/>
      <c r="AQ103" s="242"/>
      <c r="AR103" s="243"/>
      <c r="AS103" s="243"/>
      <c r="AT103" s="243"/>
      <c r="AU103" s="243"/>
      <c r="AV103" s="242"/>
      <c r="AW103" s="243"/>
      <c r="AX103" s="243"/>
      <c r="AY103" s="243"/>
      <c r="AZ103" s="243"/>
      <c r="BA103" s="243"/>
      <c r="BB103" s="242"/>
      <c r="BC103" s="243"/>
      <c r="BD103" s="243"/>
      <c r="BE103" s="243"/>
      <c r="BF103" s="243"/>
      <c r="BG103" s="242"/>
      <c r="BH103" s="243"/>
      <c r="BI103" s="243"/>
      <c r="BJ103" s="243"/>
      <c r="BK103" s="243"/>
      <c r="BL103" s="242"/>
      <c r="BM103" s="243"/>
      <c r="BN103" s="243"/>
      <c r="BO103" s="243"/>
      <c r="BP103" s="243"/>
      <c r="BQ103" s="242"/>
      <c r="BR103" s="243"/>
      <c r="BS103" s="243"/>
      <c r="BT103" s="243"/>
      <c r="BU103" s="243"/>
      <c r="BV103" s="242"/>
      <c r="BW103" s="243"/>
      <c r="BX103" s="243"/>
      <c r="BY103" s="243"/>
      <c r="BZ103" s="243"/>
      <c r="CA103" s="242"/>
      <c r="CB103" s="243"/>
      <c r="CC103" s="243"/>
      <c r="CD103" s="243"/>
      <c r="CE103" s="243"/>
      <c r="CF103" s="112"/>
      <c r="CG103" s="242"/>
      <c r="CH103" s="242"/>
      <c r="CI103" s="243"/>
      <c r="CJ103" s="243"/>
      <c r="CK103" s="242"/>
      <c r="CL103" s="242"/>
      <c r="CM103" s="242"/>
      <c r="CN103" s="243"/>
      <c r="CO103" s="243"/>
      <c r="CP103" s="242"/>
      <c r="CQ103" s="242"/>
      <c r="CR103" s="242"/>
      <c r="CS103" s="243"/>
      <c r="CT103" s="243"/>
      <c r="CU103" s="242"/>
      <c r="CV103" s="242"/>
      <c r="CW103" s="242"/>
      <c r="CX103" s="243"/>
      <c r="CY103" s="243"/>
      <c r="CZ103" s="242"/>
      <c r="DA103" s="242"/>
      <c r="DB103" s="242"/>
      <c r="DC103" s="243"/>
      <c r="DD103" s="243"/>
      <c r="DE103" s="242"/>
      <c r="DF103" s="242"/>
      <c r="DG103" s="242"/>
      <c r="DH103" s="243"/>
      <c r="DI103" s="243"/>
      <c r="DJ103" s="242"/>
      <c r="DK103" s="242"/>
      <c r="DL103" s="242"/>
      <c r="DM103" s="243"/>
      <c r="DN103" s="243"/>
      <c r="DO103" s="242"/>
      <c r="DP103" s="242"/>
      <c r="DQ103" s="242"/>
      <c r="DR103" s="243"/>
      <c r="DS103" s="243"/>
      <c r="DT103" s="242"/>
      <c r="DU103" s="242"/>
      <c r="DV103" s="242"/>
      <c r="DW103" s="243"/>
      <c r="DX103" s="243"/>
      <c r="DY103" s="242"/>
      <c r="DZ103" s="242"/>
      <c r="EA103" s="242"/>
      <c r="EB103" s="242"/>
      <c r="EC103" s="243"/>
      <c r="ED103" s="243"/>
      <c r="EE103" s="242"/>
      <c r="EF103" s="112"/>
      <c r="EG103" s="112"/>
      <c r="EH103" s="243"/>
      <c r="EI103" s="243"/>
      <c r="EJ103" s="112"/>
      <c r="EK103" s="243"/>
      <c r="EL103" s="243"/>
      <c r="EM103" s="112"/>
      <c r="EN103" s="243"/>
      <c r="EO103" s="243"/>
      <c r="EP103" s="112"/>
      <c r="EQ103" s="243"/>
      <c r="ER103" s="243"/>
      <c r="ES103" s="112"/>
      <c r="ET103" s="243"/>
      <c r="EU103" s="243"/>
      <c r="EV103" s="112"/>
      <c r="EW103" s="243"/>
      <c r="EX103" s="243"/>
      <c r="EY103" s="112"/>
      <c r="EZ103" s="243"/>
      <c r="FA103" s="243"/>
      <c r="FB103" s="112"/>
      <c r="FC103" s="243"/>
      <c r="FD103" s="243"/>
      <c r="FE103" s="112"/>
      <c r="FF103" s="243"/>
      <c r="FG103" s="243"/>
      <c r="FH103" s="112"/>
      <c r="FI103" s="243"/>
      <c r="FJ103" s="243"/>
      <c r="FK103" s="112"/>
      <c r="FL103" s="112"/>
      <c r="FM103" s="243"/>
      <c r="FN103" s="243"/>
      <c r="FO103" s="112"/>
      <c r="FP103" s="243"/>
      <c r="FQ103" s="243"/>
      <c r="FR103" s="112"/>
      <c r="FS103" s="243"/>
      <c r="FT103" s="243"/>
      <c r="FU103" s="112"/>
      <c r="FV103" s="243"/>
      <c r="FW103" s="243"/>
      <c r="FX103" s="112"/>
      <c r="FY103" s="243"/>
      <c r="FZ103" s="243"/>
      <c r="GA103" s="112"/>
      <c r="GB103" s="243"/>
      <c r="GC103" s="243"/>
      <c r="GD103" s="112"/>
      <c r="GE103" s="243"/>
      <c r="GF103" s="243"/>
      <c r="GG103" s="112"/>
      <c r="GH103" s="243"/>
      <c r="GI103" s="243"/>
      <c r="GJ103" s="112"/>
      <c r="GK103" s="243"/>
      <c r="GL103" s="243"/>
      <c r="GM103" s="112"/>
      <c r="GN103" s="243"/>
      <c r="GO103" s="243"/>
      <c r="GP103" s="112"/>
      <c r="GQ103" s="243"/>
      <c r="GR103" s="243"/>
      <c r="GS103" s="243"/>
      <c r="GT103" s="243"/>
      <c r="GU103" s="243"/>
      <c r="GV103" s="243"/>
      <c r="GW103" s="243"/>
      <c r="GX103" s="243"/>
      <c r="GY103" s="243"/>
      <c r="GZ103" s="243"/>
      <c r="HA103" s="243"/>
      <c r="HB103" s="243"/>
      <c r="HC103" s="243"/>
      <c r="HD103" s="243"/>
      <c r="HE103" s="243"/>
      <c r="HF103" s="243"/>
      <c r="HG103" s="244"/>
      <c r="HH103" s="244"/>
      <c r="HI103" s="112"/>
    </row>
    <row r="104" spans="1:217" x14ac:dyDescent="0.2">
      <c r="A104" s="112"/>
      <c r="B104" s="112"/>
      <c r="C104" s="239"/>
      <c r="D104" s="239"/>
      <c r="E104" s="239"/>
      <c r="F104" s="239"/>
      <c r="G104" s="112"/>
      <c r="H104" s="240"/>
      <c r="I104" s="240"/>
      <c r="J104" s="240"/>
      <c r="K104" s="240"/>
      <c r="L104" s="240"/>
      <c r="M104" s="240"/>
      <c r="N104" s="240"/>
      <c r="O104" s="240"/>
      <c r="P104" s="240"/>
      <c r="Q104" s="240"/>
      <c r="R104" s="79"/>
      <c r="S104" s="79"/>
      <c r="T104" s="79"/>
      <c r="U104" s="79"/>
      <c r="V104" s="79"/>
      <c r="W104" s="79"/>
      <c r="X104" s="79"/>
      <c r="Y104" s="79"/>
      <c r="Z104" s="79"/>
      <c r="AA104" s="79"/>
      <c r="AB104" s="241"/>
      <c r="AC104" s="241"/>
      <c r="AD104" s="112"/>
      <c r="AE104" s="112"/>
      <c r="AF104" s="112"/>
      <c r="AG104" s="242"/>
      <c r="AH104" s="243"/>
      <c r="AI104" s="243"/>
      <c r="AJ104" s="243"/>
      <c r="AK104" s="243"/>
      <c r="AL104" s="242"/>
      <c r="AM104" s="243"/>
      <c r="AN104" s="243"/>
      <c r="AO104" s="243"/>
      <c r="AP104" s="243"/>
      <c r="AQ104" s="242"/>
      <c r="AR104" s="243"/>
      <c r="AS104" s="243"/>
      <c r="AT104" s="243"/>
      <c r="AU104" s="243"/>
      <c r="AV104" s="242"/>
      <c r="AW104" s="243"/>
      <c r="AX104" s="243"/>
      <c r="AY104" s="243"/>
      <c r="AZ104" s="243"/>
      <c r="BA104" s="243"/>
      <c r="BB104" s="242"/>
      <c r="BC104" s="243"/>
      <c r="BD104" s="243"/>
      <c r="BE104" s="243"/>
      <c r="BF104" s="243"/>
      <c r="BG104" s="242"/>
      <c r="BH104" s="243"/>
      <c r="BI104" s="243"/>
      <c r="BJ104" s="243"/>
      <c r="BK104" s="243"/>
      <c r="BL104" s="242"/>
      <c r="BM104" s="243"/>
      <c r="BN104" s="243"/>
      <c r="BO104" s="243"/>
      <c r="BP104" s="243"/>
      <c r="BQ104" s="242"/>
      <c r="BR104" s="243"/>
      <c r="BS104" s="243"/>
      <c r="BT104" s="243"/>
      <c r="BU104" s="243"/>
      <c r="BV104" s="242"/>
      <c r="BW104" s="243"/>
      <c r="BX104" s="243"/>
      <c r="BY104" s="243"/>
      <c r="BZ104" s="243"/>
      <c r="CA104" s="242"/>
      <c r="CB104" s="243"/>
      <c r="CC104" s="243"/>
      <c r="CD104" s="243"/>
      <c r="CE104" s="243"/>
      <c r="CF104" s="112"/>
      <c r="CG104" s="242"/>
      <c r="CH104" s="242"/>
      <c r="CI104" s="243"/>
      <c r="CJ104" s="243"/>
      <c r="CK104" s="242"/>
      <c r="CL104" s="242"/>
      <c r="CM104" s="242"/>
      <c r="CN104" s="243"/>
      <c r="CO104" s="243"/>
      <c r="CP104" s="242"/>
      <c r="CQ104" s="242"/>
      <c r="CR104" s="242"/>
      <c r="CS104" s="243"/>
      <c r="CT104" s="243"/>
      <c r="CU104" s="242"/>
      <c r="CV104" s="242"/>
      <c r="CW104" s="242"/>
      <c r="CX104" s="243"/>
      <c r="CY104" s="243"/>
      <c r="CZ104" s="242"/>
      <c r="DA104" s="242"/>
      <c r="DB104" s="242"/>
      <c r="DC104" s="243"/>
      <c r="DD104" s="243"/>
      <c r="DE104" s="242"/>
      <c r="DF104" s="242"/>
      <c r="DG104" s="242"/>
      <c r="DH104" s="243"/>
      <c r="DI104" s="243"/>
      <c r="DJ104" s="242"/>
      <c r="DK104" s="242"/>
      <c r="DL104" s="242"/>
      <c r="DM104" s="243"/>
      <c r="DN104" s="243"/>
      <c r="DO104" s="242"/>
      <c r="DP104" s="242"/>
      <c r="DQ104" s="242"/>
      <c r="DR104" s="243"/>
      <c r="DS104" s="243"/>
      <c r="DT104" s="242"/>
      <c r="DU104" s="242"/>
      <c r="DV104" s="242"/>
      <c r="DW104" s="243"/>
      <c r="DX104" s="243"/>
      <c r="DY104" s="242"/>
      <c r="DZ104" s="242"/>
      <c r="EA104" s="242"/>
      <c r="EB104" s="242"/>
      <c r="EC104" s="243"/>
      <c r="ED104" s="243"/>
      <c r="EE104" s="242"/>
      <c r="EF104" s="112"/>
      <c r="EG104" s="112"/>
      <c r="EH104" s="243"/>
      <c r="EI104" s="243"/>
      <c r="EJ104" s="112"/>
      <c r="EK104" s="243"/>
      <c r="EL104" s="243"/>
      <c r="EM104" s="112"/>
      <c r="EN104" s="243"/>
      <c r="EO104" s="243"/>
      <c r="EP104" s="112"/>
      <c r="EQ104" s="243"/>
      <c r="ER104" s="243"/>
      <c r="ES104" s="112"/>
      <c r="ET104" s="243"/>
      <c r="EU104" s="243"/>
      <c r="EV104" s="112"/>
      <c r="EW104" s="243"/>
      <c r="EX104" s="243"/>
      <c r="EY104" s="112"/>
      <c r="EZ104" s="243"/>
      <c r="FA104" s="243"/>
      <c r="FB104" s="112"/>
      <c r="FC104" s="243"/>
      <c r="FD104" s="243"/>
      <c r="FE104" s="112"/>
      <c r="FF104" s="243"/>
      <c r="FG104" s="243"/>
      <c r="FH104" s="112"/>
      <c r="FI104" s="243"/>
      <c r="FJ104" s="243"/>
      <c r="FK104" s="112"/>
      <c r="FL104" s="112"/>
      <c r="FM104" s="243"/>
      <c r="FN104" s="243"/>
      <c r="FO104" s="112"/>
      <c r="FP104" s="243"/>
      <c r="FQ104" s="243"/>
      <c r="FR104" s="112"/>
      <c r="FS104" s="243"/>
      <c r="FT104" s="243"/>
      <c r="FU104" s="112"/>
      <c r="FV104" s="243"/>
      <c r="FW104" s="243"/>
      <c r="FX104" s="112"/>
      <c r="FY104" s="243"/>
      <c r="FZ104" s="243"/>
      <c r="GA104" s="112"/>
      <c r="GB104" s="243"/>
      <c r="GC104" s="243"/>
      <c r="GD104" s="112"/>
      <c r="GE104" s="243"/>
      <c r="GF104" s="243"/>
      <c r="GG104" s="112"/>
      <c r="GH104" s="243"/>
      <c r="GI104" s="243"/>
      <c r="GJ104" s="112"/>
      <c r="GK104" s="243"/>
      <c r="GL104" s="243"/>
      <c r="GM104" s="112"/>
      <c r="GN104" s="243"/>
      <c r="GO104" s="243"/>
      <c r="GP104" s="112"/>
      <c r="GQ104" s="243"/>
      <c r="GR104" s="243"/>
      <c r="GS104" s="243"/>
      <c r="GT104" s="243"/>
      <c r="GU104" s="243"/>
      <c r="GV104" s="243"/>
      <c r="GW104" s="243"/>
      <c r="GX104" s="243"/>
      <c r="GY104" s="243"/>
      <c r="GZ104" s="243"/>
      <c r="HA104" s="243"/>
      <c r="HB104" s="243"/>
      <c r="HC104" s="243"/>
      <c r="HD104" s="243"/>
      <c r="HE104" s="243"/>
      <c r="HF104" s="243"/>
      <c r="HG104" s="244"/>
      <c r="HH104" s="244"/>
      <c r="HI104" s="112"/>
    </row>
    <row r="105" spans="1:217" x14ac:dyDescent="0.2">
      <c r="A105" s="112"/>
      <c r="B105" s="112"/>
      <c r="C105" s="239"/>
      <c r="D105" s="239"/>
      <c r="E105" s="239"/>
      <c r="F105" s="239"/>
      <c r="G105" s="112"/>
      <c r="H105" s="240"/>
      <c r="I105" s="240"/>
      <c r="J105" s="240"/>
      <c r="K105" s="240"/>
      <c r="L105" s="240"/>
      <c r="M105" s="240"/>
      <c r="N105" s="240"/>
      <c r="O105" s="240"/>
      <c r="P105" s="240"/>
      <c r="Q105" s="240"/>
      <c r="R105" s="79"/>
      <c r="S105" s="79"/>
      <c r="T105" s="79"/>
      <c r="U105" s="79"/>
      <c r="V105" s="79"/>
      <c r="W105" s="79"/>
      <c r="X105" s="79"/>
      <c r="Y105" s="79"/>
      <c r="Z105" s="79"/>
      <c r="AA105" s="79"/>
      <c r="AB105" s="241"/>
      <c r="AC105" s="241"/>
      <c r="AD105" s="112"/>
      <c r="AE105" s="112"/>
      <c r="AF105" s="112"/>
      <c r="AG105" s="242"/>
      <c r="AH105" s="243"/>
      <c r="AI105" s="243"/>
      <c r="AJ105" s="243"/>
      <c r="AK105" s="243"/>
      <c r="AL105" s="242"/>
      <c r="AM105" s="243"/>
      <c r="AN105" s="243"/>
      <c r="AO105" s="243"/>
      <c r="AP105" s="243"/>
      <c r="AQ105" s="242"/>
      <c r="AR105" s="243"/>
      <c r="AS105" s="243"/>
      <c r="AT105" s="243"/>
      <c r="AU105" s="243"/>
      <c r="AV105" s="242"/>
      <c r="AW105" s="243"/>
      <c r="AX105" s="243"/>
      <c r="AY105" s="243"/>
      <c r="AZ105" s="243"/>
      <c r="BA105" s="243"/>
      <c r="BB105" s="242"/>
      <c r="BC105" s="243"/>
      <c r="BD105" s="243"/>
      <c r="BE105" s="243"/>
      <c r="BF105" s="243"/>
      <c r="BG105" s="242"/>
      <c r="BH105" s="243"/>
      <c r="BI105" s="243"/>
      <c r="BJ105" s="243"/>
      <c r="BK105" s="243"/>
      <c r="BL105" s="242"/>
      <c r="BM105" s="243"/>
      <c r="BN105" s="243"/>
      <c r="BO105" s="243"/>
      <c r="BP105" s="243"/>
      <c r="BQ105" s="242"/>
      <c r="BR105" s="243"/>
      <c r="BS105" s="243"/>
      <c r="BT105" s="243"/>
      <c r="BU105" s="243"/>
      <c r="BV105" s="242"/>
      <c r="BW105" s="243"/>
      <c r="BX105" s="243"/>
      <c r="BY105" s="243"/>
      <c r="BZ105" s="243"/>
      <c r="CA105" s="242"/>
      <c r="CB105" s="243"/>
      <c r="CC105" s="243"/>
      <c r="CD105" s="243"/>
      <c r="CE105" s="243"/>
      <c r="CF105" s="112"/>
      <c r="CG105" s="242"/>
      <c r="CH105" s="242"/>
      <c r="CI105" s="243"/>
      <c r="CJ105" s="243"/>
      <c r="CK105" s="242"/>
      <c r="CL105" s="242"/>
      <c r="CM105" s="242"/>
      <c r="CN105" s="243"/>
      <c r="CO105" s="243"/>
      <c r="CP105" s="242"/>
      <c r="CQ105" s="242"/>
      <c r="CR105" s="242"/>
      <c r="CS105" s="243"/>
      <c r="CT105" s="243"/>
      <c r="CU105" s="242"/>
      <c r="CV105" s="242"/>
      <c r="CW105" s="242"/>
      <c r="CX105" s="243"/>
      <c r="CY105" s="243"/>
      <c r="CZ105" s="242"/>
      <c r="DA105" s="242"/>
      <c r="DB105" s="242"/>
      <c r="DC105" s="243"/>
      <c r="DD105" s="243"/>
      <c r="DE105" s="242"/>
      <c r="DF105" s="242"/>
      <c r="DG105" s="242"/>
      <c r="DH105" s="243"/>
      <c r="DI105" s="243"/>
      <c r="DJ105" s="242"/>
      <c r="DK105" s="242"/>
      <c r="DL105" s="242"/>
      <c r="DM105" s="243"/>
      <c r="DN105" s="243"/>
      <c r="DO105" s="242"/>
      <c r="DP105" s="242"/>
      <c r="DQ105" s="242"/>
      <c r="DR105" s="243"/>
      <c r="DS105" s="243"/>
      <c r="DT105" s="242"/>
      <c r="DU105" s="242"/>
      <c r="DV105" s="242"/>
      <c r="DW105" s="243"/>
      <c r="DX105" s="243"/>
      <c r="DY105" s="242"/>
      <c r="DZ105" s="242"/>
      <c r="EA105" s="242"/>
      <c r="EB105" s="242"/>
      <c r="EC105" s="243"/>
      <c r="ED105" s="243"/>
      <c r="EE105" s="242"/>
      <c r="EF105" s="112"/>
      <c r="EG105" s="112"/>
      <c r="EH105" s="243"/>
      <c r="EI105" s="243"/>
      <c r="EJ105" s="112"/>
      <c r="EK105" s="243"/>
      <c r="EL105" s="243"/>
      <c r="EM105" s="112"/>
      <c r="EN105" s="243"/>
      <c r="EO105" s="243"/>
      <c r="EP105" s="112"/>
      <c r="EQ105" s="243"/>
      <c r="ER105" s="243"/>
      <c r="ES105" s="112"/>
      <c r="ET105" s="243"/>
      <c r="EU105" s="243"/>
      <c r="EV105" s="112"/>
      <c r="EW105" s="243"/>
      <c r="EX105" s="243"/>
      <c r="EY105" s="112"/>
      <c r="EZ105" s="243"/>
      <c r="FA105" s="243"/>
      <c r="FB105" s="112"/>
      <c r="FC105" s="243"/>
      <c r="FD105" s="243"/>
      <c r="FE105" s="112"/>
      <c r="FF105" s="243"/>
      <c r="FG105" s="243"/>
      <c r="FH105" s="112"/>
      <c r="FI105" s="243"/>
      <c r="FJ105" s="243"/>
      <c r="FK105" s="112"/>
      <c r="FL105" s="112"/>
      <c r="FM105" s="243"/>
      <c r="FN105" s="243"/>
      <c r="FO105" s="112"/>
      <c r="FP105" s="243"/>
      <c r="FQ105" s="243"/>
      <c r="FR105" s="112"/>
      <c r="FS105" s="243"/>
      <c r="FT105" s="243"/>
      <c r="FU105" s="112"/>
      <c r="FV105" s="243"/>
      <c r="FW105" s="243"/>
      <c r="FX105" s="112"/>
      <c r="FY105" s="243"/>
      <c r="FZ105" s="243"/>
      <c r="GA105" s="112"/>
      <c r="GB105" s="243"/>
      <c r="GC105" s="243"/>
      <c r="GD105" s="112"/>
      <c r="GE105" s="243"/>
      <c r="GF105" s="243"/>
      <c r="GG105" s="112"/>
      <c r="GH105" s="243"/>
      <c r="GI105" s="243"/>
      <c r="GJ105" s="112"/>
      <c r="GK105" s="243"/>
      <c r="GL105" s="243"/>
      <c r="GM105" s="112"/>
      <c r="GN105" s="243"/>
      <c r="GO105" s="243"/>
      <c r="GP105" s="112"/>
      <c r="GQ105" s="243"/>
      <c r="GR105" s="243"/>
      <c r="GS105" s="243"/>
      <c r="GT105" s="243"/>
      <c r="GU105" s="243"/>
      <c r="GV105" s="243"/>
      <c r="GW105" s="243"/>
      <c r="GX105" s="243"/>
      <c r="GY105" s="243"/>
      <c r="GZ105" s="243"/>
      <c r="HA105" s="243"/>
      <c r="HB105" s="243"/>
      <c r="HC105" s="243"/>
      <c r="HD105" s="243"/>
      <c r="HE105" s="243"/>
      <c r="HF105" s="243"/>
      <c r="HG105" s="244"/>
      <c r="HH105" s="244"/>
      <c r="HI105" s="112"/>
    </row>
    <row r="106" spans="1:217" x14ac:dyDescent="0.2">
      <c r="A106" s="112"/>
      <c r="B106" s="112"/>
      <c r="C106" s="239"/>
      <c r="D106" s="239"/>
      <c r="E106" s="239"/>
      <c r="F106" s="239"/>
      <c r="G106" s="112"/>
      <c r="H106" s="240"/>
      <c r="I106" s="240"/>
      <c r="J106" s="240"/>
      <c r="K106" s="240"/>
      <c r="L106" s="240"/>
      <c r="M106" s="240"/>
      <c r="N106" s="240"/>
      <c r="O106" s="240"/>
      <c r="P106" s="240"/>
      <c r="Q106" s="240"/>
      <c r="R106" s="79"/>
      <c r="S106" s="79"/>
      <c r="T106" s="79"/>
      <c r="U106" s="79"/>
      <c r="V106" s="79"/>
      <c r="W106" s="79"/>
      <c r="X106" s="79"/>
      <c r="Y106" s="79"/>
      <c r="Z106" s="79"/>
      <c r="AA106" s="79"/>
      <c r="AB106" s="241"/>
      <c r="AC106" s="241"/>
      <c r="AD106" s="112"/>
      <c r="AE106" s="112"/>
      <c r="AF106" s="112"/>
      <c r="AG106" s="242"/>
      <c r="AH106" s="243"/>
      <c r="AI106" s="243"/>
      <c r="AJ106" s="243"/>
      <c r="AK106" s="243"/>
      <c r="AL106" s="242"/>
      <c r="AM106" s="243"/>
      <c r="AN106" s="243"/>
      <c r="AO106" s="243"/>
      <c r="AP106" s="243"/>
      <c r="AQ106" s="242"/>
      <c r="AR106" s="243"/>
      <c r="AS106" s="243"/>
      <c r="AT106" s="243"/>
      <c r="AU106" s="243"/>
      <c r="AV106" s="242"/>
      <c r="AW106" s="243"/>
      <c r="AX106" s="243"/>
      <c r="AY106" s="243"/>
      <c r="AZ106" s="243"/>
      <c r="BA106" s="243"/>
      <c r="BB106" s="242"/>
      <c r="BC106" s="243"/>
      <c r="BD106" s="243"/>
      <c r="BE106" s="243"/>
      <c r="BF106" s="243"/>
      <c r="BG106" s="242"/>
      <c r="BH106" s="243"/>
      <c r="BI106" s="243"/>
      <c r="BJ106" s="243"/>
      <c r="BK106" s="243"/>
      <c r="BL106" s="242"/>
      <c r="BM106" s="243"/>
      <c r="BN106" s="243"/>
      <c r="BO106" s="243"/>
      <c r="BP106" s="243"/>
      <c r="BQ106" s="242"/>
      <c r="BR106" s="243"/>
      <c r="BS106" s="243"/>
      <c r="BT106" s="243"/>
      <c r="BU106" s="243"/>
      <c r="BV106" s="242"/>
      <c r="BW106" s="243"/>
      <c r="BX106" s="243"/>
      <c r="BY106" s="243"/>
      <c r="BZ106" s="243"/>
      <c r="CA106" s="242"/>
      <c r="CB106" s="243"/>
      <c r="CC106" s="243"/>
      <c r="CD106" s="243"/>
      <c r="CE106" s="243"/>
      <c r="CF106" s="112"/>
      <c r="CG106" s="242"/>
      <c r="CH106" s="242"/>
      <c r="CI106" s="243"/>
      <c r="CJ106" s="243"/>
      <c r="CK106" s="242"/>
      <c r="CL106" s="242"/>
      <c r="CM106" s="242"/>
      <c r="CN106" s="243"/>
      <c r="CO106" s="243"/>
      <c r="CP106" s="242"/>
      <c r="CQ106" s="242"/>
      <c r="CR106" s="242"/>
      <c r="CS106" s="243"/>
      <c r="CT106" s="243"/>
      <c r="CU106" s="242"/>
      <c r="CV106" s="242"/>
      <c r="CW106" s="242"/>
      <c r="CX106" s="243"/>
      <c r="CY106" s="243"/>
      <c r="CZ106" s="242"/>
      <c r="DA106" s="242"/>
      <c r="DB106" s="242"/>
      <c r="DC106" s="243"/>
      <c r="DD106" s="243"/>
      <c r="DE106" s="242"/>
      <c r="DF106" s="242"/>
      <c r="DG106" s="242"/>
      <c r="DH106" s="243"/>
      <c r="DI106" s="243"/>
      <c r="DJ106" s="242"/>
      <c r="DK106" s="242"/>
      <c r="DL106" s="242"/>
      <c r="DM106" s="243"/>
      <c r="DN106" s="243"/>
      <c r="DO106" s="242"/>
      <c r="DP106" s="242"/>
      <c r="DQ106" s="242"/>
      <c r="DR106" s="243"/>
      <c r="DS106" s="243"/>
      <c r="DT106" s="242"/>
      <c r="DU106" s="242"/>
      <c r="DV106" s="242"/>
      <c r="DW106" s="243"/>
      <c r="DX106" s="243"/>
      <c r="DY106" s="242"/>
      <c r="DZ106" s="242"/>
      <c r="EA106" s="242"/>
      <c r="EB106" s="242"/>
      <c r="EC106" s="243"/>
      <c r="ED106" s="243"/>
      <c r="EE106" s="242"/>
      <c r="EF106" s="112"/>
      <c r="EG106" s="112"/>
      <c r="EH106" s="243"/>
      <c r="EI106" s="243"/>
      <c r="EJ106" s="112"/>
      <c r="EK106" s="243"/>
      <c r="EL106" s="243"/>
      <c r="EM106" s="112"/>
      <c r="EN106" s="243"/>
      <c r="EO106" s="243"/>
      <c r="EP106" s="112"/>
      <c r="EQ106" s="243"/>
      <c r="ER106" s="243"/>
      <c r="ES106" s="112"/>
      <c r="ET106" s="243"/>
      <c r="EU106" s="243"/>
      <c r="EV106" s="112"/>
      <c r="EW106" s="243"/>
      <c r="EX106" s="243"/>
      <c r="EY106" s="112"/>
      <c r="EZ106" s="243"/>
      <c r="FA106" s="243"/>
      <c r="FB106" s="112"/>
      <c r="FC106" s="243"/>
      <c r="FD106" s="243"/>
      <c r="FE106" s="112"/>
      <c r="FF106" s="243"/>
      <c r="FG106" s="243"/>
      <c r="FH106" s="112"/>
      <c r="FI106" s="243"/>
      <c r="FJ106" s="243"/>
      <c r="FK106" s="112"/>
      <c r="FL106" s="112"/>
      <c r="FM106" s="243"/>
      <c r="FN106" s="243"/>
      <c r="FO106" s="112"/>
      <c r="FP106" s="243"/>
      <c r="FQ106" s="243"/>
      <c r="FR106" s="112"/>
      <c r="FS106" s="243"/>
      <c r="FT106" s="243"/>
      <c r="FU106" s="112"/>
      <c r="FV106" s="243"/>
      <c r="FW106" s="243"/>
      <c r="FX106" s="112"/>
      <c r="FY106" s="243"/>
      <c r="FZ106" s="243"/>
      <c r="GA106" s="112"/>
      <c r="GB106" s="243"/>
      <c r="GC106" s="243"/>
      <c r="GD106" s="112"/>
      <c r="GE106" s="243"/>
      <c r="GF106" s="243"/>
      <c r="GG106" s="112"/>
      <c r="GH106" s="243"/>
      <c r="GI106" s="243"/>
      <c r="GJ106" s="112"/>
      <c r="GK106" s="243"/>
      <c r="GL106" s="243"/>
      <c r="GM106" s="112"/>
      <c r="GN106" s="243"/>
      <c r="GO106" s="243"/>
      <c r="GP106" s="112"/>
      <c r="GQ106" s="243"/>
      <c r="GR106" s="243"/>
      <c r="GS106" s="243"/>
      <c r="GT106" s="243"/>
      <c r="GU106" s="243"/>
      <c r="GV106" s="243"/>
      <c r="GW106" s="243"/>
      <c r="GX106" s="243"/>
      <c r="GY106" s="243"/>
      <c r="GZ106" s="243"/>
      <c r="HA106" s="243"/>
      <c r="HB106" s="243"/>
      <c r="HC106" s="243"/>
      <c r="HD106" s="243"/>
      <c r="HE106" s="243"/>
      <c r="HF106" s="243"/>
      <c r="HG106" s="244"/>
      <c r="HH106" s="244"/>
      <c r="HI106" s="112"/>
    </row>
    <row r="107" spans="1:217" x14ac:dyDescent="0.2">
      <c r="A107" s="112"/>
      <c r="B107" s="112"/>
      <c r="C107" s="239"/>
      <c r="D107" s="239"/>
      <c r="E107" s="239"/>
      <c r="F107" s="239"/>
      <c r="G107" s="112"/>
      <c r="H107" s="240"/>
      <c r="I107" s="240"/>
      <c r="J107" s="240"/>
      <c r="K107" s="240"/>
      <c r="L107" s="240"/>
      <c r="M107" s="240"/>
      <c r="N107" s="240"/>
      <c r="O107" s="240"/>
      <c r="P107" s="240"/>
      <c r="Q107" s="240"/>
      <c r="R107" s="79"/>
      <c r="S107" s="79"/>
      <c r="T107" s="79"/>
      <c r="U107" s="79"/>
      <c r="V107" s="79"/>
      <c r="W107" s="79"/>
      <c r="X107" s="79"/>
      <c r="Y107" s="79"/>
      <c r="Z107" s="79"/>
      <c r="AA107" s="79"/>
      <c r="AB107" s="241"/>
      <c r="AC107" s="241"/>
      <c r="AD107" s="112"/>
      <c r="AE107" s="112"/>
      <c r="AF107" s="112"/>
      <c r="AG107" s="242"/>
      <c r="AH107" s="243"/>
      <c r="AI107" s="243"/>
      <c r="AJ107" s="243"/>
      <c r="AK107" s="243"/>
      <c r="AL107" s="242"/>
      <c r="AM107" s="243"/>
      <c r="AN107" s="243"/>
      <c r="AO107" s="243"/>
      <c r="AP107" s="243"/>
      <c r="AQ107" s="242"/>
      <c r="AR107" s="243"/>
      <c r="AS107" s="243"/>
      <c r="AT107" s="243"/>
      <c r="AU107" s="243"/>
      <c r="AV107" s="242"/>
      <c r="AW107" s="243"/>
      <c r="AX107" s="243"/>
      <c r="AY107" s="243"/>
      <c r="AZ107" s="243"/>
      <c r="BA107" s="243"/>
      <c r="BB107" s="242"/>
      <c r="BC107" s="243"/>
      <c r="BD107" s="243"/>
      <c r="BE107" s="243"/>
      <c r="BF107" s="243"/>
      <c r="BG107" s="242"/>
      <c r="BH107" s="243"/>
      <c r="BI107" s="243"/>
      <c r="BJ107" s="243"/>
      <c r="BK107" s="243"/>
      <c r="BL107" s="242"/>
      <c r="BM107" s="243"/>
      <c r="BN107" s="243"/>
      <c r="BO107" s="243"/>
      <c r="BP107" s="243"/>
      <c r="BQ107" s="242"/>
      <c r="BR107" s="243"/>
      <c r="BS107" s="243"/>
      <c r="BT107" s="243"/>
      <c r="BU107" s="243"/>
      <c r="BV107" s="242"/>
      <c r="BW107" s="243"/>
      <c r="BX107" s="243"/>
      <c r="BY107" s="243"/>
      <c r="BZ107" s="243"/>
      <c r="CA107" s="242"/>
      <c r="CB107" s="243"/>
      <c r="CC107" s="243"/>
      <c r="CD107" s="243"/>
      <c r="CE107" s="243"/>
      <c r="CF107" s="112"/>
      <c r="CG107" s="242"/>
      <c r="CH107" s="242"/>
      <c r="CI107" s="243"/>
      <c r="CJ107" s="243"/>
      <c r="CK107" s="242"/>
      <c r="CL107" s="242"/>
      <c r="CM107" s="242"/>
      <c r="CN107" s="243"/>
      <c r="CO107" s="243"/>
      <c r="CP107" s="242"/>
      <c r="CQ107" s="242"/>
      <c r="CR107" s="242"/>
      <c r="CS107" s="243"/>
      <c r="CT107" s="243"/>
      <c r="CU107" s="242"/>
      <c r="CV107" s="242"/>
      <c r="CW107" s="242"/>
      <c r="CX107" s="243"/>
      <c r="CY107" s="243"/>
      <c r="CZ107" s="242"/>
      <c r="DA107" s="242"/>
      <c r="DB107" s="242"/>
      <c r="DC107" s="243"/>
      <c r="DD107" s="243"/>
      <c r="DE107" s="242"/>
      <c r="DF107" s="242"/>
      <c r="DG107" s="242"/>
      <c r="DH107" s="243"/>
      <c r="DI107" s="243"/>
      <c r="DJ107" s="242"/>
      <c r="DK107" s="242"/>
      <c r="DL107" s="242"/>
      <c r="DM107" s="243"/>
      <c r="DN107" s="243"/>
      <c r="DO107" s="242"/>
      <c r="DP107" s="242"/>
      <c r="DQ107" s="242"/>
      <c r="DR107" s="243"/>
      <c r="DS107" s="243"/>
      <c r="DT107" s="242"/>
      <c r="DU107" s="242"/>
      <c r="DV107" s="242"/>
      <c r="DW107" s="243"/>
      <c r="DX107" s="243"/>
      <c r="DY107" s="242"/>
      <c r="DZ107" s="242"/>
      <c r="EA107" s="242"/>
      <c r="EB107" s="242"/>
      <c r="EC107" s="243"/>
      <c r="ED107" s="243"/>
      <c r="EE107" s="242"/>
      <c r="EF107" s="112"/>
      <c r="EG107" s="112"/>
      <c r="EH107" s="243"/>
      <c r="EI107" s="243"/>
      <c r="EJ107" s="112"/>
      <c r="EK107" s="243"/>
      <c r="EL107" s="243"/>
      <c r="EM107" s="112"/>
      <c r="EN107" s="243"/>
      <c r="EO107" s="243"/>
      <c r="EP107" s="112"/>
      <c r="EQ107" s="243"/>
      <c r="ER107" s="243"/>
      <c r="ES107" s="112"/>
      <c r="ET107" s="243"/>
      <c r="EU107" s="243"/>
      <c r="EV107" s="112"/>
      <c r="EW107" s="243"/>
      <c r="EX107" s="243"/>
      <c r="EY107" s="112"/>
      <c r="EZ107" s="243"/>
      <c r="FA107" s="243"/>
      <c r="FB107" s="112"/>
      <c r="FC107" s="243"/>
      <c r="FD107" s="243"/>
      <c r="FE107" s="112"/>
      <c r="FF107" s="243"/>
      <c r="FG107" s="243"/>
      <c r="FH107" s="112"/>
      <c r="FI107" s="243"/>
      <c r="FJ107" s="243"/>
      <c r="FK107" s="112"/>
      <c r="FL107" s="112"/>
      <c r="FM107" s="243"/>
      <c r="FN107" s="243"/>
      <c r="FO107" s="112"/>
      <c r="FP107" s="243"/>
      <c r="FQ107" s="243"/>
      <c r="FR107" s="112"/>
      <c r="FS107" s="243"/>
      <c r="FT107" s="243"/>
      <c r="FU107" s="112"/>
      <c r="FV107" s="243"/>
      <c r="FW107" s="243"/>
      <c r="FX107" s="112"/>
      <c r="FY107" s="243"/>
      <c r="FZ107" s="243"/>
      <c r="GA107" s="112"/>
      <c r="GB107" s="243"/>
      <c r="GC107" s="243"/>
      <c r="GD107" s="112"/>
      <c r="GE107" s="243"/>
      <c r="GF107" s="243"/>
      <c r="GG107" s="112"/>
      <c r="GH107" s="243"/>
      <c r="GI107" s="243"/>
      <c r="GJ107" s="112"/>
      <c r="GK107" s="243"/>
      <c r="GL107" s="243"/>
      <c r="GM107" s="112"/>
      <c r="GN107" s="243"/>
      <c r="GO107" s="243"/>
      <c r="GP107" s="112"/>
      <c r="GQ107" s="243"/>
      <c r="GR107" s="243"/>
      <c r="GS107" s="243"/>
      <c r="GT107" s="243"/>
      <c r="GU107" s="243"/>
      <c r="GV107" s="243"/>
      <c r="GW107" s="243"/>
      <c r="GX107" s="243"/>
      <c r="GY107" s="243"/>
      <c r="GZ107" s="243"/>
      <c r="HA107" s="243"/>
      <c r="HB107" s="243"/>
      <c r="HC107" s="243"/>
      <c r="HD107" s="243"/>
      <c r="HE107" s="243"/>
      <c r="HF107" s="243"/>
      <c r="HG107" s="244"/>
      <c r="HH107" s="244"/>
      <c r="HI107" s="112"/>
    </row>
    <row r="108" spans="1:217" x14ac:dyDescent="0.2">
      <c r="A108" s="112"/>
      <c r="B108" s="112"/>
      <c r="C108" s="239"/>
      <c r="D108" s="239"/>
      <c r="E108" s="239"/>
      <c r="F108" s="239"/>
      <c r="G108" s="112"/>
      <c r="H108" s="240"/>
      <c r="I108" s="240"/>
      <c r="J108" s="240"/>
      <c r="K108" s="240"/>
      <c r="L108" s="240"/>
      <c r="M108" s="240"/>
      <c r="N108" s="240"/>
      <c r="O108" s="240"/>
      <c r="P108" s="240"/>
      <c r="Q108" s="240"/>
      <c r="R108" s="79"/>
      <c r="S108" s="79"/>
      <c r="T108" s="79"/>
      <c r="U108" s="79"/>
      <c r="V108" s="79"/>
      <c r="W108" s="79"/>
      <c r="X108" s="79"/>
      <c r="Y108" s="79"/>
      <c r="Z108" s="79"/>
      <c r="AA108" s="79"/>
      <c r="AB108" s="241"/>
      <c r="AC108" s="241"/>
      <c r="AD108" s="112"/>
      <c r="AE108" s="112"/>
      <c r="AF108" s="112"/>
      <c r="AG108" s="242"/>
      <c r="AH108" s="243"/>
      <c r="AI108" s="243"/>
      <c r="AJ108" s="243"/>
      <c r="AK108" s="243"/>
      <c r="AL108" s="242"/>
      <c r="AM108" s="243"/>
      <c r="AN108" s="243"/>
      <c r="AO108" s="243"/>
      <c r="AP108" s="243"/>
      <c r="AQ108" s="242"/>
      <c r="AR108" s="243"/>
      <c r="AS108" s="243"/>
      <c r="AT108" s="243"/>
      <c r="AU108" s="243"/>
      <c r="AV108" s="242"/>
      <c r="AW108" s="243"/>
      <c r="AX108" s="243"/>
      <c r="AY108" s="243"/>
      <c r="AZ108" s="243"/>
      <c r="BA108" s="243"/>
      <c r="BB108" s="242"/>
      <c r="BC108" s="243"/>
      <c r="BD108" s="243"/>
      <c r="BE108" s="243"/>
      <c r="BF108" s="243"/>
      <c r="BG108" s="242"/>
      <c r="BH108" s="243"/>
      <c r="BI108" s="243"/>
      <c r="BJ108" s="243"/>
      <c r="BK108" s="243"/>
      <c r="BL108" s="242"/>
      <c r="BM108" s="243"/>
      <c r="BN108" s="243"/>
      <c r="BO108" s="243"/>
      <c r="BP108" s="243"/>
      <c r="BQ108" s="242"/>
      <c r="BR108" s="243"/>
      <c r="BS108" s="243"/>
      <c r="BT108" s="243"/>
      <c r="BU108" s="243"/>
      <c r="BV108" s="242"/>
      <c r="BW108" s="243"/>
      <c r="BX108" s="243"/>
      <c r="BY108" s="243"/>
      <c r="BZ108" s="243"/>
      <c r="CA108" s="242"/>
      <c r="CB108" s="243"/>
      <c r="CC108" s="243"/>
      <c r="CD108" s="243"/>
      <c r="CE108" s="243"/>
      <c r="CF108" s="112"/>
      <c r="CG108" s="242"/>
      <c r="CH108" s="242"/>
      <c r="CI108" s="243"/>
      <c r="CJ108" s="243"/>
      <c r="CK108" s="242"/>
      <c r="CL108" s="242"/>
      <c r="CM108" s="242"/>
      <c r="CN108" s="243"/>
      <c r="CO108" s="243"/>
      <c r="CP108" s="242"/>
      <c r="CQ108" s="242"/>
      <c r="CR108" s="242"/>
      <c r="CS108" s="243"/>
      <c r="CT108" s="243"/>
      <c r="CU108" s="242"/>
      <c r="CV108" s="242"/>
      <c r="CW108" s="242"/>
      <c r="CX108" s="243"/>
      <c r="CY108" s="243"/>
      <c r="CZ108" s="242"/>
      <c r="DA108" s="242"/>
      <c r="DB108" s="242"/>
      <c r="DC108" s="243"/>
      <c r="DD108" s="243"/>
      <c r="DE108" s="242"/>
      <c r="DF108" s="242"/>
      <c r="DG108" s="242"/>
      <c r="DH108" s="243"/>
      <c r="DI108" s="243"/>
      <c r="DJ108" s="242"/>
      <c r="DK108" s="242"/>
      <c r="DL108" s="242"/>
      <c r="DM108" s="243"/>
      <c r="DN108" s="243"/>
      <c r="DO108" s="242"/>
      <c r="DP108" s="242"/>
      <c r="DQ108" s="242"/>
      <c r="DR108" s="243"/>
      <c r="DS108" s="243"/>
      <c r="DT108" s="242"/>
      <c r="DU108" s="242"/>
      <c r="DV108" s="242"/>
      <c r="DW108" s="243"/>
      <c r="DX108" s="243"/>
      <c r="DY108" s="242"/>
      <c r="DZ108" s="242"/>
      <c r="EA108" s="242"/>
      <c r="EB108" s="242"/>
      <c r="EC108" s="243"/>
      <c r="ED108" s="243"/>
      <c r="EE108" s="242"/>
      <c r="EF108" s="112"/>
      <c r="EG108" s="112"/>
      <c r="EH108" s="243"/>
      <c r="EI108" s="243"/>
      <c r="EJ108" s="112"/>
      <c r="EK108" s="243"/>
      <c r="EL108" s="243"/>
      <c r="EM108" s="112"/>
      <c r="EN108" s="243"/>
      <c r="EO108" s="243"/>
      <c r="EP108" s="112"/>
      <c r="EQ108" s="243"/>
      <c r="ER108" s="243"/>
      <c r="ES108" s="112"/>
      <c r="ET108" s="243"/>
      <c r="EU108" s="243"/>
      <c r="EV108" s="112"/>
      <c r="EW108" s="243"/>
      <c r="EX108" s="243"/>
      <c r="EY108" s="112"/>
      <c r="EZ108" s="243"/>
      <c r="FA108" s="243"/>
      <c r="FB108" s="112"/>
      <c r="FC108" s="243"/>
      <c r="FD108" s="243"/>
      <c r="FE108" s="112"/>
      <c r="FF108" s="243"/>
      <c r="FG108" s="243"/>
      <c r="FH108" s="112"/>
      <c r="FI108" s="243"/>
      <c r="FJ108" s="243"/>
      <c r="FK108" s="112"/>
      <c r="FL108" s="112"/>
      <c r="FM108" s="243"/>
      <c r="FN108" s="243"/>
      <c r="FO108" s="112"/>
      <c r="FP108" s="243"/>
      <c r="FQ108" s="243"/>
      <c r="FR108" s="112"/>
      <c r="FS108" s="243"/>
      <c r="FT108" s="243"/>
      <c r="FU108" s="112"/>
      <c r="FV108" s="243"/>
      <c r="FW108" s="243"/>
      <c r="FX108" s="112"/>
      <c r="FY108" s="243"/>
      <c r="FZ108" s="243"/>
      <c r="GA108" s="112"/>
      <c r="GB108" s="243"/>
      <c r="GC108" s="243"/>
      <c r="GD108" s="112"/>
      <c r="GE108" s="243"/>
      <c r="GF108" s="243"/>
      <c r="GG108" s="112"/>
      <c r="GH108" s="243"/>
      <c r="GI108" s="243"/>
      <c r="GJ108" s="112"/>
      <c r="GK108" s="243"/>
      <c r="GL108" s="243"/>
      <c r="GM108" s="112"/>
      <c r="GN108" s="243"/>
      <c r="GO108" s="243"/>
      <c r="GP108" s="112"/>
      <c r="GQ108" s="243"/>
      <c r="GR108" s="243"/>
      <c r="GS108" s="243"/>
      <c r="GT108" s="243"/>
      <c r="GU108" s="243"/>
      <c r="GV108" s="243"/>
      <c r="GW108" s="243"/>
      <c r="GX108" s="243"/>
      <c r="GY108" s="243"/>
      <c r="GZ108" s="243"/>
      <c r="HA108" s="243"/>
      <c r="HB108" s="243"/>
      <c r="HC108" s="243"/>
      <c r="HD108" s="243"/>
      <c r="HE108" s="243"/>
      <c r="HF108" s="243"/>
      <c r="HG108" s="244"/>
      <c r="HH108" s="244"/>
      <c r="HI108" s="112"/>
    </row>
    <row r="109" spans="1:217" x14ac:dyDescent="0.2">
      <c r="A109" s="112"/>
      <c r="B109" s="112"/>
      <c r="C109" s="239"/>
      <c r="D109" s="239"/>
      <c r="E109" s="239"/>
      <c r="F109" s="239"/>
      <c r="G109" s="112"/>
      <c r="H109" s="112"/>
      <c r="I109" s="112"/>
      <c r="J109" s="112"/>
      <c r="K109" s="112"/>
      <c r="L109" s="112"/>
      <c r="M109" s="112"/>
      <c r="N109" s="112"/>
      <c r="O109" s="112"/>
      <c r="P109" s="112"/>
      <c r="Q109" s="112"/>
      <c r="R109" s="79"/>
      <c r="S109" s="79"/>
      <c r="T109" s="79"/>
      <c r="U109" s="79"/>
      <c r="V109" s="79"/>
      <c r="W109" s="79"/>
      <c r="X109" s="79"/>
      <c r="Y109" s="79"/>
      <c r="Z109" s="79"/>
      <c r="AA109" s="79"/>
      <c r="AB109" s="241"/>
      <c r="AC109" s="241"/>
      <c r="AD109" s="112"/>
      <c r="AE109" s="112"/>
      <c r="AF109" s="112"/>
      <c r="AG109" s="242"/>
      <c r="AH109" s="243"/>
      <c r="AI109" s="243"/>
      <c r="AJ109" s="243"/>
      <c r="AK109" s="243"/>
      <c r="AL109" s="242"/>
      <c r="AM109" s="243"/>
      <c r="AN109" s="243"/>
      <c r="AO109" s="243"/>
      <c r="AP109" s="243"/>
      <c r="AQ109" s="242"/>
      <c r="AR109" s="243"/>
      <c r="AS109" s="243"/>
      <c r="AT109" s="243"/>
      <c r="AU109" s="243"/>
      <c r="AV109" s="242"/>
      <c r="AW109" s="243"/>
      <c r="AX109" s="243"/>
      <c r="AY109" s="243"/>
      <c r="AZ109" s="243"/>
      <c r="BA109" s="243"/>
      <c r="BB109" s="242"/>
      <c r="BC109" s="243"/>
      <c r="BD109" s="243"/>
      <c r="BE109" s="243"/>
      <c r="BF109" s="243"/>
      <c r="BG109" s="242"/>
      <c r="BH109" s="243"/>
      <c r="BI109" s="243"/>
      <c r="BJ109" s="243"/>
      <c r="BK109" s="243"/>
      <c r="BL109" s="242"/>
      <c r="BM109" s="243"/>
      <c r="BN109" s="243"/>
      <c r="BO109" s="243"/>
      <c r="BP109" s="243"/>
      <c r="BQ109" s="242"/>
      <c r="BR109" s="243"/>
      <c r="BS109" s="243"/>
      <c r="BT109" s="243"/>
      <c r="BU109" s="243"/>
      <c r="BV109" s="242"/>
      <c r="BW109" s="243"/>
      <c r="BX109" s="243"/>
      <c r="BY109" s="243"/>
      <c r="BZ109" s="243"/>
      <c r="CA109" s="242"/>
      <c r="CB109" s="243"/>
      <c r="CC109" s="243"/>
      <c r="CD109" s="243"/>
      <c r="CE109" s="243"/>
      <c r="CF109" s="112"/>
      <c r="CG109" s="242"/>
      <c r="CH109" s="242"/>
      <c r="CI109" s="243"/>
      <c r="CJ109" s="243"/>
      <c r="CK109" s="243"/>
      <c r="CL109" s="242"/>
      <c r="CM109" s="242"/>
      <c r="CN109" s="243"/>
      <c r="CO109" s="243"/>
      <c r="CP109" s="243"/>
      <c r="CQ109" s="242"/>
      <c r="CR109" s="242"/>
      <c r="CS109" s="243"/>
      <c r="CT109" s="243"/>
      <c r="CU109" s="243"/>
      <c r="CV109" s="242"/>
      <c r="CW109" s="242"/>
      <c r="CX109" s="243"/>
      <c r="CY109" s="243"/>
      <c r="CZ109" s="243"/>
      <c r="DA109" s="242"/>
      <c r="DB109" s="242"/>
      <c r="DC109" s="243"/>
      <c r="DD109" s="243"/>
      <c r="DE109" s="243"/>
      <c r="DF109" s="242"/>
      <c r="DG109" s="242"/>
      <c r="DH109" s="243"/>
      <c r="DI109" s="243"/>
      <c r="DJ109" s="243"/>
      <c r="DK109" s="242"/>
      <c r="DL109" s="242"/>
      <c r="DM109" s="243"/>
      <c r="DN109" s="243"/>
      <c r="DO109" s="243"/>
      <c r="DP109" s="242"/>
      <c r="DQ109" s="242"/>
      <c r="DR109" s="243"/>
      <c r="DS109" s="243"/>
      <c r="DT109" s="243"/>
      <c r="DU109" s="242"/>
      <c r="DV109" s="242"/>
      <c r="DW109" s="243"/>
      <c r="DX109" s="243"/>
      <c r="DY109" s="243"/>
      <c r="DZ109" s="242"/>
      <c r="EA109" s="242"/>
      <c r="EB109" s="242"/>
      <c r="EC109" s="243"/>
      <c r="ED109" s="243"/>
      <c r="EE109" s="243"/>
      <c r="EF109" s="112"/>
      <c r="EG109" s="112"/>
      <c r="EH109" s="243"/>
      <c r="EI109" s="243"/>
      <c r="EJ109" s="112"/>
      <c r="EK109" s="243"/>
      <c r="EL109" s="243"/>
      <c r="EM109" s="112"/>
      <c r="EN109" s="243"/>
      <c r="EO109" s="243"/>
      <c r="EP109" s="112"/>
      <c r="EQ109" s="243"/>
      <c r="ER109" s="243"/>
      <c r="ES109" s="112"/>
      <c r="ET109" s="243"/>
      <c r="EU109" s="243"/>
      <c r="EV109" s="112"/>
      <c r="EW109" s="243"/>
      <c r="EX109" s="243"/>
      <c r="EY109" s="112"/>
      <c r="EZ109" s="243"/>
      <c r="FA109" s="243"/>
      <c r="FB109" s="112"/>
      <c r="FC109" s="243"/>
      <c r="FD109" s="243"/>
      <c r="FE109" s="112"/>
      <c r="FF109" s="243"/>
      <c r="FG109" s="243"/>
      <c r="FH109" s="112"/>
      <c r="FI109" s="243"/>
      <c r="FJ109" s="243"/>
      <c r="FK109" s="112"/>
      <c r="FL109" s="112"/>
      <c r="FM109" s="243"/>
      <c r="FN109" s="243"/>
      <c r="FO109" s="112"/>
      <c r="FP109" s="243"/>
      <c r="FQ109" s="243"/>
      <c r="FR109" s="112"/>
      <c r="FS109" s="243"/>
      <c r="FT109" s="243"/>
      <c r="FU109" s="112"/>
      <c r="FV109" s="243"/>
      <c r="FW109" s="243"/>
      <c r="FX109" s="112"/>
      <c r="FY109" s="243"/>
      <c r="FZ109" s="243"/>
      <c r="GA109" s="112"/>
      <c r="GB109" s="243"/>
      <c r="GC109" s="243"/>
      <c r="GD109" s="112"/>
      <c r="GE109" s="243"/>
      <c r="GF109" s="243"/>
      <c r="GG109" s="112"/>
      <c r="GH109" s="243"/>
      <c r="GI109" s="243"/>
      <c r="GJ109" s="112"/>
      <c r="GK109" s="243"/>
      <c r="GL109" s="243"/>
      <c r="GM109" s="112"/>
      <c r="GN109" s="243"/>
      <c r="GO109" s="243"/>
      <c r="GP109" s="112"/>
      <c r="GQ109" s="243"/>
      <c r="GR109" s="243"/>
      <c r="GS109" s="243"/>
      <c r="GT109" s="243"/>
      <c r="GU109" s="243"/>
      <c r="GV109" s="243"/>
      <c r="GW109" s="243"/>
      <c r="GX109" s="243"/>
      <c r="GY109" s="243"/>
      <c r="GZ109" s="243"/>
      <c r="HA109" s="243"/>
      <c r="HB109" s="243"/>
      <c r="HC109" s="243"/>
      <c r="HD109" s="243"/>
      <c r="HE109" s="243"/>
      <c r="HF109" s="243"/>
      <c r="HG109" s="244"/>
      <c r="HH109" s="244"/>
      <c r="HI109" s="112"/>
    </row>
    <row r="110" spans="1:217" x14ac:dyDescent="0.2">
      <c r="R110" s="79"/>
      <c r="S110" s="79"/>
      <c r="T110" s="79"/>
      <c r="U110" s="79"/>
      <c r="V110" s="79"/>
      <c r="W110" s="79"/>
      <c r="X110" s="79"/>
      <c r="Y110" s="79"/>
      <c r="Z110" s="79"/>
      <c r="AA110" s="79"/>
      <c r="AB110" s="9"/>
      <c r="AC110" s="9"/>
      <c r="AG110" s="12"/>
      <c r="AH110" s="4"/>
      <c r="AI110" s="4"/>
      <c r="AJ110" s="4"/>
      <c r="AK110" s="4"/>
      <c r="AL110" s="12"/>
      <c r="AM110" s="4"/>
      <c r="AN110" s="4"/>
      <c r="AO110" s="4"/>
      <c r="AP110" s="4"/>
      <c r="AQ110" s="12"/>
      <c r="AR110" s="4"/>
      <c r="AS110" s="4"/>
      <c r="AT110" s="4"/>
      <c r="AU110" s="4"/>
      <c r="AV110" s="12"/>
      <c r="AW110" s="4"/>
      <c r="AX110" s="4"/>
      <c r="AY110" s="4"/>
      <c r="AZ110" s="4"/>
      <c r="BA110" s="4"/>
      <c r="BB110" s="12"/>
      <c r="BC110" s="4"/>
      <c r="BD110" s="4"/>
      <c r="BE110" s="4"/>
      <c r="BF110" s="4"/>
      <c r="BG110" s="12"/>
      <c r="BH110" s="4"/>
      <c r="BI110" s="4"/>
      <c r="BJ110" s="4"/>
      <c r="BK110" s="4"/>
      <c r="BL110" s="12"/>
      <c r="BM110" s="4"/>
      <c r="BN110" s="4"/>
      <c r="BO110" s="4"/>
      <c r="BP110" s="4"/>
      <c r="BQ110" s="12"/>
      <c r="BR110" s="4"/>
      <c r="BS110" s="4"/>
      <c r="BT110" s="4"/>
      <c r="BU110" s="4"/>
      <c r="BV110" s="12"/>
      <c r="BW110" s="4"/>
      <c r="BX110" s="4"/>
      <c r="BY110" s="4"/>
      <c r="BZ110" s="4"/>
      <c r="CA110" s="12"/>
      <c r="CB110" s="4"/>
      <c r="CC110" s="4"/>
      <c r="CD110" s="4"/>
      <c r="CE110" s="4"/>
      <c r="CG110" s="12"/>
      <c r="CH110" s="12"/>
      <c r="CI110" s="4"/>
      <c r="CJ110" s="4"/>
      <c r="CK110" s="4"/>
      <c r="CL110" s="12"/>
      <c r="CM110" s="12"/>
      <c r="CN110" s="4"/>
      <c r="CO110" s="4"/>
      <c r="CP110" s="4"/>
      <c r="CQ110" s="12"/>
      <c r="CR110" s="12"/>
      <c r="CS110" s="4"/>
      <c r="CT110" s="4"/>
      <c r="CU110" s="4"/>
      <c r="CV110" s="12"/>
      <c r="CW110" s="12"/>
      <c r="CX110" s="4"/>
      <c r="CY110" s="4"/>
      <c r="CZ110" s="4"/>
      <c r="DA110" s="12"/>
      <c r="DB110" s="12"/>
      <c r="DC110" s="4"/>
      <c r="DD110" s="4"/>
      <c r="DE110" s="4"/>
      <c r="DF110" s="12"/>
      <c r="DG110" s="12"/>
      <c r="DH110" s="4"/>
      <c r="DI110" s="4"/>
      <c r="DJ110" s="4"/>
      <c r="DK110" s="12"/>
      <c r="DL110" s="12"/>
      <c r="DM110" s="4"/>
      <c r="DN110" s="4"/>
      <c r="DO110" s="4"/>
      <c r="DP110" s="12"/>
      <c r="DQ110" s="12"/>
      <c r="DR110" s="4"/>
      <c r="DS110" s="4"/>
      <c r="DT110" s="4"/>
      <c r="DU110" s="12"/>
      <c r="DV110" s="12"/>
      <c r="DW110" s="4"/>
      <c r="DX110" s="4"/>
      <c r="DY110" s="4"/>
      <c r="DZ110" s="12"/>
      <c r="EA110" s="12"/>
      <c r="EB110" s="12"/>
      <c r="EC110" s="4"/>
      <c r="ED110" s="4"/>
      <c r="EE110" s="4"/>
      <c r="EH110" s="4"/>
      <c r="EI110" s="4"/>
      <c r="EK110" s="4"/>
      <c r="EL110" s="4"/>
      <c r="EN110" s="4"/>
      <c r="EO110" s="4"/>
      <c r="EQ110" s="4"/>
      <c r="ER110" s="4"/>
      <c r="ET110" s="4"/>
      <c r="EU110" s="4"/>
      <c r="EW110" s="4"/>
      <c r="EX110" s="4"/>
      <c r="EZ110" s="4"/>
      <c r="FA110" s="4"/>
      <c r="FC110" s="4"/>
      <c r="FD110" s="4"/>
      <c r="FF110" s="4"/>
      <c r="FG110" s="4"/>
      <c r="FI110" s="4"/>
      <c r="FJ110" s="4"/>
      <c r="FM110" s="4"/>
      <c r="FN110" s="4"/>
      <c r="FP110" s="4"/>
      <c r="FQ110" s="4"/>
      <c r="FS110" s="4"/>
      <c r="FT110" s="4"/>
      <c r="FV110" s="4"/>
      <c r="FW110" s="4"/>
      <c r="FY110" s="4"/>
      <c r="FZ110" s="4"/>
      <c r="GB110" s="4"/>
      <c r="GC110" s="4"/>
      <c r="GE110" s="4"/>
      <c r="GF110" s="4"/>
      <c r="GH110" s="4"/>
      <c r="GI110" s="4"/>
      <c r="GK110" s="4"/>
      <c r="GL110" s="4"/>
      <c r="GN110" s="4"/>
      <c r="GO110" s="4"/>
      <c r="GQ110" s="4"/>
      <c r="GR110" s="4"/>
      <c r="GS110" s="4"/>
      <c r="GT110" s="4"/>
      <c r="GU110" s="4"/>
      <c r="GV110" s="4"/>
      <c r="GW110" s="4"/>
      <c r="GX110" s="4"/>
      <c r="GY110" s="4"/>
      <c r="GZ110" s="4"/>
      <c r="HA110" s="4"/>
      <c r="HB110" s="4"/>
      <c r="HC110" s="4"/>
      <c r="HD110" s="4"/>
      <c r="HE110" s="4"/>
      <c r="HF110" s="4"/>
      <c r="HG110" s="19"/>
      <c r="HH110" s="19"/>
    </row>
    <row r="111" spans="1:217" x14ac:dyDescent="0.2">
      <c r="R111" s="79"/>
      <c r="S111" s="79"/>
      <c r="T111" s="79"/>
      <c r="U111" s="79"/>
      <c r="V111" s="79"/>
      <c r="W111" s="79"/>
      <c r="X111" s="79"/>
      <c r="Y111" s="79"/>
      <c r="Z111" s="79"/>
      <c r="AA111" s="79"/>
      <c r="AB111" s="9"/>
      <c r="AC111" s="9"/>
      <c r="AG111" s="12"/>
      <c r="AH111" s="4"/>
      <c r="AI111" s="4"/>
      <c r="AJ111" s="4"/>
      <c r="AK111" s="4"/>
      <c r="AL111" s="12"/>
      <c r="AM111" s="4"/>
      <c r="AN111" s="4"/>
      <c r="AO111" s="4"/>
      <c r="AP111" s="4"/>
      <c r="AQ111" s="12"/>
      <c r="AR111" s="4"/>
      <c r="AS111" s="4"/>
      <c r="AT111" s="4"/>
      <c r="AU111" s="4"/>
      <c r="AV111" s="12"/>
      <c r="AW111" s="4"/>
      <c r="AX111" s="4"/>
      <c r="AY111" s="4"/>
      <c r="AZ111" s="4"/>
      <c r="BA111" s="4"/>
      <c r="BB111" s="12"/>
      <c r="BC111" s="4"/>
      <c r="BD111" s="4"/>
      <c r="BE111" s="4"/>
      <c r="BF111" s="4"/>
      <c r="BG111" s="12"/>
      <c r="BH111" s="4"/>
      <c r="BI111" s="4"/>
      <c r="BJ111" s="4"/>
      <c r="BK111" s="4"/>
      <c r="BL111" s="12"/>
      <c r="BM111" s="4"/>
      <c r="BN111" s="4"/>
      <c r="BO111" s="4"/>
      <c r="BP111" s="4"/>
      <c r="BQ111" s="12"/>
      <c r="BR111" s="4"/>
      <c r="BS111" s="4"/>
      <c r="BT111" s="4"/>
      <c r="BU111" s="4"/>
      <c r="BV111" s="12"/>
      <c r="BW111" s="4"/>
      <c r="BX111" s="4"/>
      <c r="BY111" s="4"/>
      <c r="BZ111" s="4"/>
      <c r="CA111" s="12"/>
      <c r="CB111" s="4"/>
      <c r="CC111" s="4"/>
      <c r="CD111" s="4"/>
      <c r="CE111" s="4"/>
      <c r="CG111" s="12"/>
      <c r="CH111" s="12"/>
      <c r="CI111" s="4"/>
      <c r="CJ111" s="4"/>
      <c r="CK111" s="4"/>
      <c r="CL111" s="12"/>
      <c r="CM111" s="12"/>
      <c r="CN111" s="4"/>
      <c r="CO111" s="4"/>
      <c r="CP111" s="4"/>
      <c r="CQ111" s="12"/>
      <c r="CR111" s="12"/>
      <c r="CS111" s="4"/>
      <c r="CT111" s="4"/>
      <c r="CU111" s="4"/>
      <c r="CV111" s="12"/>
      <c r="CW111" s="12"/>
      <c r="CX111" s="4"/>
      <c r="CY111" s="4"/>
      <c r="CZ111" s="4"/>
      <c r="DA111" s="12"/>
      <c r="DB111" s="12"/>
      <c r="DC111" s="4"/>
      <c r="DD111" s="4"/>
      <c r="DE111" s="4"/>
      <c r="DF111" s="12"/>
      <c r="DG111" s="12"/>
      <c r="DH111" s="4"/>
      <c r="DI111" s="4"/>
      <c r="DJ111" s="4"/>
      <c r="DK111" s="12"/>
      <c r="DL111" s="12"/>
      <c r="DM111" s="4"/>
      <c r="DN111" s="4"/>
      <c r="DO111" s="4"/>
      <c r="DP111" s="12"/>
      <c r="DQ111" s="12"/>
      <c r="DR111" s="4"/>
      <c r="DS111" s="4"/>
      <c r="DT111" s="4"/>
      <c r="DU111" s="12"/>
      <c r="DV111" s="12"/>
      <c r="DW111" s="4"/>
      <c r="DX111" s="4"/>
      <c r="DY111" s="4"/>
      <c r="DZ111" s="12"/>
      <c r="EA111" s="12"/>
      <c r="EB111" s="12"/>
      <c r="EC111" s="4"/>
      <c r="ED111" s="4"/>
      <c r="EE111" s="4"/>
      <c r="EH111" s="4"/>
      <c r="EI111" s="4"/>
      <c r="EK111" s="4"/>
      <c r="EL111" s="4"/>
      <c r="EN111" s="4"/>
      <c r="EO111" s="4"/>
      <c r="EQ111" s="4"/>
      <c r="ER111" s="4"/>
      <c r="ET111" s="4"/>
      <c r="EU111" s="4"/>
      <c r="EW111" s="4"/>
      <c r="EX111" s="4"/>
      <c r="EZ111" s="4"/>
      <c r="FA111" s="4"/>
      <c r="FC111" s="4"/>
      <c r="FD111" s="4"/>
      <c r="FF111" s="4"/>
      <c r="FG111" s="4"/>
      <c r="FI111" s="4"/>
      <c r="FJ111" s="4"/>
      <c r="FM111" s="4"/>
      <c r="FN111" s="4"/>
      <c r="FP111" s="4"/>
      <c r="FQ111" s="4"/>
      <c r="FS111" s="4"/>
      <c r="FT111" s="4"/>
      <c r="FV111" s="4"/>
      <c r="FW111" s="4"/>
      <c r="FY111" s="4"/>
      <c r="FZ111" s="4"/>
      <c r="GB111" s="4"/>
      <c r="GC111" s="4"/>
      <c r="GE111" s="4"/>
      <c r="GF111" s="4"/>
      <c r="GH111" s="4"/>
      <c r="GI111" s="4"/>
      <c r="GK111" s="4"/>
      <c r="GL111" s="4"/>
      <c r="GN111" s="4"/>
      <c r="GO111" s="4"/>
      <c r="GQ111" s="4"/>
      <c r="GR111" s="4"/>
      <c r="GS111" s="4"/>
      <c r="GT111" s="4"/>
      <c r="GU111" s="4"/>
      <c r="GV111" s="4"/>
      <c r="GW111" s="4"/>
      <c r="GX111" s="4"/>
      <c r="GY111" s="4"/>
      <c r="GZ111" s="4"/>
      <c r="HA111" s="4"/>
      <c r="HB111" s="4"/>
      <c r="HC111" s="4"/>
      <c r="HD111" s="4"/>
      <c r="HE111" s="4"/>
      <c r="HF111" s="4"/>
      <c r="HG111" s="19"/>
      <c r="HH111" s="19"/>
    </row>
    <row r="112" spans="1:217" x14ac:dyDescent="0.2">
      <c r="R112" s="79"/>
      <c r="S112" s="79"/>
      <c r="T112" s="79"/>
      <c r="U112" s="79"/>
      <c r="V112" s="79"/>
      <c r="W112" s="79"/>
      <c r="X112" s="79"/>
      <c r="Y112" s="79"/>
      <c r="Z112" s="79"/>
      <c r="AA112" s="79"/>
      <c r="AB112" s="9"/>
      <c r="AC112" s="9"/>
      <c r="AG112" s="12"/>
      <c r="AH112" s="4"/>
      <c r="AI112" s="4"/>
      <c r="AJ112" s="4"/>
      <c r="AK112" s="4"/>
      <c r="AL112" s="12"/>
      <c r="AM112" s="4"/>
      <c r="AN112" s="4"/>
      <c r="AO112" s="4"/>
      <c r="AP112" s="4"/>
      <c r="AQ112" s="12"/>
      <c r="AR112" s="4"/>
      <c r="AS112" s="4"/>
      <c r="AT112" s="4"/>
      <c r="AU112" s="4"/>
      <c r="AV112" s="12"/>
      <c r="AW112" s="4"/>
      <c r="AX112" s="4"/>
      <c r="AY112" s="4"/>
      <c r="AZ112" s="4"/>
      <c r="BA112" s="4"/>
      <c r="BB112" s="12"/>
      <c r="BC112" s="4"/>
      <c r="BD112" s="4"/>
      <c r="BE112" s="4"/>
      <c r="BF112" s="4"/>
      <c r="BG112" s="12"/>
      <c r="BH112" s="4"/>
      <c r="BI112" s="4"/>
      <c r="BJ112" s="4"/>
      <c r="BK112" s="4"/>
      <c r="BL112" s="12"/>
      <c r="BM112" s="4"/>
      <c r="BN112" s="4"/>
      <c r="BO112" s="4"/>
      <c r="BP112" s="4"/>
      <c r="BQ112" s="12"/>
      <c r="BR112" s="4"/>
      <c r="BS112" s="4"/>
      <c r="BT112" s="4"/>
      <c r="BU112" s="4"/>
      <c r="BV112" s="12"/>
      <c r="BW112" s="4"/>
      <c r="BX112" s="4"/>
      <c r="BY112" s="4"/>
      <c r="BZ112" s="4"/>
      <c r="CA112" s="12"/>
      <c r="CB112" s="4"/>
      <c r="CC112" s="4"/>
      <c r="CD112" s="4"/>
      <c r="CE112" s="4"/>
      <c r="CG112" s="12"/>
      <c r="CH112" s="12"/>
      <c r="CI112" s="4"/>
      <c r="CJ112" s="4"/>
      <c r="CK112" s="4"/>
      <c r="CL112" s="12"/>
      <c r="CM112" s="12"/>
      <c r="CN112" s="4"/>
      <c r="CO112" s="4"/>
      <c r="CP112" s="4"/>
      <c r="CQ112" s="12"/>
      <c r="CR112" s="12"/>
      <c r="CS112" s="4"/>
      <c r="CT112" s="4"/>
      <c r="CU112" s="4"/>
      <c r="CV112" s="12"/>
      <c r="CW112" s="12"/>
      <c r="CX112" s="4"/>
      <c r="CY112" s="4"/>
      <c r="CZ112" s="4"/>
      <c r="DA112" s="12"/>
      <c r="DB112" s="12"/>
      <c r="DC112" s="4"/>
      <c r="DD112" s="4"/>
      <c r="DE112" s="4"/>
      <c r="DF112" s="12"/>
      <c r="DG112" s="12"/>
      <c r="DH112" s="4"/>
      <c r="DI112" s="4"/>
      <c r="DJ112" s="4"/>
      <c r="DK112" s="12"/>
      <c r="DL112" s="12"/>
      <c r="DM112" s="4"/>
      <c r="DN112" s="4"/>
      <c r="DO112" s="4"/>
      <c r="DP112" s="12"/>
      <c r="DQ112" s="12"/>
      <c r="DR112" s="4"/>
      <c r="DS112" s="4"/>
      <c r="DT112" s="4"/>
      <c r="DU112" s="12"/>
      <c r="DV112" s="12"/>
      <c r="DW112" s="4"/>
      <c r="DX112" s="4"/>
      <c r="DY112" s="4"/>
      <c r="DZ112" s="12"/>
      <c r="EA112" s="12"/>
      <c r="EB112" s="12"/>
      <c r="EC112" s="4"/>
      <c r="ED112" s="4"/>
      <c r="EE112" s="4"/>
      <c r="EH112" s="4"/>
      <c r="EI112" s="4"/>
      <c r="EK112" s="4"/>
      <c r="EL112" s="4"/>
      <c r="EN112" s="4"/>
      <c r="EO112" s="4"/>
      <c r="EQ112" s="4"/>
      <c r="ER112" s="4"/>
      <c r="ET112" s="4"/>
      <c r="EU112" s="4"/>
      <c r="EW112" s="4"/>
      <c r="EX112" s="4"/>
      <c r="EZ112" s="4"/>
      <c r="FA112" s="4"/>
      <c r="FC112" s="4"/>
      <c r="FD112" s="4"/>
      <c r="FF112" s="4"/>
      <c r="FG112" s="4"/>
      <c r="FI112" s="4"/>
      <c r="FJ112" s="4"/>
      <c r="FM112" s="4"/>
      <c r="FN112" s="4"/>
      <c r="FP112" s="4"/>
      <c r="FQ112" s="4"/>
      <c r="FS112" s="4"/>
      <c r="FT112" s="4"/>
      <c r="FV112" s="4"/>
      <c r="FW112" s="4"/>
      <c r="FY112" s="4"/>
      <c r="FZ112" s="4"/>
      <c r="GB112" s="4"/>
      <c r="GC112" s="4"/>
      <c r="GE112" s="4"/>
      <c r="GF112" s="4"/>
      <c r="GH112" s="4"/>
      <c r="GI112" s="4"/>
      <c r="GK112" s="4"/>
      <c r="GL112" s="4"/>
      <c r="GN112" s="4"/>
      <c r="GO112" s="4"/>
      <c r="GQ112" s="4"/>
      <c r="GR112" s="4"/>
      <c r="GS112" s="4"/>
      <c r="GT112" s="4"/>
      <c r="GU112" s="4"/>
      <c r="GV112" s="4"/>
      <c r="GW112" s="4"/>
      <c r="GX112" s="4"/>
      <c r="GY112" s="4"/>
      <c r="GZ112" s="4"/>
      <c r="HA112" s="4"/>
      <c r="HB112" s="4"/>
      <c r="HC112" s="4"/>
      <c r="HD112" s="4"/>
      <c r="HE112" s="4"/>
      <c r="HF112" s="4"/>
      <c r="HG112" s="19"/>
      <c r="HH112" s="19"/>
    </row>
    <row r="113" spans="18:216" x14ac:dyDescent="0.2">
      <c r="R113" s="79"/>
      <c r="S113" s="79"/>
      <c r="T113" s="79"/>
      <c r="U113" s="79"/>
      <c r="V113" s="79"/>
      <c r="W113" s="79"/>
      <c r="X113" s="79"/>
      <c r="Y113" s="79"/>
      <c r="Z113" s="79"/>
      <c r="AA113" s="79"/>
      <c r="AB113" s="9"/>
      <c r="AC113" s="9"/>
      <c r="AG113" s="12"/>
      <c r="AH113" s="4"/>
      <c r="AI113" s="4"/>
      <c r="AJ113" s="4"/>
      <c r="AK113" s="4"/>
      <c r="AL113" s="12"/>
      <c r="AM113" s="4"/>
      <c r="AN113" s="4"/>
      <c r="AO113" s="4"/>
      <c r="AP113" s="4"/>
      <c r="AQ113" s="12"/>
      <c r="AR113" s="4"/>
      <c r="AS113" s="4"/>
      <c r="AT113" s="4"/>
      <c r="AU113" s="4"/>
      <c r="AV113" s="12"/>
      <c r="AW113" s="4"/>
      <c r="AX113" s="4"/>
      <c r="AY113" s="4"/>
      <c r="AZ113" s="4"/>
      <c r="BA113" s="4"/>
      <c r="BB113" s="12"/>
      <c r="BC113" s="4"/>
      <c r="BD113" s="4"/>
      <c r="BE113" s="4"/>
      <c r="BF113" s="4"/>
      <c r="BG113" s="12"/>
      <c r="BH113" s="4"/>
      <c r="BI113" s="4"/>
      <c r="BJ113" s="4"/>
      <c r="BK113" s="4"/>
      <c r="BL113" s="12"/>
      <c r="BM113" s="4"/>
      <c r="BN113" s="4"/>
      <c r="BO113" s="4"/>
      <c r="BP113" s="4"/>
      <c r="BQ113" s="12"/>
      <c r="BR113" s="4"/>
      <c r="BS113" s="4"/>
      <c r="BT113" s="4"/>
      <c r="BU113" s="4"/>
      <c r="BV113" s="12"/>
      <c r="BW113" s="4"/>
      <c r="BX113" s="4"/>
      <c r="BY113" s="4"/>
      <c r="BZ113" s="4"/>
      <c r="CA113" s="12"/>
      <c r="CB113" s="4"/>
      <c r="CC113" s="4"/>
      <c r="CD113" s="4"/>
      <c r="CE113" s="4"/>
      <c r="CG113" s="12"/>
      <c r="CH113" s="12"/>
      <c r="CI113" s="4"/>
      <c r="CJ113" s="4"/>
      <c r="CK113" s="4"/>
      <c r="CL113" s="12"/>
      <c r="CM113" s="12"/>
      <c r="CN113" s="4"/>
      <c r="CO113" s="4"/>
      <c r="CP113" s="4"/>
      <c r="CQ113" s="12"/>
      <c r="CR113" s="12"/>
      <c r="CS113" s="4"/>
      <c r="CT113" s="4"/>
      <c r="CU113" s="4"/>
      <c r="CV113" s="12"/>
      <c r="CW113" s="12"/>
      <c r="CX113" s="4"/>
      <c r="CY113" s="4"/>
      <c r="CZ113" s="4"/>
      <c r="DA113" s="12"/>
      <c r="DB113" s="12"/>
      <c r="DC113" s="4"/>
      <c r="DD113" s="4"/>
      <c r="DE113" s="4"/>
      <c r="DF113" s="12"/>
      <c r="DG113" s="12"/>
      <c r="DH113" s="4"/>
      <c r="DI113" s="4"/>
      <c r="DJ113" s="4"/>
      <c r="DK113" s="12"/>
      <c r="DL113" s="12"/>
      <c r="DM113" s="4"/>
      <c r="DN113" s="4"/>
      <c r="DO113" s="4"/>
      <c r="DP113" s="12"/>
      <c r="DQ113" s="12"/>
      <c r="DR113" s="4"/>
      <c r="DS113" s="4"/>
      <c r="DT113" s="4"/>
      <c r="DU113" s="12"/>
      <c r="DV113" s="12"/>
      <c r="DW113" s="4"/>
      <c r="DX113" s="4"/>
      <c r="DY113" s="4"/>
      <c r="DZ113" s="12"/>
      <c r="EA113" s="12"/>
      <c r="EB113" s="12"/>
      <c r="EC113" s="4"/>
      <c r="ED113" s="4"/>
      <c r="EE113" s="4"/>
      <c r="EH113" s="4"/>
      <c r="EI113" s="4"/>
      <c r="EK113" s="4"/>
      <c r="EL113" s="4"/>
      <c r="EN113" s="4"/>
      <c r="EO113" s="4"/>
      <c r="EQ113" s="4"/>
      <c r="ER113" s="4"/>
      <c r="ET113" s="4"/>
      <c r="EU113" s="4"/>
      <c r="EW113" s="4"/>
      <c r="EX113" s="4"/>
      <c r="EZ113" s="4"/>
      <c r="FA113" s="4"/>
      <c r="FC113" s="4"/>
      <c r="FD113" s="4"/>
      <c r="FF113" s="4"/>
      <c r="FG113" s="4"/>
      <c r="FI113" s="4"/>
      <c r="FJ113" s="4"/>
      <c r="FM113" s="4"/>
      <c r="FN113" s="4"/>
      <c r="FP113" s="4"/>
      <c r="FQ113" s="4"/>
      <c r="FS113" s="4"/>
      <c r="FT113" s="4"/>
      <c r="FV113" s="4"/>
      <c r="FW113" s="4"/>
      <c r="FY113" s="4"/>
      <c r="FZ113" s="4"/>
      <c r="GB113" s="4"/>
      <c r="GC113" s="4"/>
      <c r="GE113" s="4"/>
      <c r="GF113" s="4"/>
      <c r="GH113" s="4"/>
      <c r="GI113" s="4"/>
      <c r="GK113" s="4"/>
      <c r="GL113" s="4"/>
      <c r="GN113" s="4"/>
      <c r="GO113" s="4"/>
      <c r="GQ113" s="4"/>
      <c r="GR113" s="4"/>
      <c r="GS113" s="4"/>
      <c r="GT113" s="4"/>
      <c r="GU113" s="4"/>
      <c r="GV113" s="4"/>
      <c r="GW113" s="4"/>
      <c r="GX113" s="4"/>
      <c r="GY113" s="4"/>
      <c r="GZ113" s="4"/>
      <c r="HA113" s="4"/>
      <c r="HB113" s="4"/>
      <c r="HC113" s="4"/>
      <c r="HD113" s="4"/>
      <c r="HE113" s="4"/>
      <c r="HF113" s="4"/>
      <c r="HG113" s="19"/>
      <c r="HH113" s="19"/>
    </row>
    <row r="114" spans="18:216" x14ac:dyDescent="0.2">
      <c r="R114" s="79"/>
      <c r="S114" s="79"/>
      <c r="T114" s="79"/>
      <c r="U114" s="79"/>
      <c r="V114" s="79"/>
      <c r="W114" s="79"/>
      <c r="X114" s="79"/>
      <c r="Y114" s="79"/>
      <c r="Z114" s="79"/>
      <c r="AA114" s="79"/>
      <c r="AB114" s="9"/>
      <c r="AC114" s="9"/>
      <c r="AG114" s="12"/>
      <c r="AH114" s="4"/>
      <c r="AI114" s="4"/>
      <c r="AJ114" s="4"/>
      <c r="AK114" s="4"/>
      <c r="AL114" s="12"/>
      <c r="AM114" s="4"/>
      <c r="AN114" s="4"/>
      <c r="AO114" s="4"/>
      <c r="AP114" s="4"/>
      <c r="AQ114" s="12"/>
      <c r="AR114" s="4"/>
      <c r="AS114" s="4"/>
      <c r="AT114" s="4"/>
      <c r="AU114" s="4"/>
      <c r="AV114" s="12"/>
      <c r="AW114" s="4"/>
      <c r="AX114" s="4"/>
      <c r="AY114" s="4"/>
      <c r="AZ114" s="4"/>
      <c r="BA114" s="4"/>
      <c r="BB114" s="12"/>
      <c r="BC114" s="4"/>
      <c r="BD114" s="4"/>
      <c r="BE114" s="4"/>
      <c r="BF114" s="4"/>
      <c r="BG114" s="12"/>
      <c r="BH114" s="4"/>
      <c r="BI114" s="4"/>
      <c r="BJ114" s="4"/>
      <c r="BK114" s="4"/>
      <c r="BL114" s="12"/>
      <c r="BM114" s="4"/>
      <c r="BN114" s="4"/>
      <c r="BO114" s="4"/>
      <c r="BP114" s="4"/>
      <c r="BQ114" s="12"/>
      <c r="BR114" s="4"/>
      <c r="BS114" s="4"/>
      <c r="BT114" s="4"/>
      <c r="BU114" s="4"/>
      <c r="BV114" s="12"/>
      <c r="BW114" s="4"/>
      <c r="BX114" s="4"/>
      <c r="BY114" s="4"/>
      <c r="BZ114" s="4"/>
      <c r="CA114" s="12"/>
      <c r="CB114" s="4"/>
      <c r="CC114" s="4"/>
      <c r="CD114" s="4"/>
      <c r="CE114" s="4"/>
      <c r="CG114" s="12"/>
      <c r="CH114" s="12"/>
      <c r="CI114" s="4"/>
      <c r="CJ114" s="4"/>
      <c r="CK114" s="4"/>
      <c r="CL114" s="12"/>
      <c r="CM114" s="12"/>
      <c r="CN114" s="4"/>
      <c r="CO114" s="4"/>
      <c r="CP114" s="4"/>
      <c r="CQ114" s="12"/>
      <c r="CR114" s="12"/>
      <c r="CS114" s="4"/>
      <c r="CT114" s="4"/>
      <c r="CU114" s="4"/>
      <c r="CV114" s="12"/>
      <c r="CW114" s="12"/>
      <c r="CX114" s="4"/>
      <c r="CY114" s="4"/>
      <c r="CZ114" s="4"/>
      <c r="DA114" s="12"/>
      <c r="DB114" s="12"/>
      <c r="DC114" s="4"/>
      <c r="DD114" s="4"/>
      <c r="DE114" s="4"/>
      <c r="DF114" s="12"/>
      <c r="DG114" s="12"/>
      <c r="DH114" s="4"/>
      <c r="DI114" s="4"/>
      <c r="DJ114" s="4"/>
      <c r="DK114" s="12"/>
      <c r="DL114" s="12"/>
      <c r="DM114" s="4"/>
      <c r="DN114" s="4"/>
      <c r="DO114" s="4"/>
      <c r="DP114" s="12"/>
      <c r="DQ114" s="12"/>
      <c r="DR114" s="4"/>
      <c r="DS114" s="4"/>
      <c r="DT114" s="4"/>
      <c r="DU114" s="12"/>
      <c r="DV114" s="12"/>
      <c r="DW114" s="4"/>
      <c r="DX114" s="4"/>
      <c r="DY114" s="4"/>
      <c r="DZ114" s="12"/>
      <c r="EA114" s="12"/>
      <c r="EB114" s="12"/>
      <c r="EC114" s="4"/>
      <c r="ED114" s="4"/>
      <c r="EE114" s="4"/>
      <c r="EH114" s="4"/>
      <c r="EI114" s="4"/>
      <c r="EK114" s="4"/>
      <c r="EL114" s="4"/>
      <c r="EN114" s="4"/>
      <c r="EO114" s="4"/>
      <c r="EQ114" s="4"/>
      <c r="ER114" s="4"/>
      <c r="ET114" s="4"/>
      <c r="EU114" s="4"/>
      <c r="EW114" s="4"/>
      <c r="EX114" s="4"/>
      <c r="EZ114" s="4"/>
      <c r="FA114" s="4"/>
      <c r="FC114" s="4"/>
      <c r="FD114" s="4"/>
      <c r="FF114" s="4"/>
      <c r="FG114" s="4"/>
      <c r="FI114" s="4"/>
      <c r="FJ114" s="4"/>
      <c r="FM114" s="4"/>
      <c r="FN114" s="4"/>
      <c r="FP114" s="4"/>
      <c r="FQ114" s="4"/>
      <c r="FS114" s="4"/>
      <c r="FT114" s="4"/>
      <c r="FV114" s="4"/>
      <c r="FW114" s="4"/>
      <c r="FY114" s="4"/>
      <c r="FZ114" s="4"/>
      <c r="GB114" s="4"/>
      <c r="GC114" s="4"/>
      <c r="GE114" s="4"/>
      <c r="GF114" s="4"/>
      <c r="GH114" s="4"/>
      <c r="GI114" s="4"/>
      <c r="GK114" s="4"/>
      <c r="GL114" s="4"/>
      <c r="GN114" s="4"/>
      <c r="GO114" s="4"/>
      <c r="GQ114" s="4"/>
      <c r="GR114" s="4"/>
      <c r="GS114" s="4"/>
      <c r="GT114" s="4"/>
      <c r="GU114" s="4"/>
      <c r="GV114" s="4"/>
      <c r="GW114" s="4"/>
      <c r="GX114" s="4"/>
      <c r="GY114" s="4"/>
      <c r="GZ114" s="4"/>
      <c r="HA114" s="4"/>
      <c r="HB114" s="4"/>
      <c r="HC114" s="4"/>
      <c r="HD114" s="4"/>
      <c r="HE114" s="4"/>
      <c r="HF114" s="4"/>
      <c r="HG114" s="19"/>
      <c r="HH114" s="19"/>
    </row>
    <row r="115" spans="18:216" x14ac:dyDescent="0.2">
      <c r="R115" s="79"/>
      <c r="S115" s="79"/>
      <c r="T115" s="79"/>
      <c r="U115" s="79"/>
      <c r="V115" s="79"/>
      <c r="W115" s="79"/>
      <c r="X115" s="79"/>
      <c r="Y115" s="79"/>
      <c r="Z115" s="79"/>
      <c r="AA115" s="79"/>
      <c r="AB115" s="9"/>
      <c r="AC115" s="9"/>
      <c r="AG115" s="12"/>
      <c r="AH115" s="4"/>
      <c r="AI115" s="4"/>
      <c r="AJ115" s="4"/>
      <c r="AK115" s="4"/>
      <c r="AL115" s="12"/>
      <c r="AM115" s="4"/>
      <c r="AN115" s="4"/>
      <c r="AO115" s="4"/>
      <c r="AP115" s="4"/>
      <c r="AQ115" s="12"/>
      <c r="AR115" s="4"/>
      <c r="AS115" s="4"/>
      <c r="AT115" s="4"/>
      <c r="AU115" s="4"/>
      <c r="AV115" s="12"/>
      <c r="AW115" s="4"/>
      <c r="AX115" s="4"/>
      <c r="AY115" s="4"/>
      <c r="AZ115" s="4"/>
      <c r="BA115" s="4"/>
      <c r="BB115" s="12"/>
      <c r="BC115" s="4"/>
      <c r="BD115" s="4"/>
      <c r="BE115" s="4"/>
      <c r="BF115" s="4"/>
      <c r="BG115" s="12"/>
      <c r="BH115" s="4"/>
      <c r="BI115" s="4"/>
      <c r="BJ115" s="4"/>
      <c r="BK115" s="4"/>
      <c r="BL115" s="12"/>
      <c r="BM115" s="4"/>
      <c r="BN115" s="4"/>
      <c r="BO115" s="4"/>
      <c r="BP115" s="4"/>
      <c r="BQ115" s="12"/>
      <c r="BR115" s="4"/>
      <c r="BS115" s="4"/>
      <c r="BT115" s="4"/>
      <c r="BU115" s="4"/>
      <c r="BV115" s="12"/>
      <c r="BW115" s="4"/>
      <c r="BX115" s="4"/>
      <c r="BY115" s="4"/>
      <c r="BZ115" s="4"/>
      <c r="CA115" s="12"/>
      <c r="CB115" s="4"/>
      <c r="CC115" s="4"/>
      <c r="CD115" s="4"/>
      <c r="CE115" s="4"/>
      <c r="CG115" s="12"/>
      <c r="CH115" s="12"/>
      <c r="CI115" s="4"/>
      <c r="CJ115" s="4"/>
      <c r="CK115" s="4"/>
      <c r="CL115" s="12"/>
      <c r="CM115" s="12"/>
      <c r="CN115" s="4"/>
      <c r="CO115" s="4"/>
      <c r="CP115" s="4"/>
      <c r="CQ115" s="12"/>
      <c r="CR115" s="12"/>
      <c r="CS115" s="4"/>
      <c r="CT115" s="4"/>
      <c r="CU115" s="4"/>
      <c r="CV115" s="12"/>
      <c r="CW115" s="12"/>
      <c r="CX115" s="4"/>
      <c r="CY115" s="4"/>
      <c r="CZ115" s="4"/>
      <c r="DA115" s="12"/>
      <c r="DB115" s="12"/>
      <c r="DC115" s="4"/>
      <c r="DD115" s="4"/>
      <c r="DE115" s="4"/>
      <c r="DF115" s="12"/>
      <c r="DG115" s="12"/>
      <c r="DH115" s="4"/>
      <c r="DI115" s="4"/>
      <c r="DJ115" s="4"/>
      <c r="DK115" s="12"/>
      <c r="DL115" s="12"/>
      <c r="DM115" s="4"/>
      <c r="DN115" s="4"/>
      <c r="DO115" s="4"/>
      <c r="DP115" s="12"/>
      <c r="DQ115" s="12"/>
      <c r="DR115" s="4"/>
      <c r="DS115" s="4"/>
      <c r="DT115" s="4"/>
      <c r="DU115" s="12"/>
      <c r="DV115" s="12"/>
      <c r="DW115" s="4"/>
      <c r="DX115" s="4"/>
      <c r="DY115" s="4"/>
      <c r="DZ115" s="12"/>
      <c r="EA115" s="12"/>
      <c r="EB115" s="12"/>
      <c r="EC115" s="4"/>
      <c r="ED115" s="4"/>
      <c r="EE115" s="4"/>
      <c r="EH115" s="4"/>
      <c r="EI115" s="4"/>
      <c r="EK115" s="4"/>
      <c r="EL115" s="4"/>
      <c r="EN115" s="4"/>
      <c r="EO115" s="4"/>
      <c r="EQ115" s="4"/>
      <c r="ER115" s="4"/>
      <c r="ET115" s="4"/>
      <c r="EU115" s="4"/>
      <c r="EW115" s="4"/>
      <c r="EX115" s="4"/>
      <c r="EZ115" s="4"/>
      <c r="FA115" s="4"/>
      <c r="FC115" s="4"/>
      <c r="FD115" s="4"/>
      <c r="FF115" s="4"/>
      <c r="FG115" s="4"/>
      <c r="FI115" s="4"/>
      <c r="FJ115" s="4"/>
      <c r="FM115" s="4"/>
      <c r="FN115" s="4"/>
      <c r="FP115" s="4"/>
      <c r="FQ115" s="4"/>
      <c r="FS115" s="4"/>
      <c r="FT115" s="4"/>
      <c r="FV115" s="4"/>
      <c r="FW115" s="4"/>
      <c r="FY115" s="4"/>
      <c r="FZ115" s="4"/>
      <c r="GB115" s="4"/>
      <c r="GC115" s="4"/>
      <c r="GE115" s="4"/>
      <c r="GF115" s="4"/>
      <c r="GH115" s="4"/>
      <c r="GI115" s="4"/>
      <c r="GK115" s="4"/>
      <c r="GL115" s="4"/>
      <c r="GN115" s="4"/>
      <c r="GO115" s="4"/>
      <c r="GQ115" s="4"/>
      <c r="GR115" s="4"/>
      <c r="GS115" s="4"/>
      <c r="GT115" s="4"/>
      <c r="GU115" s="4"/>
      <c r="GV115" s="4"/>
      <c r="GW115" s="4"/>
      <c r="GX115" s="4"/>
      <c r="GY115" s="4"/>
      <c r="GZ115" s="4"/>
      <c r="HA115" s="4"/>
      <c r="HB115" s="4"/>
      <c r="HC115" s="4"/>
      <c r="HD115" s="4"/>
      <c r="HE115" s="4"/>
      <c r="HF115" s="4"/>
      <c r="HG115" s="19"/>
      <c r="HH115" s="19"/>
    </row>
    <row r="116" spans="18:216" x14ac:dyDescent="0.2">
      <c r="AB116" s="9"/>
      <c r="AC116" s="9"/>
      <c r="AG116" s="12"/>
      <c r="AH116" s="4"/>
      <c r="AI116" s="4"/>
      <c r="AJ116" s="4"/>
      <c r="AK116" s="4"/>
      <c r="AL116" s="12"/>
      <c r="AM116" s="4"/>
      <c r="AN116" s="4"/>
      <c r="AO116" s="4"/>
      <c r="AP116" s="4"/>
      <c r="AQ116" s="12"/>
      <c r="AR116" s="4"/>
      <c r="AS116" s="4"/>
      <c r="AT116" s="4"/>
      <c r="AU116" s="4"/>
      <c r="AV116" s="12"/>
      <c r="AW116" s="4"/>
      <c r="AX116" s="4"/>
      <c r="AY116" s="4"/>
      <c r="AZ116" s="4"/>
      <c r="BA116" s="4"/>
      <c r="BB116" s="12"/>
      <c r="BC116" s="4"/>
      <c r="BD116" s="4"/>
      <c r="BE116" s="4"/>
      <c r="BF116" s="4"/>
      <c r="BG116" s="12"/>
      <c r="BH116" s="4"/>
      <c r="BI116" s="4"/>
      <c r="BJ116" s="4"/>
      <c r="BK116" s="4"/>
      <c r="BL116" s="12"/>
      <c r="BM116" s="4"/>
      <c r="BN116" s="4"/>
      <c r="BO116" s="4"/>
      <c r="BP116" s="4"/>
      <c r="BQ116" s="12"/>
      <c r="BR116" s="4"/>
      <c r="BS116" s="4"/>
      <c r="BT116" s="4"/>
      <c r="BU116" s="4"/>
      <c r="BV116" s="12"/>
      <c r="BW116" s="4"/>
      <c r="BX116" s="4"/>
      <c r="BY116" s="4"/>
      <c r="BZ116" s="4"/>
      <c r="CA116" s="12"/>
      <c r="CB116" s="4"/>
      <c r="CC116" s="4"/>
      <c r="CD116" s="4"/>
      <c r="CE116" s="4"/>
      <c r="CG116" s="12"/>
      <c r="CH116" s="12"/>
      <c r="CI116" s="4"/>
      <c r="CJ116" s="4"/>
      <c r="CK116" s="4"/>
      <c r="CL116" s="12"/>
      <c r="CM116" s="12"/>
      <c r="CN116" s="4"/>
      <c r="CO116" s="4"/>
      <c r="CP116" s="4"/>
      <c r="CQ116" s="12"/>
      <c r="CR116" s="12"/>
      <c r="CS116" s="4"/>
      <c r="CT116" s="4"/>
      <c r="CU116" s="4"/>
      <c r="CV116" s="12"/>
      <c r="CW116" s="12"/>
      <c r="CX116" s="4"/>
      <c r="CY116" s="4"/>
      <c r="CZ116" s="4"/>
      <c r="DA116" s="12"/>
      <c r="DB116" s="12"/>
      <c r="DC116" s="4"/>
      <c r="DD116" s="4"/>
      <c r="DE116" s="4"/>
      <c r="DF116" s="12"/>
      <c r="DG116" s="12"/>
      <c r="DH116" s="4"/>
      <c r="DI116" s="4"/>
      <c r="DJ116" s="4"/>
      <c r="DK116" s="12"/>
      <c r="DL116" s="12"/>
      <c r="DM116" s="4"/>
      <c r="DN116" s="4"/>
      <c r="DO116" s="4"/>
      <c r="DP116" s="12"/>
      <c r="DQ116" s="12"/>
      <c r="DR116" s="4"/>
      <c r="DS116" s="4"/>
      <c r="DT116" s="4"/>
      <c r="DU116" s="12"/>
      <c r="DV116" s="12"/>
      <c r="DW116" s="4"/>
      <c r="DX116" s="4"/>
      <c r="DY116" s="4"/>
      <c r="DZ116" s="12"/>
      <c r="EA116" s="12"/>
      <c r="EB116" s="12"/>
      <c r="EC116" s="4"/>
      <c r="ED116" s="4"/>
      <c r="EE116" s="4"/>
      <c r="EH116" s="4"/>
      <c r="EI116" s="4"/>
      <c r="EK116" s="4"/>
      <c r="EL116" s="4"/>
      <c r="EN116" s="4"/>
      <c r="EO116" s="4"/>
      <c r="EQ116" s="4"/>
      <c r="ER116" s="4"/>
      <c r="ET116" s="4"/>
      <c r="EU116" s="4"/>
      <c r="EW116" s="4"/>
      <c r="EX116" s="4"/>
      <c r="EZ116" s="4"/>
      <c r="FA116" s="4"/>
      <c r="FC116" s="4"/>
      <c r="FD116" s="4"/>
      <c r="FF116" s="4"/>
      <c r="FG116" s="4"/>
      <c r="FI116" s="4"/>
      <c r="FJ116" s="4"/>
      <c r="FM116" s="4"/>
      <c r="FN116" s="4"/>
      <c r="FP116" s="4"/>
      <c r="FQ116" s="4"/>
      <c r="FS116" s="4"/>
      <c r="FT116" s="4"/>
      <c r="FV116" s="4"/>
      <c r="FW116" s="4"/>
      <c r="FY116" s="4"/>
      <c r="FZ116" s="4"/>
      <c r="GB116" s="4"/>
      <c r="GC116" s="4"/>
      <c r="GE116" s="4"/>
      <c r="GF116" s="4"/>
      <c r="GH116" s="4"/>
      <c r="GI116" s="4"/>
      <c r="GK116" s="4"/>
      <c r="GL116" s="4"/>
      <c r="GN116" s="4"/>
      <c r="GO116" s="4"/>
      <c r="GQ116" s="4"/>
      <c r="GR116" s="4"/>
      <c r="GS116" s="4"/>
      <c r="GT116" s="4"/>
      <c r="GU116" s="4"/>
      <c r="GV116" s="4"/>
      <c r="GW116" s="4"/>
      <c r="GX116" s="4"/>
      <c r="GY116" s="4"/>
      <c r="GZ116" s="4"/>
      <c r="HA116" s="4"/>
      <c r="HB116" s="4"/>
      <c r="HC116" s="4"/>
      <c r="HD116" s="4"/>
      <c r="HE116" s="4"/>
      <c r="HF116" s="4"/>
      <c r="HG116" s="19"/>
      <c r="HH116" s="19"/>
    </row>
    <row r="117" spans="18:216" x14ac:dyDescent="0.2">
      <c r="AB117" s="9"/>
      <c r="AC117" s="9"/>
      <c r="AG117" s="12"/>
      <c r="AH117" s="4"/>
      <c r="AI117" s="4"/>
      <c r="AJ117" s="4"/>
      <c r="AK117" s="4"/>
      <c r="AL117" s="12"/>
      <c r="AM117" s="4"/>
      <c r="AN117" s="4"/>
      <c r="AO117" s="4"/>
      <c r="AP117" s="4"/>
      <c r="AQ117" s="12"/>
      <c r="AR117" s="4"/>
      <c r="AS117" s="4"/>
      <c r="AT117" s="4"/>
      <c r="AU117" s="4"/>
      <c r="AV117" s="12"/>
      <c r="AW117" s="4"/>
      <c r="AX117" s="4"/>
      <c r="AY117" s="4"/>
      <c r="AZ117" s="4"/>
      <c r="BA117" s="4"/>
      <c r="BB117" s="12"/>
      <c r="BC117" s="4"/>
      <c r="BD117" s="4"/>
      <c r="BE117" s="4"/>
      <c r="BF117" s="4"/>
      <c r="BG117" s="12"/>
      <c r="BH117" s="4"/>
      <c r="BI117" s="4"/>
      <c r="BJ117" s="4"/>
      <c r="BK117" s="4"/>
      <c r="BL117" s="12"/>
      <c r="BM117" s="4"/>
      <c r="BN117" s="4"/>
      <c r="BO117" s="4"/>
      <c r="BP117" s="4"/>
      <c r="BQ117" s="12"/>
      <c r="BR117" s="4"/>
      <c r="BS117" s="4"/>
      <c r="BT117" s="4"/>
      <c r="BU117" s="4"/>
      <c r="BV117" s="12"/>
      <c r="BW117" s="4"/>
      <c r="BX117" s="4"/>
      <c r="BY117" s="4"/>
      <c r="BZ117" s="4"/>
      <c r="CA117" s="12"/>
      <c r="CB117" s="4"/>
      <c r="CC117" s="4"/>
      <c r="CD117" s="4"/>
      <c r="CE117" s="4"/>
      <c r="CG117" s="12"/>
      <c r="CH117" s="12"/>
      <c r="CI117" s="4"/>
      <c r="CJ117" s="4"/>
      <c r="CK117" s="4"/>
      <c r="CL117" s="12"/>
      <c r="CM117" s="12"/>
      <c r="CN117" s="4"/>
      <c r="CO117" s="4"/>
      <c r="CP117" s="4"/>
      <c r="CQ117" s="12"/>
      <c r="CR117" s="12"/>
      <c r="CS117" s="4"/>
      <c r="CT117" s="4"/>
      <c r="CU117" s="4"/>
      <c r="CV117" s="12"/>
      <c r="CW117" s="12"/>
      <c r="CX117" s="4"/>
      <c r="CY117" s="4"/>
      <c r="CZ117" s="4"/>
      <c r="DA117" s="12"/>
      <c r="DB117" s="12"/>
      <c r="DC117" s="4"/>
      <c r="DD117" s="4"/>
      <c r="DE117" s="4"/>
      <c r="DF117" s="12"/>
      <c r="DG117" s="12"/>
      <c r="DH117" s="4"/>
      <c r="DI117" s="4"/>
      <c r="DJ117" s="4"/>
      <c r="DK117" s="12"/>
      <c r="DL117" s="12"/>
      <c r="DM117" s="4"/>
      <c r="DN117" s="4"/>
      <c r="DO117" s="4"/>
      <c r="DP117" s="12"/>
      <c r="DQ117" s="12"/>
      <c r="DR117" s="4"/>
      <c r="DS117" s="4"/>
      <c r="DT117" s="4"/>
      <c r="DU117" s="12"/>
      <c r="DV117" s="12"/>
      <c r="DW117" s="4"/>
      <c r="DX117" s="4"/>
      <c r="DY117" s="4"/>
      <c r="DZ117" s="12"/>
      <c r="EA117" s="12"/>
      <c r="EB117" s="12"/>
      <c r="EC117" s="4"/>
      <c r="ED117" s="4"/>
      <c r="EE117" s="4"/>
      <c r="EH117" s="4"/>
      <c r="EI117" s="4"/>
      <c r="EK117" s="4"/>
      <c r="EL117" s="4"/>
      <c r="EN117" s="4"/>
      <c r="EO117" s="4"/>
      <c r="EQ117" s="4"/>
      <c r="ER117" s="4"/>
      <c r="ET117" s="4"/>
      <c r="EU117" s="4"/>
      <c r="EW117" s="4"/>
      <c r="EX117" s="4"/>
      <c r="EZ117" s="4"/>
      <c r="FA117" s="4"/>
      <c r="FC117" s="4"/>
      <c r="FD117" s="4"/>
      <c r="FF117" s="4"/>
      <c r="FG117" s="4"/>
      <c r="FI117" s="4"/>
      <c r="FJ117" s="4"/>
      <c r="FM117" s="4"/>
      <c r="FN117" s="4"/>
      <c r="FP117" s="4"/>
      <c r="FQ117" s="4"/>
      <c r="FS117" s="4"/>
      <c r="FT117" s="4"/>
      <c r="FV117" s="4"/>
      <c r="FW117" s="4"/>
      <c r="FY117" s="4"/>
      <c r="FZ117" s="4"/>
      <c r="GB117" s="4"/>
      <c r="GC117" s="4"/>
      <c r="GE117" s="4"/>
      <c r="GF117" s="4"/>
      <c r="GH117" s="4"/>
      <c r="GI117" s="4"/>
      <c r="GK117" s="4"/>
      <c r="GL117" s="4"/>
      <c r="GN117" s="4"/>
      <c r="GO117" s="4"/>
      <c r="GQ117" s="4"/>
      <c r="GR117" s="4"/>
      <c r="GS117" s="4"/>
      <c r="GT117" s="4"/>
      <c r="GU117" s="4"/>
      <c r="GV117" s="4"/>
      <c r="GW117" s="4"/>
      <c r="GX117" s="4"/>
      <c r="GY117" s="4"/>
      <c r="GZ117" s="4"/>
      <c r="HA117" s="4"/>
      <c r="HB117" s="4"/>
      <c r="HC117" s="4"/>
      <c r="HD117" s="4"/>
      <c r="HE117" s="4"/>
      <c r="HF117" s="4"/>
      <c r="HG117" s="19"/>
      <c r="HH117" s="19"/>
    </row>
    <row r="118" spans="18:216" x14ac:dyDescent="0.2">
      <c r="AB118" s="9"/>
      <c r="AC118" s="9"/>
      <c r="AG118" s="12"/>
      <c r="AH118" s="4"/>
      <c r="AI118" s="4"/>
      <c r="AJ118" s="4"/>
      <c r="AK118" s="4"/>
      <c r="AL118" s="12"/>
      <c r="AM118" s="4"/>
      <c r="AN118" s="4"/>
      <c r="AO118" s="4"/>
      <c r="AP118" s="4"/>
      <c r="AQ118" s="12"/>
      <c r="AR118" s="4"/>
      <c r="AS118" s="4"/>
      <c r="AT118" s="4"/>
      <c r="AU118" s="4"/>
      <c r="AV118" s="12"/>
      <c r="AW118" s="4"/>
      <c r="AX118" s="4"/>
      <c r="AY118" s="4"/>
      <c r="AZ118" s="4"/>
      <c r="BA118" s="4"/>
      <c r="BB118" s="12"/>
      <c r="BC118" s="4"/>
      <c r="BD118" s="4"/>
      <c r="BE118" s="4"/>
      <c r="BF118" s="4"/>
      <c r="BG118" s="12"/>
      <c r="BH118" s="4"/>
      <c r="BI118" s="4"/>
      <c r="BJ118" s="4"/>
      <c r="BK118" s="4"/>
      <c r="BL118" s="12"/>
      <c r="BM118" s="4"/>
      <c r="BN118" s="4"/>
      <c r="BO118" s="4"/>
      <c r="BP118" s="4"/>
      <c r="BQ118" s="12"/>
      <c r="BR118" s="4"/>
      <c r="BS118" s="4"/>
      <c r="BT118" s="4"/>
      <c r="BU118" s="4"/>
      <c r="BV118" s="12"/>
      <c r="BW118" s="4"/>
      <c r="BX118" s="4"/>
      <c r="BY118" s="4"/>
      <c r="BZ118" s="4"/>
      <c r="CA118" s="12"/>
      <c r="CB118" s="4"/>
      <c r="CC118" s="4"/>
      <c r="CD118" s="4"/>
      <c r="CE118" s="4"/>
      <c r="CG118" s="12"/>
      <c r="CH118" s="12"/>
      <c r="CI118" s="4"/>
      <c r="CJ118" s="4"/>
      <c r="CK118" s="4"/>
      <c r="CL118" s="12"/>
      <c r="CM118" s="12"/>
      <c r="CN118" s="4"/>
      <c r="CO118" s="4"/>
      <c r="CP118" s="4"/>
      <c r="CQ118" s="12"/>
      <c r="CR118" s="12"/>
      <c r="CS118" s="4"/>
      <c r="CT118" s="4"/>
      <c r="CU118" s="4"/>
      <c r="CV118" s="12"/>
      <c r="CW118" s="12"/>
      <c r="CX118" s="4"/>
      <c r="CY118" s="4"/>
      <c r="CZ118" s="4"/>
      <c r="DA118" s="12"/>
      <c r="DB118" s="12"/>
      <c r="DC118" s="4"/>
      <c r="DD118" s="4"/>
      <c r="DE118" s="4"/>
      <c r="DF118" s="12"/>
      <c r="DG118" s="12"/>
      <c r="DH118" s="4"/>
      <c r="DI118" s="4"/>
      <c r="DJ118" s="4"/>
      <c r="DK118" s="12"/>
      <c r="DL118" s="12"/>
      <c r="DM118" s="4"/>
      <c r="DN118" s="4"/>
      <c r="DO118" s="4"/>
      <c r="DP118" s="12"/>
      <c r="DQ118" s="12"/>
      <c r="DR118" s="4"/>
      <c r="DS118" s="4"/>
      <c r="DT118" s="4"/>
      <c r="DU118" s="12"/>
      <c r="DV118" s="12"/>
      <c r="DW118" s="4"/>
      <c r="DX118" s="4"/>
      <c r="DY118" s="4"/>
      <c r="DZ118" s="12"/>
      <c r="EA118" s="12"/>
      <c r="EB118" s="12"/>
      <c r="EC118" s="4"/>
      <c r="ED118" s="4"/>
      <c r="EE118" s="4"/>
      <c r="EH118" s="4"/>
      <c r="EI118" s="4"/>
      <c r="EK118" s="4"/>
      <c r="EL118" s="4"/>
      <c r="EN118" s="4"/>
      <c r="EO118" s="4"/>
      <c r="EQ118" s="4"/>
      <c r="ER118" s="4"/>
      <c r="ET118" s="4"/>
      <c r="EU118" s="4"/>
      <c r="EW118" s="4"/>
      <c r="EX118" s="4"/>
      <c r="EZ118" s="4"/>
      <c r="FA118" s="4"/>
      <c r="FC118" s="4"/>
      <c r="FD118" s="4"/>
      <c r="FF118" s="4"/>
      <c r="FG118" s="4"/>
      <c r="FI118" s="4"/>
      <c r="FJ118" s="4"/>
      <c r="FM118" s="4"/>
      <c r="FN118" s="4"/>
      <c r="FP118" s="4"/>
      <c r="FQ118" s="4"/>
      <c r="FS118" s="4"/>
      <c r="FT118" s="4"/>
      <c r="FV118" s="4"/>
      <c r="FW118" s="4"/>
      <c r="FY118" s="4"/>
      <c r="FZ118" s="4"/>
      <c r="GB118" s="4"/>
      <c r="GC118" s="4"/>
      <c r="GE118" s="4"/>
      <c r="GF118" s="4"/>
      <c r="GH118" s="4"/>
      <c r="GI118" s="4"/>
      <c r="GK118" s="4"/>
      <c r="GL118" s="4"/>
      <c r="GN118" s="4"/>
      <c r="GO118" s="4"/>
      <c r="GQ118" s="4"/>
      <c r="GR118" s="4"/>
      <c r="GS118" s="4"/>
      <c r="GT118" s="4"/>
      <c r="GU118" s="4"/>
      <c r="GV118" s="4"/>
      <c r="GW118" s="4"/>
      <c r="GX118" s="4"/>
      <c r="GY118" s="4"/>
      <c r="GZ118" s="4"/>
      <c r="HA118" s="4"/>
      <c r="HB118" s="4"/>
      <c r="HC118" s="4"/>
      <c r="HD118" s="4"/>
      <c r="HE118" s="4"/>
      <c r="HF118" s="4"/>
      <c r="HG118" s="19"/>
      <c r="HH118" s="19"/>
    </row>
    <row r="119" spans="18:216" x14ac:dyDescent="0.2">
      <c r="AB119" s="9"/>
      <c r="AC119" s="9"/>
      <c r="AG119" s="12"/>
      <c r="AH119" s="4"/>
      <c r="AI119" s="4"/>
      <c r="AJ119" s="4"/>
      <c r="AK119" s="4"/>
      <c r="AL119" s="12"/>
      <c r="AM119" s="4"/>
      <c r="AN119" s="4"/>
      <c r="AO119" s="4"/>
      <c r="AP119" s="4"/>
      <c r="AQ119" s="12"/>
      <c r="AR119" s="4"/>
      <c r="AS119" s="4"/>
      <c r="AT119" s="4"/>
      <c r="AU119" s="4"/>
      <c r="AV119" s="12"/>
      <c r="AW119" s="4"/>
      <c r="AX119" s="4"/>
      <c r="AY119" s="4"/>
      <c r="AZ119" s="4"/>
      <c r="BA119" s="4"/>
      <c r="BB119" s="12"/>
      <c r="BC119" s="4"/>
      <c r="BD119" s="4"/>
      <c r="BE119" s="4"/>
      <c r="BF119" s="4"/>
      <c r="BG119" s="12"/>
      <c r="BH119" s="4"/>
      <c r="BI119" s="4"/>
      <c r="BJ119" s="4"/>
      <c r="BK119" s="4"/>
      <c r="BL119" s="12"/>
      <c r="BM119" s="4"/>
      <c r="BN119" s="4"/>
      <c r="BO119" s="4"/>
      <c r="BP119" s="4"/>
      <c r="BQ119" s="12"/>
      <c r="BR119" s="4"/>
      <c r="BS119" s="4"/>
      <c r="BT119" s="4"/>
      <c r="BU119" s="4"/>
      <c r="BV119" s="12"/>
      <c r="BW119" s="4"/>
      <c r="BX119" s="4"/>
      <c r="BY119" s="4"/>
      <c r="BZ119" s="4"/>
      <c r="CA119" s="12"/>
      <c r="CB119" s="4"/>
      <c r="CC119" s="4"/>
      <c r="CD119" s="4"/>
      <c r="CE119" s="4"/>
      <c r="CG119" s="12"/>
      <c r="CH119" s="12"/>
      <c r="CI119" s="4"/>
      <c r="CJ119" s="4"/>
      <c r="CK119" s="4"/>
      <c r="CL119" s="12"/>
      <c r="CM119" s="12"/>
      <c r="CN119" s="4"/>
      <c r="CO119" s="4"/>
      <c r="CP119" s="4"/>
      <c r="CQ119" s="12"/>
      <c r="CR119" s="12"/>
      <c r="CS119" s="4"/>
      <c r="CT119" s="4"/>
      <c r="CU119" s="4"/>
      <c r="CV119" s="12"/>
      <c r="CW119" s="12"/>
      <c r="CX119" s="4"/>
      <c r="CY119" s="4"/>
      <c r="CZ119" s="4"/>
      <c r="DA119" s="12"/>
      <c r="DB119" s="12"/>
      <c r="DC119" s="4"/>
      <c r="DD119" s="4"/>
      <c r="DE119" s="4"/>
      <c r="DF119" s="12"/>
      <c r="DG119" s="12"/>
      <c r="DH119" s="4"/>
      <c r="DI119" s="4"/>
      <c r="DJ119" s="4"/>
      <c r="DK119" s="12"/>
      <c r="DL119" s="12"/>
      <c r="DM119" s="4"/>
      <c r="DN119" s="4"/>
      <c r="DO119" s="4"/>
      <c r="DP119" s="12"/>
      <c r="DQ119" s="12"/>
      <c r="DR119" s="4"/>
      <c r="DS119" s="4"/>
      <c r="DT119" s="4"/>
      <c r="DU119" s="12"/>
      <c r="DV119" s="12"/>
      <c r="DW119" s="4"/>
      <c r="DX119" s="4"/>
      <c r="DY119" s="4"/>
      <c r="DZ119" s="12"/>
      <c r="EA119" s="12"/>
      <c r="EB119" s="12"/>
      <c r="EC119" s="4"/>
      <c r="ED119" s="4"/>
      <c r="EE119" s="4"/>
      <c r="EH119" s="4"/>
      <c r="EI119" s="4"/>
      <c r="EK119" s="4"/>
      <c r="EL119" s="4"/>
      <c r="EN119" s="4"/>
      <c r="EO119" s="4"/>
      <c r="EQ119" s="4"/>
      <c r="ER119" s="4"/>
      <c r="ET119" s="4"/>
      <c r="EU119" s="4"/>
      <c r="EW119" s="4"/>
      <c r="EX119" s="4"/>
      <c r="EZ119" s="4"/>
      <c r="FA119" s="4"/>
      <c r="FC119" s="4"/>
      <c r="FD119" s="4"/>
      <c r="FF119" s="4"/>
      <c r="FG119" s="4"/>
      <c r="FI119" s="4"/>
      <c r="FJ119" s="4"/>
      <c r="FM119" s="4"/>
      <c r="FN119" s="4"/>
      <c r="FP119" s="4"/>
      <c r="FQ119" s="4"/>
      <c r="FS119" s="4"/>
      <c r="FT119" s="4"/>
      <c r="FV119" s="4"/>
      <c r="FW119" s="4"/>
      <c r="FY119" s="4"/>
      <c r="FZ119" s="4"/>
      <c r="GB119" s="4"/>
      <c r="GC119" s="4"/>
      <c r="GE119" s="4"/>
      <c r="GF119" s="4"/>
      <c r="GH119" s="4"/>
      <c r="GI119" s="4"/>
      <c r="GK119" s="4"/>
      <c r="GL119" s="4"/>
      <c r="GN119" s="4"/>
      <c r="GO119" s="4"/>
      <c r="GQ119" s="4"/>
      <c r="GR119" s="4"/>
      <c r="GS119" s="4"/>
      <c r="GT119" s="4"/>
      <c r="GU119" s="4"/>
      <c r="GV119" s="4"/>
      <c r="GW119" s="4"/>
      <c r="GX119" s="4"/>
      <c r="GY119" s="4"/>
      <c r="GZ119" s="4"/>
      <c r="HA119" s="4"/>
      <c r="HB119" s="4"/>
      <c r="HC119" s="4"/>
      <c r="HD119" s="4"/>
      <c r="HE119" s="4"/>
      <c r="HF119" s="4"/>
      <c r="HG119" s="19"/>
      <c r="HH119" s="19"/>
    </row>
    <row r="120" spans="18:216" x14ac:dyDescent="0.2">
      <c r="AB120" s="9"/>
      <c r="AC120" s="9"/>
      <c r="AG120" s="12"/>
      <c r="AH120" s="4"/>
      <c r="AI120" s="4"/>
      <c r="AJ120" s="4"/>
      <c r="AK120" s="4"/>
      <c r="AL120" s="12"/>
      <c r="AM120" s="4"/>
      <c r="AN120" s="4"/>
      <c r="AO120" s="4"/>
      <c r="AP120" s="4"/>
      <c r="AQ120" s="12"/>
      <c r="AR120" s="4"/>
      <c r="AS120" s="4"/>
      <c r="AT120" s="4"/>
      <c r="AU120" s="4"/>
      <c r="AV120" s="12"/>
      <c r="AW120" s="4"/>
      <c r="AX120" s="4"/>
      <c r="AY120" s="4"/>
      <c r="AZ120" s="4"/>
      <c r="BA120" s="4"/>
      <c r="BB120" s="12"/>
      <c r="BC120" s="4"/>
      <c r="BD120" s="4"/>
      <c r="BE120" s="4"/>
      <c r="BF120" s="4"/>
      <c r="BG120" s="12"/>
      <c r="BH120" s="4"/>
      <c r="BI120" s="4"/>
      <c r="BJ120" s="4"/>
      <c r="BK120" s="4"/>
      <c r="BL120" s="12"/>
      <c r="BM120" s="4"/>
      <c r="BN120" s="4"/>
      <c r="BO120" s="4"/>
      <c r="BP120" s="4"/>
      <c r="BQ120" s="12"/>
      <c r="BR120" s="4"/>
      <c r="BS120" s="4"/>
      <c r="BT120" s="4"/>
      <c r="BU120" s="4"/>
      <c r="BV120" s="12"/>
      <c r="BW120" s="4"/>
      <c r="BX120" s="4"/>
      <c r="BY120" s="4"/>
      <c r="BZ120" s="4"/>
      <c r="CA120" s="12"/>
      <c r="CB120" s="4"/>
      <c r="CC120" s="4"/>
      <c r="CD120" s="4"/>
      <c r="CE120" s="4"/>
      <c r="CG120" s="12"/>
      <c r="CH120" s="12"/>
      <c r="CI120" s="4"/>
      <c r="CJ120" s="4"/>
      <c r="CK120" s="4"/>
      <c r="CL120" s="12"/>
      <c r="CM120" s="12"/>
      <c r="CN120" s="4"/>
      <c r="CO120" s="4"/>
      <c r="CP120" s="4"/>
      <c r="CQ120" s="12"/>
      <c r="CR120" s="12"/>
      <c r="CS120" s="4"/>
      <c r="CT120" s="4"/>
      <c r="CU120" s="4"/>
      <c r="CV120" s="12"/>
      <c r="CW120" s="12"/>
      <c r="CX120" s="4"/>
      <c r="CY120" s="4"/>
      <c r="CZ120" s="4"/>
      <c r="DA120" s="12"/>
      <c r="DB120" s="12"/>
      <c r="DC120" s="4"/>
      <c r="DD120" s="4"/>
      <c r="DE120" s="4"/>
      <c r="DF120" s="12"/>
      <c r="DG120" s="12"/>
      <c r="DH120" s="4"/>
      <c r="DI120" s="4"/>
      <c r="DJ120" s="4"/>
      <c r="DK120" s="12"/>
      <c r="DL120" s="12"/>
      <c r="DM120" s="4"/>
      <c r="DN120" s="4"/>
      <c r="DO120" s="4"/>
      <c r="DP120" s="12"/>
      <c r="DQ120" s="12"/>
      <c r="DR120" s="4"/>
      <c r="DS120" s="4"/>
      <c r="DT120" s="4"/>
      <c r="DU120" s="12"/>
      <c r="DV120" s="12"/>
      <c r="DW120" s="4"/>
      <c r="DX120" s="4"/>
      <c r="DY120" s="4"/>
      <c r="DZ120" s="12"/>
      <c r="EA120" s="12"/>
      <c r="EB120" s="12"/>
      <c r="EC120" s="4"/>
      <c r="ED120" s="4"/>
      <c r="EE120" s="4"/>
      <c r="EH120" s="4"/>
      <c r="EI120" s="4"/>
      <c r="EK120" s="4"/>
      <c r="EL120" s="4"/>
      <c r="EN120" s="4"/>
      <c r="EO120" s="4"/>
      <c r="EQ120" s="4"/>
      <c r="ER120" s="4"/>
      <c r="ET120" s="4"/>
      <c r="EU120" s="4"/>
      <c r="EW120" s="4"/>
      <c r="EX120" s="4"/>
      <c r="EZ120" s="4"/>
      <c r="FA120" s="4"/>
      <c r="FC120" s="4"/>
      <c r="FD120" s="4"/>
      <c r="FF120" s="4"/>
      <c r="FG120" s="4"/>
      <c r="FI120" s="4"/>
      <c r="FJ120" s="4"/>
      <c r="FM120" s="4"/>
      <c r="FN120" s="4"/>
      <c r="FP120" s="4"/>
      <c r="FQ120" s="4"/>
      <c r="FS120" s="4"/>
      <c r="FT120" s="4"/>
      <c r="FV120" s="4"/>
      <c r="FW120" s="4"/>
      <c r="FY120" s="4"/>
      <c r="FZ120" s="4"/>
      <c r="GB120" s="4"/>
      <c r="GC120" s="4"/>
      <c r="GE120" s="4"/>
      <c r="GF120" s="4"/>
      <c r="GH120" s="4"/>
      <c r="GI120" s="4"/>
      <c r="GK120" s="4"/>
      <c r="GL120" s="4"/>
      <c r="GN120" s="4"/>
      <c r="GO120" s="4"/>
      <c r="GQ120" s="4"/>
      <c r="GR120" s="4"/>
      <c r="GS120" s="4"/>
      <c r="GT120" s="4"/>
      <c r="GU120" s="4"/>
      <c r="GV120" s="4"/>
      <c r="GW120" s="4"/>
      <c r="GX120" s="4"/>
      <c r="GY120" s="4"/>
      <c r="GZ120" s="4"/>
      <c r="HA120" s="4"/>
      <c r="HB120" s="4"/>
      <c r="HC120" s="4"/>
      <c r="HD120" s="4"/>
      <c r="HE120" s="4"/>
      <c r="HF120" s="4"/>
      <c r="HG120" s="19"/>
      <c r="HH120" s="19"/>
    </row>
    <row r="121" spans="18:216" x14ac:dyDescent="0.2">
      <c r="AB121" s="9"/>
      <c r="AC121" s="9"/>
      <c r="AG121" s="12"/>
      <c r="AH121" s="4"/>
      <c r="AI121" s="4"/>
      <c r="AJ121" s="4"/>
      <c r="AK121" s="4"/>
      <c r="AL121" s="12"/>
      <c r="AM121" s="4"/>
      <c r="AN121" s="4"/>
      <c r="AO121" s="4"/>
      <c r="AP121" s="4"/>
      <c r="AQ121" s="12"/>
      <c r="AR121" s="4"/>
      <c r="AS121" s="4"/>
      <c r="AT121" s="4"/>
      <c r="AU121" s="4"/>
      <c r="AV121" s="12"/>
      <c r="AW121" s="4"/>
      <c r="AX121" s="4"/>
      <c r="AY121" s="4"/>
      <c r="AZ121" s="4"/>
      <c r="BA121" s="4"/>
      <c r="BB121" s="12"/>
      <c r="BC121" s="4"/>
      <c r="BD121" s="4"/>
      <c r="BE121" s="4"/>
      <c r="BF121" s="4"/>
      <c r="BG121" s="12"/>
      <c r="BH121" s="4"/>
      <c r="BI121" s="4"/>
      <c r="BJ121" s="4"/>
      <c r="BK121" s="4"/>
      <c r="BL121" s="12"/>
      <c r="BM121" s="4"/>
      <c r="BN121" s="4"/>
      <c r="BO121" s="4"/>
      <c r="BP121" s="4"/>
      <c r="BQ121" s="12"/>
      <c r="BR121" s="4"/>
      <c r="BS121" s="4"/>
      <c r="BT121" s="4"/>
      <c r="BU121" s="4"/>
      <c r="BV121" s="12"/>
      <c r="BW121" s="4"/>
      <c r="BX121" s="4"/>
      <c r="BY121" s="4"/>
      <c r="BZ121" s="4"/>
      <c r="CA121" s="12"/>
      <c r="CB121" s="4"/>
      <c r="CC121" s="4"/>
      <c r="CD121" s="4"/>
      <c r="CE121" s="4"/>
      <c r="CG121" s="12"/>
      <c r="CH121" s="12"/>
      <c r="CI121" s="4"/>
      <c r="CJ121" s="4"/>
      <c r="CK121" s="4"/>
      <c r="CL121" s="12"/>
      <c r="CM121" s="12"/>
      <c r="CN121" s="4"/>
      <c r="CO121" s="4"/>
      <c r="CP121" s="4"/>
      <c r="CQ121" s="12"/>
      <c r="CR121" s="12"/>
      <c r="CS121" s="4"/>
      <c r="CT121" s="4"/>
      <c r="CU121" s="4"/>
      <c r="CV121" s="12"/>
      <c r="CW121" s="12"/>
      <c r="CX121" s="4"/>
      <c r="CY121" s="4"/>
      <c r="CZ121" s="4"/>
      <c r="DA121" s="12"/>
      <c r="DB121" s="12"/>
      <c r="DC121" s="4"/>
      <c r="DD121" s="4"/>
      <c r="DE121" s="4"/>
      <c r="DF121" s="12"/>
      <c r="DG121" s="12"/>
      <c r="DH121" s="4"/>
      <c r="DI121" s="4"/>
      <c r="DJ121" s="4"/>
      <c r="DK121" s="12"/>
      <c r="DL121" s="12"/>
      <c r="DM121" s="4"/>
      <c r="DN121" s="4"/>
      <c r="DO121" s="4"/>
      <c r="DP121" s="12"/>
      <c r="DQ121" s="12"/>
      <c r="DR121" s="4"/>
      <c r="DS121" s="4"/>
      <c r="DT121" s="4"/>
      <c r="DU121" s="12"/>
      <c r="DV121" s="12"/>
      <c r="DW121" s="4"/>
      <c r="DX121" s="4"/>
      <c r="DY121" s="4"/>
      <c r="DZ121" s="12"/>
      <c r="EA121" s="12"/>
      <c r="EB121" s="12"/>
      <c r="EC121" s="4"/>
      <c r="ED121" s="4"/>
      <c r="EE121" s="4"/>
      <c r="EH121" s="4"/>
      <c r="EI121" s="4"/>
      <c r="EK121" s="4"/>
      <c r="EL121" s="4"/>
      <c r="EN121" s="4"/>
      <c r="EO121" s="4"/>
      <c r="EQ121" s="4"/>
      <c r="ER121" s="4"/>
      <c r="ET121" s="4"/>
      <c r="EU121" s="4"/>
      <c r="EW121" s="4"/>
      <c r="EX121" s="4"/>
      <c r="EZ121" s="4"/>
      <c r="FA121" s="4"/>
      <c r="FC121" s="4"/>
      <c r="FD121" s="4"/>
      <c r="FF121" s="4"/>
      <c r="FG121" s="4"/>
      <c r="FI121" s="4"/>
      <c r="FJ121" s="4"/>
      <c r="FM121" s="4"/>
      <c r="FN121" s="4"/>
      <c r="FP121" s="4"/>
      <c r="FQ121" s="4"/>
      <c r="FS121" s="4"/>
      <c r="FT121" s="4"/>
      <c r="FV121" s="4"/>
      <c r="FW121" s="4"/>
      <c r="FY121" s="4"/>
      <c r="FZ121" s="4"/>
      <c r="GB121" s="4"/>
      <c r="GC121" s="4"/>
      <c r="GE121" s="4"/>
      <c r="GF121" s="4"/>
      <c r="GH121" s="4"/>
      <c r="GI121" s="4"/>
      <c r="GK121" s="4"/>
      <c r="GL121" s="4"/>
      <c r="GN121" s="4"/>
      <c r="GO121" s="4"/>
      <c r="GQ121" s="4"/>
      <c r="GR121" s="4"/>
      <c r="GS121" s="4"/>
      <c r="GT121" s="4"/>
      <c r="GU121" s="4"/>
      <c r="GV121" s="4"/>
      <c r="GW121" s="4"/>
      <c r="GX121" s="4"/>
      <c r="GY121" s="4"/>
      <c r="GZ121" s="4"/>
      <c r="HA121" s="4"/>
      <c r="HB121" s="4"/>
      <c r="HC121" s="4"/>
      <c r="HD121" s="4"/>
      <c r="HE121" s="4"/>
      <c r="HF121" s="4"/>
      <c r="HG121" s="19"/>
      <c r="HH121" s="19"/>
    </row>
    <row r="122" spans="18:216" x14ac:dyDescent="0.2">
      <c r="AB122" s="9"/>
      <c r="AC122" s="9"/>
      <c r="AG122" s="12"/>
      <c r="AH122" s="4"/>
      <c r="AI122" s="4"/>
      <c r="AJ122" s="4"/>
      <c r="AK122" s="4"/>
      <c r="AL122" s="12"/>
      <c r="AM122" s="4"/>
      <c r="AN122" s="4"/>
      <c r="AO122" s="4"/>
      <c r="AP122" s="4"/>
      <c r="AQ122" s="12"/>
      <c r="AR122" s="4"/>
      <c r="AS122" s="4"/>
      <c r="AT122" s="4"/>
      <c r="AU122" s="4"/>
      <c r="AV122" s="12"/>
      <c r="AW122" s="4"/>
      <c r="AX122" s="4"/>
      <c r="AY122" s="4"/>
      <c r="AZ122" s="4"/>
      <c r="BA122" s="4"/>
      <c r="BB122" s="12"/>
      <c r="BC122" s="4"/>
      <c r="BD122" s="4"/>
      <c r="BE122" s="4"/>
      <c r="BF122" s="4"/>
      <c r="BG122" s="12"/>
      <c r="BH122" s="4"/>
      <c r="BI122" s="4"/>
      <c r="BJ122" s="4"/>
      <c r="BK122" s="4"/>
      <c r="BL122" s="12"/>
      <c r="BM122" s="4"/>
      <c r="BN122" s="4"/>
      <c r="BO122" s="4"/>
      <c r="BP122" s="4"/>
      <c r="BQ122" s="12"/>
      <c r="BR122" s="4"/>
      <c r="BS122" s="4"/>
      <c r="BT122" s="4"/>
      <c r="BU122" s="4"/>
      <c r="BV122" s="12"/>
      <c r="BW122" s="4"/>
      <c r="BX122" s="4"/>
      <c r="BY122" s="4"/>
      <c r="BZ122" s="4"/>
      <c r="CA122" s="12"/>
      <c r="CB122" s="4"/>
      <c r="CC122" s="4"/>
      <c r="CD122" s="4"/>
      <c r="CE122" s="4"/>
      <c r="CG122" s="12"/>
      <c r="CH122" s="12"/>
      <c r="CI122" s="4"/>
      <c r="CJ122" s="4"/>
      <c r="CK122" s="4"/>
      <c r="CL122" s="12"/>
      <c r="CM122" s="12"/>
      <c r="CN122" s="4"/>
      <c r="CO122" s="4"/>
      <c r="CP122" s="4"/>
      <c r="CQ122" s="12"/>
      <c r="CR122" s="12"/>
      <c r="CS122" s="4"/>
      <c r="CT122" s="4"/>
      <c r="CU122" s="4"/>
      <c r="CV122" s="12"/>
      <c r="CW122" s="12"/>
      <c r="CX122" s="4"/>
      <c r="CY122" s="4"/>
      <c r="CZ122" s="4"/>
      <c r="DA122" s="12"/>
      <c r="DB122" s="12"/>
      <c r="DC122" s="4"/>
      <c r="DD122" s="4"/>
      <c r="DE122" s="4"/>
      <c r="DF122" s="12"/>
      <c r="DG122" s="12"/>
      <c r="DH122" s="4"/>
      <c r="DI122" s="4"/>
      <c r="DJ122" s="4"/>
      <c r="DK122" s="12"/>
      <c r="DL122" s="12"/>
      <c r="DM122" s="4"/>
      <c r="DN122" s="4"/>
      <c r="DO122" s="4"/>
      <c r="DP122" s="12"/>
      <c r="DQ122" s="12"/>
      <c r="DR122" s="4"/>
      <c r="DS122" s="4"/>
      <c r="DT122" s="4"/>
      <c r="DU122" s="12"/>
      <c r="DV122" s="12"/>
      <c r="DW122" s="4"/>
      <c r="DX122" s="4"/>
      <c r="DY122" s="4"/>
      <c r="DZ122" s="12"/>
      <c r="EA122" s="12"/>
      <c r="EB122" s="12"/>
      <c r="EC122" s="4"/>
      <c r="ED122" s="4"/>
      <c r="EE122" s="4"/>
      <c r="EH122" s="4"/>
      <c r="EI122" s="4"/>
      <c r="EK122" s="4"/>
      <c r="EL122" s="4"/>
      <c r="EN122" s="4"/>
      <c r="EO122" s="4"/>
      <c r="EQ122" s="4"/>
      <c r="ER122" s="4"/>
      <c r="ET122" s="4"/>
      <c r="EU122" s="4"/>
      <c r="EW122" s="4"/>
      <c r="EX122" s="4"/>
      <c r="EZ122" s="4"/>
      <c r="FA122" s="4"/>
      <c r="FC122" s="4"/>
      <c r="FD122" s="4"/>
      <c r="FF122" s="4"/>
      <c r="FG122" s="4"/>
      <c r="FI122" s="4"/>
      <c r="FJ122" s="4"/>
      <c r="FM122" s="4"/>
      <c r="FN122" s="4"/>
      <c r="FP122" s="4"/>
      <c r="FQ122" s="4"/>
      <c r="FS122" s="4"/>
      <c r="FT122" s="4"/>
      <c r="FV122" s="4"/>
      <c r="FW122" s="4"/>
      <c r="FY122" s="4"/>
      <c r="FZ122" s="4"/>
      <c r="GB122" s="4"/>
      <c r="GC122" s="4"/>
      <c r="GE122" s="4"/>
      <c r="GF122" s="4"/>
      <c r="GH122" s="4"/>
      <c r="GI122" s="4"/>
      <c r="GK122" s="4"/>
      <c r="GL122" s="4"/>
      <c r="GN122" s="4"/>
      <c r="GO122" s="4"/>
      <c r="GQ122" s="4"/>
      <c r="GR122" s="4"/>
      <c r="GS122" s="4"/>
      <c r="GT122" s="4"/>
      <c r="GU122" s="4"/>
      <c r="GV122" s="4"/>
      <c r="GW122" s="4"/>
      <c r="GX122" s="4"/>
      <c r="GY122" s="4"/>
      <c r="GZ122" s="4"/>
      <c r="HA122" s="4"/>
      <c r="HB122" s="4"/>
      <c r="HC122" s="4"/>
      <c r="HD122" s="4"/>
      <c r="HE122" s="4"/>
      <c r="HF122" s="4"/>
      <c r="HG122" s="19"/>
      <c r="HH122" s="19"/>
    </row>
    <row r="123" spans="18:216" x14ac:dyDescent="0.2">
      <c r="AB123" s="9"/>
      <c r="AC123" s="9"/>
      <c r="AG123" s="12"/>
      <c r="AH123" s="4"/>
      <c r="AI123" s="4"/>
      <c r="AJ123" s="4"/>
      <c r="AK123" s="4"/>
      <c r="AL123" s="12"/>
      <c r="AM123" s="4"/>
      <c r="AN123" s="4"/>
      <c r="AO123" s="4"/>
      <c r="AP123" s="4"/>
      <c r="AQ123" s="12"/>
      <c r="AR123" s="4"/>
      <c r="AS123" s="4"/>
      <c r="AT123" s="4"/>
      <c r="AU123" s="4"/>
      <c r="AV123" s="12"/>
      <c r="AW123" s="4"/>
      <c r="AX123" s="4"/>
      <c r="AY123" s="4"/>
      <c r="AZ123" s="4"/>
      <c r="BA123" s="4"/>
      <c r="BB123" s="12"/>
      <c r="BC123" s="4"/>
      <c r="BD123" s="4"/>
      <c r="BE123" s="4"/>
      <c r="BF123" s="4"/>
      <c r="BG123" s="12"/>
      <c r="BH123" s="4"/>
      <c r="BI123" s="4"/>
      <c r="BJ123" s="4"/>
      <c r="BK123" s="4"/>
      <c r="BL123" s="12"/>
      <c r="BM123" s="4"/>
      <c r="BN123" s="4"/>
      <c r="BO123" s="4"/>
      <c r="BP123" s="4"/>
      <c r="BQ123" s="12"/>
      <c r="BR123" s="4"/>
      <c r="BS123" s="4"/>
      <c r="BT123" s="4"/>
      <c r="BU123" s="4"/>
      <c r="BV123" s="12"/>
      <c r="BW123" s="4"/>
      <c r="BX123" s="4"/>
      <c r="BY123" s="4"/>
      <c r="BZ123" s="4"/>
      <c r="CA123" s="12"/>
      <c r="CB123" s="4"/>
      <c r="CC123" s="4"/>
      <c r="CD123" s="4"/>
      <c r="CE123" s="4"/>
      <c r="CG123" s="12"/>
      <c r="CH123" s="12"/>
      <c r="CI123" s="4"/>
      <c r="CJ123" s="4"/>
      <c r="CK123" s="4"/>
      <c r="CL123" s="12"/>
      <c r="CM123" s="12"/>
      <c r="CN123" s="4"/>
      <c r="CO123" s="4"/>
      <c r="CP123" s="4"/>
      <c r="CQ123" s="12"/>
      <c r="CR123" s="12"/>
      <c r="CS123" s="4"/>
      <c r="CT123" s="4"/>
      <c r="CU123" s="4"/>
      <c r="CV123" s="12"/>
      <c r="CW123" s="12"/>
      <c r="CX123" s="4"/>
      <c r="CY123" s="4"/>
      <c r="CZ123" s="4"/>
      <c r="DA123" s="12"/>
      <c r="DB123" s="12"/>
      <c r="DC123" s="4"/>
      <c r="DD123" s="4"/>
      <c r="DE123" s="4"/>
      <c r="DF123" s="12"/>
      <c r="DG123" s="12"/>
      <c r="DH123" s="4"/>
      <c r="DI123" s="4"/>
      <c r="DJ123" s="4"/>
      <c r="DK123" s="12"/>
      <c r="DL123" s="12"/>
      <c r="DM123" s="4"/>
      <c r="DN123" s="4"/>
      <c r="DO123" s="4"/>
      <c r="DP123" s="12"/>
      <c r="DQ123" s="12"/>
      <c r="DR123" s="4"/>
      <c r="DS123" s="4"/>
      <c r="DT123" s="4"/>
      <c r="DU123" s="12"/>
      <c r="DV123" s="12"/>
      <c r="DW123" s="4"/>
      <c r="DX123" s="4"/>
      <c r="DY123" s="4"/>
      <c r="DZ123" s="12"/>
      <c r="EA123" s="12"/>
      <c r="EB123" s="12"/>
      <c r="EC123" s="4"/>
      <c r="ED123" s="4"/>
      <c r="EE123" s="4"/>
      <c r="EH123" s="4"/>
      <c r="EI123" s="4"/>
      <c r="EK123" s="4"/>
      <c r="EL123" s="4"/>
      <c r="EN123" s="4"/>
      <c r="EO123" s="4"/>
      <c r="EQ123" s="4"/>
      <c r="ER123" s="4"/>
      <c r="ET123" s="4"/>
      <c r="EU123" s="4"/>
      <c r="EW123" s="4"/>
      <c r="EX123" s="4"/>
      <c r="EZ123" s="4"/>
      <c r="FA123" s="4"/>
      <c r="FC123" s="4"/>
      <c r="FD123" s="4"/>
      <c r="FF123" s="4"/>
      <c r="FG123" s="4"/>
      <c r="FI123" s="4"/>
      <c r="FJ123" s="4"/>
      <c r="FM123" s="4"/>
      <c r="FN123" s="4"/>
      <c r="FP123" s="4"/>
      <c r="FQ123" s="4"/>
      <c r="FS123" s="4"/>
      <c r="FT123" s="4"/>
      <c r="FV123" s="4"/>
      <c r="FW123" s="4"/>
      <c r="FY123" s="4"/>
      <c r="FZ123" s="4"/>
      <c r="GB123" s="4"/>
      <c r="GC123" s="4"/>
      <c r="GE123" s="4"/>
      <c r="GF123" s="4"/>
      <c r="GH123" s="4"/>
      <c r="GI123" s="4"/>
      <c r="GK123" s="4"/>
      <c r="GL123" s="4"/>
      <c r="GN123" s="4"/>
      <c r="GO123" s="4"/>
      <c r="GQ123" s="4"/>
      <c r="GR123" s="4"/>
      <c r="GS123" s="4"/>
      <c r="GT123" s="4"/>
      <c r="GU123" s="4"/>
      <c r="GV123" s="4"/>
      <c r="GW123" s="4"/>
      <c r="GX123" s="4"/>
      <c r="GY123" s="4"/>
      <c r="GZ123" s="4"/>
      <c r="HA123" s="4"/>
      <c r="HB123" s="4"/>
      <c r="HC123" s="4"/>
      <c r="HD123" s="4"/>
      <c r="HE123" s="4"/>
      <c r="HF123" s="4"/>
      <c r="HG123" s="19"/>
      <c r="HH123" s="19"/>
    </row>
    <row r="124" spans="18:216" x14ac:dyDescent="0.2">
      <c r="AB124" s="9"/>
      <c r="AC124" s="9"/>
      <c r="AG124" s="12"/>
      <c r="AH124" s="4"/>
      <c r="AI124" s="4"/>
      <c r="AJ124" s="4"/>
      <c r="AK124" s="4"/>
      <c r="AL124" s="12"/>
      <c r="AM124" s="4"/>
      <c r="AN124" s="4"/>
      <c r="AO124" s="4"/>
      <c r="AP124" s="4"/>
      <c r="AQ124" s="12"/>
      <c r="AR124" s="4"/>
      <c r="AS124" s="4"/>
      <c r="AT124" s="4"/>
      <c r="AU124" s="4"/>
      <c r="AV124" s="12"/>
      <c r="AW124" s="4"/>
      <c r="AX124" s="4"/>
      <c r="AY124" s="4"/>
      <c r="AZ124" s="4"/>
      <c r="BA124" s="4"/>
      <c r="BB124" s="12"/>
      <c r="BC124" s="4"/>
      <c r="BD124" s="4"/>
      <c r="BE124" s="4"/>
      <c r="BF124" s="4"/>
      <c r="BG124" s="12"/>
      <c r="BH124" s="4"/>
      <c r="BI124" s="4"/>
      <c r="BJ124" s="4"/>
      <c r="BK124" s="4"/>
      <c r="BL124" s="12"/>
      <c r="BM124" s="4"/>
      <c r="BN124" s="4"/>
      <c r="BO124" s="4"/>
      <c r="BP124" s="4"/>
      <c r="BQ124" s="12"/>
      <c r="BR124" s="4"/>
      <c r="BS124" s="4"/>
      <c r="BT124" s="4"/>
      <c r="BU124" s="4"/>
      <c r="BV124" s="12"/>
      <c r="BW124" s="4"/>
      <c r="BX124" s="4"/>
      <c r="BY124" s="4"/>
      <c r="BZ124" s="4"/>
      <c r="CA124" s="12"/>
      <c r="CB124" s="4"/>
      <c r="CC124" s="4"/>
      <c r="CD124" s="4"/>
      <c r="CE124" s="4"/>
      <c r="CG124" s="12"/>
      <c r="CH124" s="12"/>
      <c r="CI124" s="4"/>
      <c r="CJ124" s="4"/>
      <c r="CK124" s="4"/>
      <c r="CL124" s="12"/>
      <c r="CM124" s="12"/>
      <c r="CN124" s="4"/>
      <c r="CO124" s="4"/>
      <c r="CP124" s="4"/>
      <c r="CQ124" s="12"/>
      <c r="CR124" s="12"/>
      <c r="CS124" s="4"/>
      <c r="CT124" s="4"/>
      <c r="CU124" s="4"/>
      <c r="CV124" s="12"/>
      <c r="CW124" s="12"/>
      <c r="CX124" s="4"/>
      <c r="CY124" s="4"/>
      <c r="CZ124" s="4"/>
      <c r="DA124" s="12"/>
      <c r="DB124" s="12"/>
      <c r="DC124" s="4"/>
      <c r="DD124" s="4"/>
      <c r="DE124" s="4"/>
      <c r="DF124" s="12"/>
      <c r="DG124" s="12"/>
      <c r="DH124" s="4"/>
      <c r="DI124" s="4"/>
      <c r="DJ124" s="4"/>
      <c r="DK124" s="12"/>
      <c r="DL124" s="12"/>
      <c r="DM124" s="4"/>
      <c r="DN124" s="4"/>
      <c r="DO124" s="4"/>
      <c r="DP124" s="12"/>
      <c r="DQ124" s="12"/>
      <c r="DR124" s="4"/>
      <c r="DS124" s="4"/>
      <c r="DT124" s="4"/>
      <c r="DU124" s="12"/>
      <c r="DV124" s="12"/>
      <c r="DW124" s="4"/>
      <c r="DX124" s="4"/>
      <c r="DY124" s="4"/>
      <c r="DZ124" s="12"/>
      <c r="EA124" s="12"/>
      <c r="EB124" s="12"/>
      <c r="EC124" s="4"/>
      <c r="ED124" s="4"/>
      <c r="EE124" s="4"/>
      <c r="EH124" s="4"/>
      <c r="EI124" s="4"/>
      <c r="EK124" s="4"/>
      <c r="EL124" s="4"/>
      <c r="EN124" s="4"/>
      <c r="EO124" s="4"/>
      <c r="EQ124" s="4"/>
      <c r="ER124" s="4"/>
      <c r="ET124" s="4"/>
      <c r="EU124" s="4"/>
      <c r="EW124" s="4"/>
      <c r="EX124" s="4"/>
      <c r="EZ124" s="4"/>
      <c r="FA124" s="4"/>
      <c r="FC124" s="4"/>
      <c r="FD124" s="4"/>
      <c r="FF124" s="4"/>
      <c r="FG124" s="4"/>
      <c r="FI124" s="4"/>
      <c r="FJ124" s="4"/>
      <c r="FM124" s="4"/>
      <c r="FN124" s="4"/>
      <c r="FP124" s="4"/>
      <c r="FQ124" s="4"/>
      <c r="FS124" s="4"/>
      <c r="FT124" s="4"/>
      <c r="FV124" s="4"/>
      <c r="FW124" s="4"/>
      <c r="FY124" s="4"/>
      <c r="FZ124" s="4"/>
      <c r="GB124" s="4"/>
      <c r="GC124" s="4"/>
      <c r="GE124" s="4"/>
      <c r="GF124" s="4"/>
      <c r="GH124" s="4"/>
      <c r="GI124" s="4"/>
      <c r="GK124" s="4"/>
      <c r="GL124" s="4"/>
      <c r="GN124" s="4"/>
      <c r="GO124" s="4"/>
      <c r="GQ124" s="4"/>
      <c r="GR124" s="4"/>
      <c r="GS124" s="4"/>
      <c r="GT124" s="4"/>
      <c r="GU124" s="4"/>
      <c r="GV124" s="4"/>
      <c r="GW124" s="4"/>
      <c r="GX124" s="4"/>
      <c r="GY124" s="4"/>
      <c r="GZ124" s="4"/>
      <c r="HA124" s="4"/>
      <c r="HB124" s="4"/>
      <c r="HC124" s="4"/>
      <c r="HD124" s="4"/>
      <c r="HE124" s="4"/>
      <c r="HF124" s="4"/>
      <c r="HG124" s="19"/>
      <c r="HH124" s="19"/>
    </row>
    <row r="125" spans="18:216" x14ac:dyDescent="0.2">
      <c r="AB125" s="9"/>
      <c r="AC125" s="9"/>
      <c r="AG125" s="12"/>
      <c r="AH125" s="4"/>
      <c r="AI125" s="4"/>
      <c r="AJ125" s="4"/>
      <c r="AK125" s="4"/>
      <c r="AL125" s="12"/>
      <c r="AM125" s="4"/>
      <c r="AN125" s="4"/>
      <c r="AO125" s="4"/>
      <c r="AP125" s="4"/>
      <c r="AQ125" s="12"/>
      <c r="AR125" s="4"/>
      <c r="AS125" s="4"/>
      <c r="AT125" s="4"/>
      <c r="AU125" s="4"/>
      <c r="AV125" s="12"/>
      <c r="AW125" s="4"/>
      <c r="AX125" s="4"/>
      <c r="AY125" s="4"/>
      <c r="AZ125" s="4"/>
      <c r="BA125" s="4"/>
      <c r="BB125" s="12"/>
      <c r="BC125" s="4"/>
      <c r="BD125" s="4"/>
      <c r="BE125" s="4"/>
      <c r="BF125" s="4"/>
      <c r="BG125" s="12"/>
      <c r="BH125" s="4"/>
      <c r="BI125" s="4"/>
      <c r="BJ125" s="4"/>
      <c r="BK125" s="4"/>
      <c r="BL125" s="12"/>
      <c r="BM125" s="4"/>
      <c r="BN125" s="4"/>
      <c r="BO125" s="4"/>
      <c r="BP125" s="4"/>
      <c r="BQ125" s="12"/>
      <c r="BR125" s="4"/>
      <c r="BS125" s="4"/>
      <c r="BT125" s="4"/>
      <c r="BU125" s="4"/>
      <c r="BV125" s="12"/>
      <c r="BW125" s="4"/>
      <c r="BX125" s="4"/>
      <c r="BY125" s="4"/>
      <c r="BZ125" s="4"/>
      <c r="CA125" s="12"/>
      <c r="CB125" s="4"/>
      <c r="CC125" s="4"/>
      <c r="CD125" s="4"/>
      <c r="CE125" s="4"/>
      <c r="CG125" s="12"/>
      <c r="CH125" s="12"/>
      <c r="CI125" s="4"/>
      <c r="CJ125" s="4"/>
      <c r="CK125" s="4"/>
      <c r="CL125" s="12"/>
      <c r="CM125" s="12"/>
      <c r="CN125" s="4"/>
      <c r="CO125" s="4"/>
      <c r="CP125" s="4"/>
      <c r="CQ125" s="12"/>
      <c r="CR125" s="12"/>
      <c r="CS125" s="4"/>
      <c r="CT125" s="4"/>
      <c r="CU125" s="4"/>
      <c r="CV125" s="12"/>
      <c r="CW125" s="12"/>
      <c r="CX125" s="4"/>
      <c r="CY125" s="4"/>
      <c r="CZ125" s="4"/>
      <c r="DA125" s="12"/>
      <c r="DB125" s="12"/>
      <c r="DC125" s="4"/>
      <c r="DD125" s="4"/>
      <c r="DE125" s="4"/>
      <c r="DF125" s="12"/>
      <c r="DG125" s="12"/>
      <c r="DH125" s="4"/>
      <c r="DI125" s="4"/>
      <c r="DJ125" s="4"/>
      <c r="DK125" s="12"/>
      <c r="DL125" s="12"/>
      <c r="DM125" s="4"/>
      <c r="DN125" s="4"/>
      <c r="DO125" s="4"/>
      <c r="DP125" s="12"/>
      <c r="DQ125" s="12"/>
      <c r="DR125" s="4"/>
      <c r="DS125" s="4"/>
      <c r="DT125" s="4"/>
      <c r="DU125" s="12"/>
      <c r="DV125" s="12"/>
      <c r="DW125" s="4"/>
      <c r="DX125" s="4"/>
      <c r="DY125" s="4"/>
      <c r="DZ125" s="12"/>
      <c r="EA125" s="12"/>
      <c r="EB125" s="12"/>
      <c r="EC125" s="4"/>
      <c r="ED125" s="4"/>
      <c r="EE125" s="4"/>
      <c r="EH125" s="4"/>
      <c r="EI125" s="4"/>
      <c r="EK125" s="4"/>
      <c r="EL125" s="4"/>
      <c r="EN125" s="4"/>
      <c r="EO125" s="4"/>
      <c r="EQ125" s="4"/>
      <c r="ER125" s="4"/>
      <c r="ET125" s="4"/>
      <c r="EU125" s="4"/>
      <c r="EW125" s="4"/>
      <c r="EX125" s="4"/>
      <c r="EZ125" s="4"/>
      <c r="FA125" s="4"/>
      <c r="FC125" s="4"/>
      <c r="FD125" s="4"/>
      <c r="FF125" s="4"/>
      <c r="FG125" s="4"/>
      <c r="FI125" s="4"/>
      <c r="FJ125" s="4"/>
      <c r="FM125" s="4"/>
      <c r="FN125" s="4"/>
      <c r="FP125" s="4"/>
      <c r="FQ125" s="4"/>
      <c r="FS125" s="4"/>
      <c r="FT125" s="4"/>
      <c r="FV125" s="4"/>
      <c r="FW125" s="4"/>
      <c r="FY125" s="4"/>
      <c r="FZ125" s="4"/>
      <c r="GB125" s="4"/>
      <c r="GC125" s="4"/>
      <c r="GE125" s="4"/>
      <c r="GF125" s="4"/>
      <c r="GH125" s="4"/>
      <c r="GI125" s="4"/>
      <c r="GK125" s="4"/>
      <c r="GL125" s="4"/>
      <c r="GN125" s="4"/>
      <c r="GO125" s="4"/>
      <c r="GQ125" s="4"/>
      <c r="GR125" s="4"/>
      <c r="GS125" s="4"/>
      <c r="GT125" s="4"/>
      <c r="GU125" s="4"/>
      <c r="GV125" s="4"/>
      <c r="GW125" s="4"/>
      <c r="GX125" s="4"/>
      <c r="GY125" s="4"/>
      <c r="GZ125" s="4"/>
      <c r="HA125" s="4"/>
      <c r="HB125" s="4"/>
      <c r="HC125" s="4"/>
      <c r="HD125" s="4"/>
      <c r="HE125" s="4"/>
      <c r="HF125" s="4"/>
      <c r="HG125" s="19"/>
      <c r="HH125" s="19"/>
    </row>
    <row r="126" spans="18:216" x14ac:dyDescent="0.2">
      <c r="AB126" s="9"/>
      <c r="AC126" s="9"/>
      <c r="AG126" s="12"/>
      <c r="AH126" s="4"/>
      <c r="AI126" s="4"/>
      <c r="AJ126" s="4"/>
      <c r="AK126" s="4"/>
      <c r="AL126" s="12"/>
      <c r="AM126" s="4"/>
      <c r="AN126" s="4"/>
      <c r="AO126" s="4"/>
      <c r="AP126" s="4"/>
      <c r="AQ126" s="12"/>
      <c r="AR126" s="4"/>
      <c r="AS126" s="4"/>
      <c r="AT126" s="4"/>
      <c r="AU126" s="4"/>
      <c r="AV126" s="12"/>
      <c r="AW126" s="4"/>
      <c r="AX126" s="4"/>
      <c r="AY126" s="4"/>
      <c r="AZ126" s="4"/>
      <c r="BA126" s="4"/>
      <c r="BB126" s="12"/>
      <c r="BC126" s="4"/>
      <c r="BD126" s="4"/>
      <c r="BE126" s="4"/>
      <c r="BF126" s="4"/>
      <c r="BG126" s="12"/>
      <c r="BH126" s="4"/>
      <c r="BI126" s="4"/>
      <c r="BJ126" s="4"/>
      <c r="BK126" s="4"/>
      <c r="BL126" s="12"/>
      <c r="BM126" s="4"/>
      <c r="BN126" s="4"/>
      <c r="BO126" s="4"/>
      <c r="BP126" s="4"/>
      <c r="BQ126" s="12"/>
      <c r="BR126" s="4"/>
      <c r="BS126" s="4"/>
      <c r="BT126" s="4"/>
      <c r="BU126" s="4"/>
      <c r="BV126" s="12"/>
      <c r="BW126" s="4"/>
      <c r="BX126" s="4"/>
      <c r="BY126" s="4"/>
      <c r="BZ126" s="4"/>
      <c r="CA126" s="12"/>
      <c r="CB126" s="4"/>
      <c r="CC126" s="4"/>
      <c r="CD126" s="4"/>
      <c r="CE126" s="4"/>
      <c r="CG126" s="12"/>
      <c r="CH126" s="12"/>
      <c r="CI126" s="4"/>
      <c r="CJ126" s="4"/>
      <c r="CK126" s="4"/>
      <c r="CL126" s="12"/>
      <c r="CM126" s="12"/>
      <c r="CN126" s="4"/>
      <c r="CO126" s="4"/>
      <c r="CP126" s="4"/>
      <c r="CQ126" s="12"/>
      <c r="CR126" s="12"/>
      <c r="CS126" s="4"/>
      <c r="CT126" s="4"/>
      <c r="CU126" s="4"/>
      <c r="CV126" s="12"/>
      <c r="CW126" s="12"/>
      <c r="CX126" s="4"/>
      <c r="CY126" s="4"/>
      <c r="CZ126" s="4"/>
      <c r="DA126" s="12"/>
      <c r="DB126" s="12"/>
      <c r="DC126" s="4"/>
      <c r="DD126" s="4"/>
      <c r="DE126" s="4"/>
      <c r="DF126" s="12"/>
      <c r="DG126" s="12"/>
      <c r="DH126" s="4"/>
      <c r="DI126" s="4"/>
      <c r="DJ126" s="4"/>
      <c r="DK126" s="12"/>
      <c r="DL126" s="12"/>
      <c r="DM126" s="4"/>
      <c r="DN126" s="4"/>
      <c r="DO126" s="4"/>
      <c r="DP126" s="12"/>
      <c r="DQ126" s="12"/>
      <c r="DR126" s="4"/>
      <c r="DS126" s="4"/>
      <c r="DT126" s="4"/>
      <c r="DU126" s="12"/>
      <c r="DV126" s="12"/>
      <c r="DW126" s="4"/>
      <c r="DX126" s="4"/>
      <c r="DY126" s="4"/>
      <c r="DZ126" s="12"/>
      <c r="EA126" s="12"/>
      <c r="EB126" s="12"/>
      <c r="EC126" s="4"/>
      <c r="ED126" s="4"/>
      <c r="EE126" s="4"/>
      <c r="EH126" s="4"/>
      <c r="EI126" s="4"/>
      <c r="EK126" s="4"/>
      <c r="EL126" s="4"/>
      <c r="EN126" s="4"/>
      <c r="EO126" s="4"/>
      <c r="EQ126" s="4"/>
      <c r="ER126" s="4"/>
      <c r="ET126" s="4"/>
      <c r="EU126" s="4"/>
      <c r="EW126" s="4"/>
      <c r="EX126" s="4"/>
      <c r="EZ126" s="4"/>
      <c r="FA126" s="4"/>
      <c r="FC126" s="4"/>
      <c r="FD126" s="4"/>
      <c r="FF126" s="4"/>
      <c r="FG126" s="4"/>
      <c r="FI126" s="4"/>
      <c r="FJ126" s="4"/>
      <c r="FM126" s="4"/>
      <c r="FN126" s="4"/>
      <c r="FP126" s="4"/>
      <c r="FQ126" s="4"/>
      <c r="FS126" s="4"/>
      <c r="FT126" s="4"/>
      <c r="FV126" s="4"/>
      <c r="FW126" s="4"/>
      <c r="FY126" s="4"/>
      <c r="FZ126" s="4"/>
      <c r="GB126" s="4"/>
      <c r="GC126" s="4"/>
      <c r="GE126" s="4"/>
      <c r="GF126" s="4"/>
      <c r="GH126" s="4"/>
      <c r="GI126" s="4"/>
      <c r="GK126" s="4"/>
      <c r="GL126" s="4"/>
      <c r="GN126" s="4"/>
      <c r="GO126" s="4"/>
      <c r="GQ126" s="4"/>
      <c r="GR126" s="4"/>
      <c r="GS126" s="4"/>
      <c r="GT126" s="4"/>
      <c r="GU126" s="4"/>
      <c r="GV126" s="4"/>
      <c r="GW126" s="4"/>
      <c r="GX126" s="4"/>
      <c r="GY126" s="4"/>
      <c r="GZ126" s="4"/>
      <c r="HA126" s="4"/>
      <c r="HB126" s="4"/>
      <c r="HC126" s="4"/>
      <c r="HD126" s="4"/>
      <c r="HE126" s="4"/>
      <c r="HF126" s="4"/>
      <c r="HG126" s="19"/>
      <c r="HH126" s="19"/>
    </row>
    <row r="127" spans="18:216" x14ac:dyDescent="0.2">
      <c r="AB127" s="9"/>
      <c r="AC127" s="9"/>
      <c r="AG127" s="12"/>
      <c r="AH127" s="4"/>
      <c r="AI127" s="4"/>
      <c r="AJ127" s="4"/>
      <c r="AK127" s="4"/>
      <c r="AL127" s="12"/>
      <c r="AM127" s="4"/>
      <c r="AN127" s="4"/>
      <c r="AO127" s="4"/>
      <c r="AP127" s="4"/>
      <c r="AQ127" s="12"/>
      <c r="AR127" s="4"/>
      <c r="AS127" s="4"/>
      <c r="AT127" s="4"/>
      <c r="AU127" s="4"/>
      <c r="AV127" s="12"/>
      <c r="AW127" s="4"/>
      <c r="AX127" s="4"/>
      <c r="AY127" s="4"/>
      <c r="AZ127" s="4"/>
      <c r="BA127" s="4"/>
      <c r="BB127" s="12"/>
      <c r="BC127" s="4"/>
      <c r="BD127" s="4"/>
      <c r="BE127" s="4"/>
      <c r="BF127" s="4"/>
      <c r="BG127" s="12"/>
      <c r="BH127" s="4"/>
      <c r="BI127" s="4"/>
      <c r="BJ127" s="4"/>
      <c r="BK127" s="4"/>
      <c r="BL127" s="12"/>
      <c r="BM127" s="4"/>
      <c r="BN127" s="4"/>
      <c r="BO127" s="4"/>
      <c r="BP127" s="4"/>
      <c r="BQ127" s="12"/>
      <c r="BR127" s="4"/>
      <c r="BS127" s="4"/>
      <c r="BT127" s="4"/>
      <c r="BU127" s="4"/>
      <c r="BV127" s="12"/>
      <c r="BW127" s="4"/>
      <c r="BX127" s="4"/>
      <c r="BY127" s="4"/>
      <c r="BZ127" s="4"/>
      <c r="CA127" s="12"/>
      <c r="CB127" s="4"/>
      <c r="CC127" s="4"/>
      <c r="CD127" s="4"/>
      <c r="CE127" s="4"/>
      <c r="CG127" s="12"/>
      <c r="CH127" s="12"/>
      <c r="CI127" s="4"/>
      <c r="CJ127" s="4"/>
      <c r="CK127" s="4"/>
      <c r="CL127" s="12"/>
      <c r="CM127" s="12"/>
      <c r="CN127" s="4"/>
      <c r="CO127" s="4"/>
      <c r="CP127" s="4"/>
      <c r="CQ127" s="12"/>
      <c r="CR127" s="12"/>
      <c r="CS127" s="4"/>
      <c r="CT127" s="4"/>
      <c r="CU127" s="4"/>
      <c r="CV127" s="12"/>
      <c r="CW127" s="12"/>
      <c r="CX127" s="4"/>
      <c r="CY127" s="4"/>
      <c r="CZ127" s="4"/>
      <c r="DA127" s="12"/>
      <c r="DB127" s="12"/>
      <c r="DC127" s="4"/>
      <c r="DD127" s="4"/>
      <c r="DE127" s="4"/>
      <c r="DF127" s="12"/>
      <c r="DG127" s="12"/>
      <c r="DH127" s="4"/>
      <c r="DI127" s="4"/>
      <c r="DJ127" s="4"/>
      <c r="DK127" s="12"/>
      <c r="DL127" s="12"/>
      <c r="DM127" s="4"/>
      <c r="DN127" s="4"/>
      <c r="DO127" s="4"/>
      <c r="DP127" s="12"/>
      <c r="DQ127" s="12"/>
      <c r="DR127" s="4"/>
      <c r="DS127" s="4"/>
      <c r="DT127" s="4"/>
      <c r="DU127" s="12"/>
      <c r="DV127" s="12"/>
      <c r="DW127" s="4"/>
      <c r="DX127" s="4"/>
      <c r="DY127" s="4"/>
      <c r="DZ127" s="12"/>
      <c r="EA127" s="12"/>
      <c r="EB127" s="12"/>
      <c r="EC127" s="4"/>
      <c r="ED127" s="4"/>
      <c r="EE127" s="4"/>
      <c r="EH127" s="4"/>
      <c r="EI127" s="4"/>
      <c r="EK127" s="4"/>
      <c r="EL127" s="4"/>
      <c r="EN127" s="4"/>
      <c r="EO127" s="4"/>
      <c r="EQ127" s="4"/>
      <c r="ER127" s="4"/>
      <c r="ET127" s="4"/>
      <c r="EU127" s="4"/>
      <c r="EW127" s="4"/>
      <c r="EX127" s="4"/>
      <c r="EZ127" s="4"/>
      <c r="FA127" s="4"/>
      <c r="FC127" s="4"/>
      <c r="FD127" s="4"/>
      <c r="FF127" s="4"/>
      <c r="FG127" s="4"/>
      <c r="FI127" s="4"/>
      <c r="FJ127" s="4"/>
      <c r="FM127" s="4"/>
      <c r="FN127" s="4"/>
      <c r="FP127" s="4"/>
      <c r="FQ127" s="4"/>
      <c r="FS127" s="4"/>
      <c r="FT127" s="4"/>
      <c r="FV127" s="4"/>
      <c r="FW127" s="4"/>
      <c r="FY127" s="4"/>
      <c r="FZ127" s="4"/>
      <c r="GB127" s="4"/>
      <c r="GC127" s="4"/>
      <c r="GE127" s="4"/>
      <c r="GF127" s="4"/>
      <c r="GH127" s="4"/>
      <c r="GI127" s="4"/>
      <c r="GK127" s="4"/>
      <c r="GL127" s="4"/>
      <c r="GN127" s="4"/>
      <c r="GO127" s="4"/>
      <c r="GQ127" s="4"/>
      <c r="GR127" s="4"/>
      <c r="GS127" s="4"/>
      <c r="GT127" s="4"/>
      <c r="GU127" s="4"/>
      <c r="GV127" s="4"/>
      <c r="GW127" s="4"/>
      <c r="GX127" s="4"/>
      <c r="GY127" s="4"/>
      <c r="GZ127" s="4"/>
      <c r="HA127" s="4"/>
      <c r="HB127" s="4"/>
      <c r="HC127" s="4"/>
      <c r="HD127" s="4"/>
      <c r="HE127" s="4"/>
      <c r="HF127" s="4"/>
      <c r="HG127" s="19"/>
      <c r="HH127" s="19"/>
    </row>
    <row r="128" spans="18:216" x14ac:dyDescent="0.2">
      <c r="AB128" s="9"/>
      <c r="AC128" s="9"/>
      <c r="AG128" s="12"/>
      <c r="AH128" s="4"/>
      <c r="AI128" s="4"/>
      <c r="AJ128" s="4"/>
      <c r="AK128" s="4"/>
      <c r="AL128" s="12"/>
      <c r="AM128" s="4"/>
      <c r="AN128" s="4"/>
      <c r="AO128" s="4"/>
      <c r="AP128" s="4"/>
      <c r="AQ128" s="12"/>
      <c r="AR128" s="4"/>
      <c r="AS128" s="4"/>
      <c r="AT128" s="4"/>
      <c r="AU128" s="4"/>
      <c r="AV128" s="12"/>
      <c r="AW128" s="4"/>
      <c r="AX128" s="4"/>
      <c r="AY128" s="4"/>
      <c r="AZ128" s="4"/>
      <c r="BA128" s="4"/>
      <c r="BB128" s="12"/>
      <c r="BC128" s="4"/>
      <c r="BD128" s="4"/>
      <c r="BE128" s="4"/>
      <c r="BF128" s="4"/>
      <c r="BG128" s="12"/>
      <c r="BH128" s="4"/>
      <c r="BI128" s="4"/>
      <c r="BJ128" s="4"/>
      <c r="BK128" s="4"/>
      <c r="BL128" s="12"/>
      <c r="BM128" s="4"/>
      <c r="BN128" s="4"/>
      <c r="BO128" s="4"/>
      <c r="BP128" s="4"/>
      <c r="BQ128" s="12"/>
      <c r="BR128" s="4"/>
      <c r="BS128" s="4"/>
      <c r="BT128" s="4"/>
      <c r="BU128" s="4"/>
      <c r="BV128" s="12"/>
      <c r="BW128" s="4"/>
      <c r="BX128" s="4"/>
      <c r="BY128" s="4"/>
      <c r="BZ128" s="4"/>
      <c r="CA128" s="12"/>
      <c r="CB128" s="4"/>
      <c r="CC128" s="4"/>
      <c r="CD128" s="4"/>
      <c r="CE128" s="4"/>
      <c r="CG128" s="12"/>
      <c r="CH128" s="12"/>
      <c r="CI128" s="4"/>
      <c r="CJ128" s="4"/>
      <c r="CK128" s="4"/>
      <c r="CL128" s="12"/>
      <c r="CM128" s="12"/>
      <c r="CN128" s="4"/>
      <c r="CO128" s="4"/>
      <c r="CP128" s="4"/>
      <c r="CQ128" s="12"/>
      <c r="CR128" s="12"/>
      <c r="CS128" s="4"/>
      <c r="CT128" s="4"/>
      <c r="CU128" s="4"/>
      <c r="CV128" s="12"/>
      <c r="CW128" s="12"/>
      <c r="CX128" s="4"/>
      <c r="CY128" s="4"/>
      <c r="CZ128" s="4"/>
      <c r="DA128" s="12"/>
      <c r="DB128" s="12"/>
      <c r="DC128" s="4"/>
      <c r="DD128" s="4"/>
      <c r="DE128" s="4"/>
      <c r="DF128" s="12"/>
      <c r="DG128" s="12"/>
      <c r="DH128" s="4"/>
      <c r="DI128" s="4"/>
      <c r="DJ128" s="4"/>
      <c r="DK128" s="12"/>
      <c r="DL128" s="12"/>
      <c r="DM128" s="4"/>
      <c r="DN128" s="4"/>
      <c r="DO128" s="4"/>
      <c r="DP128" s="12"/>
      <c r="DQ128" s="12"/>
      <c r="DR128" s="4"/>
      <c r="DS128" s="4"/>
      <c r="DT128" s="4"/>
      <c r="DU128" s="12"/>
      <c r="DV128" s="12"/>
      <c r="DW128" s="4"/>
      <c r="DX128" s="4"/>
      <c r="DY128" s="4"/>
      <c r="DZ128" s="12"/>
      <c r="EA128" s="12"/>
      <c r="EB128" s="12"/>
      <c r="EC128" s="4"/>
      <c r="ED128" s="4"/>
      <c r="EE128" s="4"/>
      <c r="EH128" s="4"/>
      <c r="EI128" s="4"/>
      <c r="EK128" s="4"/>
      <c r="EL128" s="4"/>
      <c r="EN128" s="4"/>
      <c r="EO128" s="4"/>
      <c r="EQ128" s="4"/>
      <c r="ER128" s="4"/>
      <c r="ET128" s="4"/>
      <c r="EU128" s="4"/>
      <c r="EW128" s="4"/>
      <c r="EX128" s="4"/>
      <c r="EZ128" s="4"/>
      <c r="FA128" s="4"/>
      <c r="FC128" s="4"/>
      <c r="FD128" s="4"/>
      <c r="FF128" s="4"/>
      <c r="FG128" s="4"/>
      <c r="FI128" s="4"/>
      <c r="FJ128" s="4"/>
      <c r="FM128" s="4"/>
      <c r="FN128" s="4"/>
      <c r="FP128" s="4"/>
      <c r="FQ128" s="4"/>
      <c r="FS128" s="4"/>
      <c r="FT128" s="4"/>
      <c r="FV128" s="4"/>
      <c r="FW128" s="4"/>
      <c r="FY128" s="4"/>
      <c r="FZ128" s="4"/>
      <c r="GB128" s="4"/>
      <c r="GC128" s="4"/>
      <c r="GE128" s="4"/>
      <c r="GF128" s="4"/>
      <c r="GH128" s="4"/>
      <c r="GI128" s="4"/>
      <c r="GK128" s="4"/>
      <c r="GL128" s="4"/>
      <c r="GN128" s="4"/>
      <c r="GO128" s="4"/>
      <c r="GQ128" s="4"/>
      <c r="GR128" s="4"/>
      <c r="GS128" s="4"/>
      <c r="GT128" s="4"/>
      <c r="GU128" s="4"/>
      <c r="GV128" s="4"/>
      <c r="GW128" s="4"/>
      <c r="GX128" s="4"/>
      <c r="GY128" s="4"/>
      <c r="GZ128" s="4"/>
      <c r="HA128" s="4"/>
      <c r="HB128" s="4"/>
      <c r="HC128" s="4"/>
      <c r="HD128" s="4"/>
      <c r="HE128" s="4"/>
      <c r="HF128" s="4"/>
      <c r="HG128" s="19"/>
      <c r="HH128" s="19"/>
    </row>
    <row r="129" spans="28:216" x14ac:dyDescent="0.2">
      <c r="AB129" s="9"/>
      <c r="AC129" s="9"/>
      <c r="AG129" s="12"/>
      <c r="AH129" s="4"/>
      <c r="AI129" s="4"/>
      <c r="AJ129" s="4"/>
      <c r="AK129" s="4"/>
      <c r="AL129" s="12"/>
      <c r="AM129" s="4"/>
      <c r="AN129" s="4"/>
      <c r="AO129" s="4"/>
      <c r="AP129" s="4"/>
      <c r="AQ129" s="12"/>
      <c r="AR129" s="4"/>
      <c r="AS129" s="4"/>
      <c r="AT129" s="4"/>
      <c r="AU129" s="4"/>
      <c r="AV129" s="12"/>
      <c r="AW129" s="4"/>
      <c r="AX129" s="4"/>
      <c r="AY129" s="4"/>
      <c r="AZ129" s="4"/>
      <c r="BA129" s="4"/>
      <c r="BB129" s="12"/>
      <c r="BC129" s="4"/>
      <c r="BD129" s="4"/>
      <c r="BE129" s="4"/>
      <c r="BF129" s="4"/>
      <c r="BG129" s="12"/>
      <c r="BH129" s="4"/>
      <c r="BI129" s="4"/>
      <c r="BJ129" s="4"/>
      <c r="BK129" s="4"/>
      <c r="BL129" s="12"/>
      <c r="BM129" s="4"/>
      <c r="BN129" s="4"/>
      <c r="BO129" s="4"/>
      <c r="BP129" s="4"/>
      <c r="BQ129" s="12"/>
      <c r="BR129" s="4"/>
      <c r="BS129" s="4"/>
      <c r="BT129" s="4"/>
      <c r="BU129" s="4"/>
      <c r="BV129" s="12"/>
      <c r="BW129" s="4"/>
      <c r="BX129" s="4"/>
      <c r="BY129" s="4"/>
      <c r="BZ129" s="4"/>
      <c r="CA129" s="12"/>
      <c r="CB129" s="4"/>
      <c r="CC129" s="4"/>
      <c r="CD129" s="4"/>
      <c r="CE129" s="4"/>
      <c r="CG129" s="12"/>
      <c r="CH129" s="12"/>
      <c r="CI129" s="4"/>
      <c r="CJ129" s="4"/>
      <c r="CK129" s="4"/>
      <c r="CL129" s="12"/>
      <c r="CM129" s="12"/>
      <c r="CN129" s="4"/>
      <c r="CO129" s="4"/>
      <c r="CP129" s="4"/>
      <c r="CQ129" s="12"/>
      <c r="CR129" s="12"/>
      <c r="CS129" s="4"/>
      <c r="CT129" s="4"/>
      <c r="CU129" s="4"/>
      <c r="CV129" s="12"/>
      <c r="CW129" s="12"/>
      <c r="CX129" s="4"/>
      <c r="CY129" s="4"/>
      <c r="CZ129" s="4"/>
      <c r="DA129" s="12"/>
      <c r="DB129" s="12"/>
      <c r="DC129" s="4"/>
      <c r="DD129" s="4"/>
      <c r="DE129" s="4"/>
      <c r="DF129" s="12"/>
      <c r="DG129" s="12"/>
      <c r="DH129" s="4"/>
      <c r="DI129" s="4"/>
      <c r="DJ129" s="4"/>
      <c r="DK129" s="12"/>
      <c r="DL129" s="12"/>
      <c r="DM129" s="4"/>
      <c r="DN129" s="4"/>
      <c r="DO129" s="4"/>
      <c r="DP129" s="12"/>
      <c r="DQ129" s="12"/>
      <c r="DR129" s="4"/>
      <c r="DS129" s="4"/>
      <c r="DT129" s="4"/>
      <c r="DU129" s="12"/>
      <c r="DV129" s="12"/>
      <c r="DW129" s="4"/>
      <c r="DX129" s="4"/>
      <c r="DY129" s="4"/>
      <c r="DZ129" s="12"/>
      <c r="EA129" s="12"/>
      <c r="EB129" s="12"/>
      <c r="EC129" s="4"/>
      <c r="ED129" s="4"/>
      <c r="EE129" s="4"/>
      <c r="EH129" s="4"/>
      <c r="EI129" s="4"/>
      <c r="EK129" s="4"/>
      <c r="EL129" s="4"/>
      <c r="EN129" s="4"/>
      <c r="EO129" s="4"/>
      <c r="EQ129" s="4"/>
      <c r="ER129" s="4"/>
      <c r="ET129" s="4"/>
      <c r="EU129" s="4"/>
      <c r="EW129" s="4"/>
      <c r="EX129" s="4"/>
      <c r="EZ129" s="4"/>
      <c r="FA129" s="4"/>
      <c r="FC129" s="4"/>
      <c r="FD129" s="4"/>
      <c r="FF129" s="4"/>
      <c r="FG129" s="4"/>
      <c r="FI129" s="4"/>
      <c r="FJ129" s="4"/>
      <c r="FM129" s="4"/>
      <c r="FN129" s="4"/>
      <c r="FP129" s="4"/>
      <c r="FQ129" s="4"/>
      <c r="FS129" s="4"/>
      <c r="FT129" s="4"/>
      <c r="FV129" s="4"/>
      <c r="FW129" s="4"/>
      <c r="FY129" s="4"/>
      <c r="FZ129" s="4"/>
      <c r="GB129" s="4"/>
      <c r="GC129" s="4"/>
      <c r="GE129" s="4"/>
      <c r="GF129" s="4"/>
      <c r="GH129" s="4"/>
      <c r="GI129" s="4"/>
      <c r="GK129" s="4"/>
      <c r="GL129" s="4"/>
      <c r="GN129" s="4"/>
      <c r="GO129" s="4"/>
      <c r="GQ129" s="4"/>
      <c r="GR129" s="4"/>
      <c r="GS129" s="4"/>
      <c r="GT129" s="4"/>
      <c r="GU129" s="4"/>
      <c r="GV129" s="4"/>
      <c r="GW129" s="4"/>
      <c r="GX129" s="4"/>
      <c r="GY129" s="4"/>
      <c r="GZ129" s="4"/>
      <c r="HA129" s="4"/>
      <c r="HB129" s="4"/>
      <c r="HC129" s="4"/>
      <c r="HD129" s="4"/>
      <c r="HE129" s="4"/>
      <c r="HF129" s="4"/>
      <c r="HG129" s="19"/>
      <c r="HH129" s="19"/>
    </row>
    <row r="130" spans="28:216" x14ac:dyDescent="0.2">
      <c r="AB130" s="9"/>
      <c r="AC130" s="9"/>
      <c r="AG130" s="12"/>
      <c r="AH130" s="4"/>
      <c r="AI130" s="4"/>
      <c r="AJ130" s="4"/>
      <c r="AK130" s="4"/>
      <c r="AL130" s="12"/>
      <c r="AM130" s="4"/>
      <c r="AN130" s="4"/>
      <c r="AO130" s="4"/>
      <c r="AP130" s="4"/>
      <c r="AQ130" s="12"/>
      <c r="AR130" s="4"/>
      <c r="AS130" s="4"/>
      <c r="AT130" s="4"/>
      <c r="AU130" s="4"/>
      <c r="AV130" s="12"/>
      <c r="AW130" s="4"/>
      <c r="AX130" s="4"/>
      <c r="AY130" s="4"/>
      <c r="AZ130" s="4"/>
      <c r="BA130" s="4"/>
      <c r="BB130" s="12"/>
      <c r="BC130" s="4"/>
      <c r="BD130" s="4"/>
      <c r="BE130" s="4"/>
      <c r="BF130" s="4"/>
      <c r="BG130" s="12"/>
      <c r="BH130" s="4"/>
      <c r="BI130" s="4"/>
      <c r="BJ130" s="4"/>
      <c r="BK130" s="4"/>
      <c r="BL130" s="12"/>
      <c r="BM130" s="4"/>
      <c r="BN130" s="4"/>
      <c r="BO130" s="4"/>
      <c r="BP130" s="4"/>
      <c r="BQ130" s="12"/>
      <c r="BR130" s="4"/>
      <c r="BS130" s="4"/>
      <c r="BT130" s="4"/>
      <c r="BU130" s="4"/>
      <c r="BV130" s="12"/>
      <c r="BW130" s="4"/>
      <c r="BX130" s="4"/>
      <c r="BY130" s="4"/>
      <c r="BZ130" s="4"/>
      <c r="CA130" s="12"/>
      <c r="CB130" s="4"/>
      <c r="CC130" s="4"/>
      <c r="CD130" s="4"/>
      <c r="CE130" s="4"/>
      <c r="CG130" s="12"/>
      <c r="CH130" s="12"/>
      <c r="CI130" s="4"/>
      <c r="CJ130" s="4"/>
      <c r="CK130" s="4"/>
      <c r="CL130" s="12"/>
      <c r="CM130" s="12"/>
      <c r="CN130" s="4"/>
      <c r="CO130" s="4"/>
      <c r="CP130" s="4"/>
      <c r="CQ130" s="12"/>
      <c r="CR130" s="12"/>
      <c r="CS130" s="4"/>
      <c r="CT130" s="4"/>
      <c r="CU130" s="4"/>
      <c r="CV130" s="12"/>
      <c r="CW130" s="12"/>
      <c r="CX130" s="4"/>
      <c r="CY130" s="4"/>
      <c r="CZ130" s="4"/>
      <c r="DA130" s="12"/>
      <c r="DB130" s="12"/>
      <c r="DC130" s="4"/>
      <c r="DD130" s="4"/>
      <c r="DE130" s="4"/>
      <c r="DF130" s="12"/>
      <c r="DG130" s="12"/>
      <c r="DH130" s="4"/>
      <c r="DI130" s="4"/>
      <c r="DJ130" s="4"/>
      <c r="DK130" s="12"/>
      <c r="DL130" s="12"/>
      <c r="DM130" s="4"/>
      <c r="DN130" s="4"/>
      <c r="DO130" s="4"/>
      <c r="DP130" s="12"/>
      <c r="DQ130" s="12"/>
      <c r="DR130" s="4"/>
      <c r="DS130" s="4"/>
      <c r="DT130" s="4"/>
      <c r="DU130" s="12"/>
      <c r="DV130" s="12"/>
      <c r="DW130" s="4"/>
      <c r="DX130" s="4"/>
      <c r="DY130" s="4"/>
      <c r="DZ130" s="12"/>
      <c r="EA130" s="12"/>
      <c r="EB130" s="12"/>
      <c r="EC130" s="4"/>
      <c r="ED130" s="4"/>
      <c r="EE130" s="4"/>
      <c r="EH130" s="4"/>
      <c r="EI130" s="4"/>
      <c r="EK130" s="4"/>
      <c r="EL130" s="4"/>
      <c r="EN130" s="4"/>
      <c r="EO130" s="4"/>
      <c r="EQ130" s="4"/>
      <c r="ER130" s="4"/>
      <c r="ET130" s="4"/>
      <c r="EU130" s="4"/>
      <c r="EW130" s="4"/>
      <c r="EX130" s="4"/>
      <c r="EZ130" s="4"/>
      <c r="FA130" s="4"/>
      <c r="FC130" s="4"/>
      <c r="FD130" s="4"/>
      <c r="FF130" s="4"/>
      <c r="FG130" s="4"/>
      <c r="FI130" s="4"/>
      <c r="FJ130" s="4"/>
      <c r="FM130" s="4"/>
      <c r="FN130" s="4"/>
      <c r="FP130" s="4"/>
      <c r="FQ130" s="4"/>
      <c r="FS130" s="4"/>
      <c r="FT130" s="4"/>
      <c r="FV130" s="4"/>
      <c r="FW130" s="4"/>
      <c r="FY130" s="4"/>
      <c r="FZ130" s="4"/>
      <c r="GB130" s="4"/>
      <c r="GC130" s="4"/>
      <c r="GE130" s="4"/>
      <c r="GF130" s="4"/>
      <c r="GH130" s="4"/>
      <c r="GI130" s="4"/>
      <c r="GK130" s="4"/>
      <c r="GL130" s="4"/>
      <c r="GN130" s="4"/>
      <c r="GO130" s="4"/>
      <c r="GQ130" s="4"/>
      <c r="GR130" s="4"/>
      <c r="GS130" s="4"/>
      <c r="GT130" s="4"/>
      <c r="GU130" s="4"/>
      <c r="GV130" s="4"/>
      <c r="GW130" s="4"/>
      <c r="GX130" s="4"/>
      <c r="GY130" s="4"/>
      <c r="GZ130" s="4"/>
      <c r="HA130" s="4"/>
      <c r="HB130" s="4"/>
      <c r="HC130" s="4"/>
      <c r="HD130" s="4"/>
      <c r="HE130" s="4"/>
      <c r="HF130" s="4"/>
      <c r="HG130" s="19"/>
      <c r="HH130" s="19"/>
    </row>
    <row r="131" spans="28:216" x14ac:dyDescent="0.2">
      <c r="AB131" s="9"/>
      <c r="AC131" s="9"/>
      <c r="AG131" s="12"/>
      <c r="AH131" s="4"/>
      <c r="AI131" s="4"/>
      <c r="AJ131" s="4"/>
      <c r="AK131" s="4"/>
      <c r="AL131" s="12"/>
      <c r="AM131" s="4"/>
      <c r="AN131" s="4"/>
      <c r="AO131" s="4"/>
      <c r="AP131" s="4"/>
      <c r="AQ131" s="12"/>
      <c r="AR131" s="4"/>
      <c r="AS131" s="4"/>
      <c r="AT131" s="4"/>
      <c r="AU131" s="4"/>
      <c r="AV131" s="12"/>
      <c r="AW131" s="4"/>
      <c r="AX131" s="4"/>
      <c r="AY131" s="4"/>
      <c r="AZ131" s="4"/>
      <c r="BA131" s="4"/>
      <c r="BB131" s="12"/>
      <c r="BC131" s="4"/>
      <c r="BD131" s="4"/>
      <c r="BE131" s="4"/>
      <c r="BF131" s="4"/>
      <c r="BG131" s="12"/>
      <c r="BH131" s="4"/>
      <c r="BI131" s="4"/>
      <c r="BJ131" s="4"/>
      <c r="BK131" s="4"/>
      <c r="BL131" s="12"/>
      <c r="BM131" s="4"/>
      <c r="BN131" s="4"/>
      <c r="BO131" s="4"/>
      <c r="BP131" s="4"/>
      <c r="BQ131" s="12"/>
      <c r="BR131" s="4"/>
      <c r="BS131" s="4"/>
      <c r="BT131" s="4"/>
      <c r="BU131" s="4"/>
      <c r="BV131" s="12"/>
      <c r="BW131" s="4"/>
      <c r="BX131" s="4"/>
      <c r="BY131" s="4"/>
      <c r="BZ131" s="4"/>
      <c r="CA131" s="12"/>
      <c r="CB131" s="4"/>
      <c r="CC131" s="4"/>
      <c r="CD131" s="4"/>
      <c r="CE131" s="4"/>
      <c r="CG131" s="12"/>
      <c r="CH131" s="12"/>
      <c r="CI131" s="4"/>
      <c r="CJ131" s="4"/>
      <c r="CK131" s="4"/>
      <c r="CL131" s="12"/>
      <c r="CM131" s="12"/>
      <c r="CN131" s="4"/>
      <c r="CO131" s="4"/>
      <c r="CP131" s="4"/>
      <c r="CQ131" s="12"/>
      <c r="CR131" s="12"/>
      <c r="CS131" s="4"/>
      <c r="CT131" s="4"/>
      <c r="CU131" s="4"/>
      <c r="CV131" s="12"/>
      <c r="CW131" s="12"/>
      <c r="CX131" s="4"/>
      <c r="CY131" s="4"/>
      <c r="CZ131" s="4"/>
      <c r="DA131" s="12"/>
      <c r="DB131" s="12"/>
      <c r="DC131" s="4"/>
      <c r="DD131" s="4"/>
      <c r="DE131" s="4"/>
      <c r="DF131" s="12"/>
      <c r="DG131" s="12"/>
      <c r="DH131" s="4"/>
      <c r="DI131" s="4"/>
      <c r="DJ131" s="4"/>
      <c r="DK131" s="12"/>
      <c r="DL131" s="12"/>
      <c r="DM131" s="4"/>
      <c r="DN131" s="4"/>
      <c r="DO131" s="4"/>
      <c r="DP131" s="12"/>
      <c r="DQ131" s="12"/>
      <c r="DR131" s="4"/>
      <c r="DS131" s="4"/>
      <c r="DT131" s="4"/>
      <c r="DU131" s="12"/>
      <c r="DV131" s="12"/>
      <c r="DW131" s="4"/>
      <c r="DX131" s="4"/>
      <c r="DY131" s="4"/>
      <c r="DZ131" s="12"/>
      <c r="EA131" s="12"/>
      <c r="EB131" s="12"/>
      <c r="EC131" s="4"/>
      <c r="ED131" s="4"/>
      <c r="EE131" s="4"/>
      <c r="EH131" s="4"/>
      <c r="EI131" s="4"/>
      <c r="EK131" s="4"/>
      <c r="EL131" s="4"/>
      <c r="EN131" s="4"/>
      <c r="EO131" s="4"/>
      <c r="EQ131" s="4"/>
      <c r="ER131" s="4"/>
      <c r="ET131" s="4"/>
      <c r="EU131" s="4"/>
      <c r="EW131" s="4"/>
      <c r="EX131" s="4"/>
      <c r="EZ131" s="4"/>
      <c r="FA131" s="4"/>
      <c r="FC131" s="4"/>
      <c r="FD131" s="4"/>
      <c r="FF131" s="4"/>
      <c r="FG131" s="4"/>
      <c r="FI131" s="4"/>
      <c r="FJ131" s="4"/>
      <c r="FM131" s="4"/>
      <c r="FN131" s="4"/>
      <c r="FP131" s="4"/>
      <c r="FQ131" s="4"/>
      <c r="FS131" s="4"/>
      <c r="FT131" s="4"/>
      <c r="FV131" s="4"/>
      <c r="FW131" s="4"/>
      <c r="FY131" s="4"/>
      <c r="FZ131" s="4"/>
      <c r="GB131" s="4"/>
      <c r="GC131" s="4"/>
      <c r="GE131" s="4"/>
      <c r="GF131" s="4"/>
      <c r="GH131" s="4"/>
      <c r="GI131" s="4"/>
      <c r="GK131" s="4"/>
      <c r="GL131" s="4"/>
      <c r="GN131" s="4"/>
      <c r="GO131" s="4"/>
      <c r="GQ131" s="4"/>
      <c r="GR131" s="4"/>
      <c r="GS131" s="4"/>
      <c r="GT131" s="4"/>
      <c r="GU131" s="4"/>
      <c r="GV131" s="4"/>
      <c r="GW131" s="4"/>
      <c r="GX131" s="4"/>
      <c r="GY131" s="4"/>
      <c r="GZ131" s="4"/>
      <c r="HA131" s="4"/>
      <c r="HB131" s="4"/>
      <c r="HC131" s="4"/>
      <c r="HD131" s="4"/>
      <c r="HE131" s="4"/>
      <c r="HF131" s="4"/>
      <c r="HG131" s="19"/>
      <c r="HH131" s="19"/>
    </row>
    <row r="132" spans="28:216" x14ac:dyDescent="0.2">
      <c r="AB132" s="9"/>
      <c r="AC132" s="9"/>
      <c r="AG132" s="12"/>
      <c r="AH132" s="4"/>
      <c r="AI132" s="4"/>
      <c r="AJ132" s="4"/>
      <c r="AK132" s="4"/>
      <c r="AL132" s="12"/>
      <c r="AM132" s="4"/>
      <c r="AN132" s="4"/>
      <c r="AO132" s="4"/>
      <c r="AP132" s="4"/>
      <c r="AQ132" s="12"/>
      <c r="AR132" s="4"/>
      <c r="AS132" s="4"/>
      <c r="AT132" s="4"/>
      <c r="AU132" s="4"/>
      <c r="AV132" s="12"/>
      <c r="AW132" s="4"/>
      <c r="AX132" s="4"/>
      <c r="AY132" s="4"/>
      <c r="AZ132" s="4"/>
      <c r="BA132" s="4"/>
      <c r="BB132" s="12"/>
      <c r="BC132" s="4"/>
      <c r="BD132" s="4"/>
      <c r="BE132" s="4"/>
      <c r="BF132" s="4"/>
      <c r="BG132" s="12"/>
      <c r="BH132" s="4"/>
      <c r="BI132" s="4"/>
      <c r="BJ132" s="4"/>
      <c r="BK132" s="4"/>
      <c r="BL132" s="12"/>
      <c r="BM132" s="4"/>
      <c r="BN132" s="4"/>
      <c r="BO132" s="4"/>
      <c r="BP132" s="4"/>
      <c r="BQ132" s="12"/>
      <c r="BR132" s="4"/>
      <c r="BS132" s="4"/>
      <c r="BT132" s="4"/>
      <c r="BU132" s="4"/>
      <c r="BV132" s="12"/>
      <c r="BW132" s="4"/>
      <c r="BX132" s="4"/>
      <c r="BY132" s="4"/>
      <c r="BZ132" s="4"/>
      <c r="CA132" s="12"/>
      <c r="CB132" s="4"/>
      <c r="CC132" s="4"/>
      <c r="CD132" s="4"/>
      <c r="CE132" s="4"/>
      <c r="CG132" s="12"/>
      <c r="CH132" s="12"/>
      <c r="CI132" s="4"/>
      <c r="CJ132" s="4"/>
      <c r="CK132" s="4"/>
      <c r="CL132" s="12"/>
      <c r="CM132" s="12"/>
      <c r="CN132" s="4"/>
      <c r="CO132" s="4"/>
      <c r="CP132" s="4"/>
      <c r="CQ132" s="12"/>
      <c r="CR132" s="12"/>
      <c r="CS132" s="4"/>
      <c r="CT132" s="4"/>
      <c r="CU132" s="4"/>
      <c r="CV132" s="12"/>
      <c r="CW132" s="12"/>
      <c r="CX132" s="4"/>
      <c r="CY132" s="4"/>
      <c r="CZ132" s="4"/>
      <c r="DA132" s="12"/>
      <c r="DB132" s="12"/>
      <c r="DC132" s="4"/>
      <c r="DD132" s="4"/>
      <c r="DE132" s="4"/>
      <c r="DF132" s="12"/>
      <c r="DG132" s="12"/>
      <c r="DH132" s="4"/>
      <c r="DI132" s="4"/>
      <c r="DJ132" s="4"/>
      <c r="DK132" s="12"/>
      <c r="DL132" s="12"/>
      <c r="DM132" s="4"/>
      <c r="DN132" s="4"/>
      <c r="DO132" s="4"/>
      <c r="DP132" s="12"/>
      <c r="DQ132" s="12"/>
      <c r="DR132" s="4"/>
      <c r="DS132" s="4"/>
      <c r="DT132" s="4"/>
      <c r="DU132" s="12"/>
      <c r="DV132" s="12"/>
      <c r="DW132" s="4"/>
      <c r="DX132" s="4"/>
      <c r="DY132" s="4"/>
      <c r="DZ132" s="12"/>
      <c r="EA132" s="12"/>
      <c r="EB132" s="12"/>
      <c r="EC132" s="4"/>
      <c r="ED132" s="4"/>
      <c r="EE132" s="4"/>
      <c r="EH132" s="4"/>
      <c r="EI132" s="4"/>
      <c r="EK132" s="4"/>
      <c r="EL132" s="4"/>
      <c r="EN132" s="4"/>
      <c r="EO132" s="4"/>
      <c r="EQ132" s="4"/>
      <c r="ER132" s="4"/>
      <c r="ET132" s="4"/>
      <c r="EU132" s="4"/>
      <c r="EW132" s="4"/>
      <c r="EX132" s="4"/>
      <c r="EZ132" s="4"/>
      <c r="FA132" s="4"/>
      <c r="FC132" s="4"/>
      <c r="FD132" s="4"/>
      <c r="FF132" s="4"/>
      <c r="FG132" s="4"/>
      <c r="FI132" s="4"/>
      <c r="FJ132" s="4"/>
      <c r="FM132" s="4"/>
      <c r="FN132" s="4"/>
      <c r="FP132" s="4"/>
      <c r="FQ132" s="4"/>
      <c r="FS132" s="4"/>
      <c r="FT132" s="4"/>
      <c r="FV132" s="4"/>
      <c r="FW132" s="4"/>
      <c r="FY132" s="4"/>
      <c r="FZ132" s="4"/>
      <c r="GB132" s="4"/>
      <c r="GC132" s="4"/>
      <c r="GE132" s="4"/>
      <c r="GF132" s="4"/>
      <c r="GH132" s="4"/>
      <c r="GI132" s="4"/>
      <c r="GK132" s="4"/>
      <c r="GL132" s="4"/>
      <c r="GN132" s="4"/>
      <c r="GO132" s="4"/>
      <c r="GQ132" s="4"/>
      <c r="GR132" s="4"/>
      <c r="GS132" s="4"/>
      <c r="GT132" s="4"/>
      <c r="GU132" s="4"/>
      <c r="GV132" s="4"/>
      <c r="GW132" s="4"/>
      <c r="GX132" s="4"/>
      <c r="GY132" s="4"/>
      <c r="GZ132" s="4"/>
      <c r="HA132" s="4"/>
      <c r="HB132" s="4"/>
      <c r="HC132" s="4"/>
      <c r="HD132" s="4"/>
      <c r="HE132" s="4"/>
      <c r="HF132" s="4"/>
      <c r="HG132" s="19"/>
      <c r="HH132" s="19"/>
    </row>
    <row r="133" spans="28:216" x14ac:dyDescent="0.2">
      <c r="AB133" s="9"/>
      <c r="AC133" s="9"/>
      <c r="AG133" s="12"/>
      <c r="AH133" s="4"/>
      <c r="AI133" s="4"/>
      <c r="AJ133" s="4"/>
      <c r="AK133" s="4"/>
      <c r="AL133" s="12"/>
      <c r="AM133" s="4"/>
      <c r="AN133" s="4"/>
      <c r="AO133" s="4"/>
      <c r="AP133" s="4"/>
      <c r="AQ133" s="12"/>
      <c r="AR133" s="4"/>
      <c r="AS133" s="4"/>
      <c r="AT133" s="4"/>
      <c r="AU133" s="4"/>
      <c r="AV133" s="12"/>
      <c r="AW133" s="4"/>
      <c r="AX133" s="4"/>
      <c r="AY133" s="4"/>
      <c r="AZ133" s="4"/>
      <c r="BA133" s="4"/>
      <c r="BB133" s="12"/>
      <c r="BC133" s="4"/>
      <c r="BD133" s="4"/>
      <c r="BE133" s="4"/>
      <c r="BF133" s="4"/>
      <c r="BG133" s="12"/>
      <c r="BH133" s="4"/>
      <c r="BI133" s="4"/>
      <c r="BJ133" s="4"/>
      <c r="BK133" s="4"/>
      <c r="BL133" s="12"/>
      <c r="BM133" s="4"/>
      <c r="BN133" s="4"/>
      <c r="BO133" s="4"/>
      <c r="BP133" s="4"/>
      <c r="BQ133" s="12"/>
      <c r="BR133" s="4"/>
      <c r="BS133" s="4"/>
      <c r="BT133" s="4"/>
      <c r="BU133" s="4"/>
      <c r="BV133" s="12"/>
      <c r="BW133" s="4"/>
      <c r="BX133" s="4"/>
      <c r="BY133" s="4"/>
      <c r="BZ133" s="4"/>
      <c r="CA133" s="12"/>
      <c r="CB133" s="4"/>
      <c r="CC133" s="4"/>
      <c r="CD133" s="4"/>
      <c r="CE133" s="4"/>
      <c r="CG133" s="12"/>
      <c r="CH133" s="12"/>
      <c r="CI133" s="4"/>
      <c r="CJ133" s="4"/>
      <c r="CK133" s="4"/>
      <c r="CL133" s="12"/>
      <c r="CM133" s="12"/>
      <c r="CN133" s="4"/>
      <c r="CO133" s="4"/>
      <c r="CP133" s="4"/>
      <c r="CQ133" s="12"/>
      <c r="CR133" s="12"/>
      <c r="CS133" s="4"/>
      <c r="CT133" s="4"/>
      <c r="CU133" s="4"/>
      <c r="CV133" s="12"/>
      <c r="CW133" s="12"/>
      <c r="CX133" s="4"/>
      <c r="CY133" s="4"/>
      <c r="CZ133" s="4"/>
      <c r="DA133" s="12"/>
      <c r="DB133" s="12"/>
      <c r="DC133" s="4"/>
      <c r="DD133" s="4"/>
      <c r="DE133" s="4"/>
      <c r="DF133" s="12"/>
      <c r="DG133" s="12"/>
      <c r="DH133" s="4"/>
      <c r="DI133" s="4"/>
      <c r="DJ133" s="4"/>
      <c r="DK133" s="12"/>
      <c r="DL133" s="12"/>
      <c r="DM133" s="4"/>
      <c r="DN133" s="4"/>
      <c r="DO133" s="4"/>
      <c r="DP133" s="12"/>
      <c r="DQ133" s="12"/>
      <c r="DR133" s="4"/>
      <c r="DS133" s="4"/>
      <c r="DT133" s="4"/>
      <c r="DU133" s="12"/>
      <c r="DV133" s="12"/>
      <c r="DW133" s="4"/>
      <c r="DX133" s="4"/>
      <c r="DY133" s="4"/>
      <c r="DZ133" s="12"/>
      <c r="EA133" s="12"/>
      <c r="EB133" s="12"/>
      <c r="EC133" s="4"/>
      <c r="ED133" s="4"/>
      <c r="EE133" s="4"/>
      <c r="EH133" s="4"/>
      <c r="EI133" s="4"/>
      <c r="EK133" s="4"/>
      <c r="EL133" s="4"/>
      <c r="EN133" s="4"/>
      <c r="EO133" s="4"/>
      <c r="EQ133" s="4"/>
      <c r="ER133" s="4"/>
      <c r="ET133" s="4"/>
      <c r="EU133" s="4"/>
      <c r="EW133" s="4"/>
      <c r="EX133" s="4"/>
      <c r="EZ133" s="4"/>
      <c r="FA133" s="4"/>
      <c r="FC133" s="4"/>
      <c r="FD133" s="4"/>
      <c r="FF133" s="4"/>
      <c r="FG133" s="4"/>
      <c r="FI133" s="4"/>
      <c r="FJ133" s="4"/>
      <c r="FM133" s="4"/>
      <c r="FN133" s="4"/>
      <c r="FP133" s="4"/>
      <c r="FQ133" s="4"/>
      <c r="FS133" s="4"/>
      <c r="FT133" s="4"/>
      <c r="FV133" s="4"/>
      <c r="FW133" s="4"/>
      <c r="FY133" s="4"/>
      <c r="FZ133" s="4"/>
      <c r="GB133" s="4"/>
      <c r="GC133" s="4"/>
      <c r="GE133" s="4"/>
      <c r="GF133" s="4"/>
      <c r="GH133" s="4"/>
      <c r="GI133" s="4"/>
      <c r="GK133" s="4"/>
      <c r="GL133" s="4"/>
      <c r="GN133" s="4"/>
      <c r="GO133" s="4"/>
      <c r="GQ133" s="4"/>
      <c r="GR133" s="4"/>
      <c r="GS133" s="4"/>
      <c r="GT133" s="4"/>
      <c r="GU133" s="4"/>
      <c r="GV133" s="4"/>
      <c r="GW133" s="4"/>
      <c r="GX133" s="4"/>
      <c r="GY133" s="4"/>
      <c r="GZ133" s="4"/>
      <c r="HA133" s="4"/>
      <c r="HB133" s="4"/>
      <c r="HC133" s="4"/>
      <c r="HD133" s="4"/>
      <c r="HE133" s="4"/>
      <c r="HF133" s="4"/>
      <c r="HG133" s="19"/>
      <c r="HH133" s="19"/>
    </row>
    <row r="134" spans="28:216" x14ac:dyDescent="0.2">
      <c r="AB134" s="9"/>
      <c r="AC134" s="9"/>
      <c r="AG134" s="12"/>
      <c r="AH134" s="4"/>
      <c r="AI134" s="4"/>
      <c r="AJ134" s="4"/>
      <c r="AK134" s="4"/>
      <c r="AL134" s="12"/>
      <c r="AM134" s="4"/>
      <c r="AN134" s="4"/>
      <c r="AO134" s="4"/>
      <c r="AP134" s="4"/>
      <c r="AQ134" s="12"/>
      <c r="AR134" s="4"/>
      <c r="AS134" s="4"/>
      <c r="AT134" s="4"/>
      <c r="AU134" s="4"/>
      <c r="AV134" s="12"/>
      <c r="AW134" s="4"/>
      <c r="AX134" s="4"/>
      <c r="AY134" s="4"/>
      <c r="AZ134" s="4"/>
      <c r="BA134" s="4"/>
      <c r="BB134" s="12"/>
      <c r="BC134" s="4"/>
      <c r="BD134" s="4"/>
      <c r="BE134" s="4"/>
      <c r="BF134" s="4"/>
      <c r="BG134" s="12"/>
      <c r="BH134" s="4"/>
      <c r="BI134" s="4"/>
      <c r="BJ134" s="4"/>
      <c r="BK134" s="4"/>
      <c r="BL134" s="12"/>
      <c r="BM134" s="4"/>
      <c r="BN134" s="4"/>
      <c r="BO134" s="4"/>
      <c r="BP134" s="4"/>
      <c r="BQ134" s="12"/>
      <c r="BR134" s="4"/>
      <c r="BS134" s="4"/>
      <c r="BT134" s="4"/>
      <c r="BU134" s="4"/>
      <c r="BV134" s="12"/>
      <c r="BW134" s="4"/>
      <c r="BX134" s="4"/>
      <c r="BY134" s="4"/>
      <c r="BZ134" s="4"/>
      <c r="CA134" s="12"/>
      <c r="CB134" s="4"/>
      <c r="CC134" s="4"/>
      <c r="CD134" s="4"/>
      <c r="CE134" s="4"/>
      <c r="CG134" s="12"/>
      <c r="CH134" s="12"/>
      <c r="CI134" s="4"/>
      <c r="CJ134" s="4"/>
      <c r="CK134" s="4"/>
      <c r="CL134" s="12"/>
      <c r="CM134" s="12"/>
      <c r="CN134" s="4"/>
      <c r="CO134" s="4"/>
      <c r="CP134" s="4"/>
      <c r="CQ134" s="12"/>
      <c r="CR134" s="12"/>
      <c r="CS134" s="4"/>
      <c r="CT134" s="4"/>
      <c r="CU134" s="4"/>
      <c r="CV134" s="12"/>
      <c r="CW134" s="12"/>
      <c r="CX134" s="4"/>
      <c r="CY134" s="4"/>
      <c r="CZ134" s="4"/>
      <c r="DA134" s="12"/>
      <c r="DB134" s="12"/>
      <c r="DC134" s="4"/>
      <c r="DD134" s="4"/>
      <c r="DE134" s="4"/>
      <c r="DF134" s="12"/>
      <c r="DG134" s="12"/>
      <c r="DH134" s="4"/>
      <c r="DI134" s="4"/>
      <c r="DJ134" s="4"/>
      <c r="DK134" s="12"/>
      <c r="DL134" s="12"/>
      <c r="DM134" s="4"/>
      <c r="DN134" s="4"/>
      <c r="DO134" s="4"/>
      <c r="DP134" s="12"/>
      <c r="DQ134" s="12"/>
      <c r="DR134" s="4"/>
      <c r="DS134" s="4"/>
      <c r="DT134" s="4"/>
      <c r="DU134" s="12"/>
      <c r="DV134" s="12"/>
      <c r="DW134" s="4"/>
      <c r="DX134" s="4"/>
      <c r="DY134" s="4"/>
      <c r="DZ134" s="12"/>
      <c r="EA134" s="12"/>
      <c r="EB134" s="12"/>
      <c r="EC134" s="4"/>
      <c r="ED134" s="4"/>
      <c r="EE134" s="4"/>
      <c r="EH134" s="4"/>
      <c r="EI134" s="4"/>
      <c r="EK134" s="4"/>
      <c r="EL134" s="4"/>
      <c r="EN134" s="4"/>
      <c r="EO134" s="4"/>
      <c r="EQ134" s="4"/>
      <c r="ER134" s="4"/>
      <c r="ET134" s="4"/>
      <c r="EU134" s="4"/>
      <c r="EW134" s="4"/>
      <c r="EX134" s="4"/>
      <c r="EZ134" s="4"/>
      <c r="FA134" s="4"/>
      <c r="FC134" s="4"/>
      <c r="FD134" s="4"/>
      <c r="FF134" s="4"/>
      <c r="FG134" s="4"/>
      <c r="FI134" s="4"/>
      <c r="FJ134" s="4"/>
      <c r="FM134" s="4"/>
      <c r="FN134" s="4"/>
      <c r="FP134" s="4"/>
      <c r="FQ134" s="4"/>
      <c r="FS134" s="4"/>
      <c r="FT134" s="4"/>
      <c r="FV134" s="4"/>
      <c r="FW134" s="4"/>
      <c r="FY134" s="4"/>
      <c r="FZ134" s="4"/>
      <c r="GB134" s="4"/>
      <c r="GC134" s="4"/>
      <c r="GE134" s="4"/>
      <c r="GF134" s="4"/>
      <c r="GH134" s="4"/>
      <c r="GI134" s="4"/>
      <c r="GK134" s="4"/>
      <c r="GL134" s="4"/>
      <c r="GN134" s="4"/>
      <c r="GO134" s="4"/>
      <c r="GQ134" s="4"/>
      <c r="GR134" s="4"/>
      <c r="GS134" s="4"/>
      <c r="GT134" s="4"/>
      <c r="GU134" s="4"/>
      <c r="GV134" s="4"/>
      <c r="GW134" s="4"/>
      <c r="GX134" s="4"/>
      <c r="GY134" s="4"/>
      <c r="GZ134" s="4"/>
      <c r="HA134" s="4"/>
      <c r="HB134" s="4"/>
      <c r="HC134" s="4"/>
      <c r="HD134" s="4"/>
      <c r="HE134" s="4"/>
      <c r="HF134" s="4"/>
      <c r="HG134" s="19"/>
      <c r="HH134" s="19"/>
    </row>
    <row r="135" spans="28:216" x14ac:dyDescent="0.2">
      <c r="AB135" s="9"/>
      <c r="AC135" s="9"/>
      <c r="AG135" s="12"/>
      <c r="AH135" s="4"/>
      <c r="AI135" s="4"/>
      <c r="AJ135" s="4"/>
      <c r="AK135" s="4"/>
      <c r="AL135" s="12"/>
      <c r="AM135" s="4"/>
      <c r="AN135" s="4"/>
      <c r="AO135" s="4"/>
      <c r="AP135" s="4"/>
      <c r="AQ135" s="12"/>
      <c r="AR135" s="4"/>
      <c r="AS135" s="4"/>
      <c r="AT135" s="4"/>
      <c r="AU135" s="4"/>
      <c r="AV135" s="12"/>
      <c r="AW135" s="4"/>
      <c r="AX135" s="4"/>
      <c r="AY135" s="4"/>
      <c r="AZ135" s="4"/>
      <c r="BA135" s="4"/>
      <c r="BB135" s="12"/>
      <c r="BC135" s="4"/>
      <c r="BD135" s="4"/>
      <c r="BE135" s="4"/>
      <c r="BF135" s="4"/>
      <c r="BG135" s="12"/>
      <c r="BH135" s="4"/>
      <c r="BI135" s="4"/>
      <c r="BJ135" s="4"/>
      <c r="BK135" s="4"/>
      <c r="BL135" s="12"/>
      <c r="BM135" s="4"/>
      <c r="BN135" s="4"/>
      <c r="BO135" s="4"/>
      <c r="BP135" s="4"/>
      <c r="BQ135" s="12"/>
      <c r="BR135" s="4"/>
      <c r="BS135" s="4"/>
      <c r="BT135" s="4"/>
      <c r="BU135" s="4"/>
      <c r="BV135" s="12"/>
      <c r="BW135" s="4"/>
      <c r="BX135" s="4"/>
      <c r="BY135" s="4"/>
      <c r="BZ135" s="4"/>
      <c r="CA135" s="12"/>
      <c r="CB135" s="4"/>
      <c r="CC135" s="4"/>
      <c r="CD135" s="4"/>
      <c r="CE135" s="4"/>
      <c r="CG135" s="12"/>
      <c r="CH135" s="12"/>
      <c r="CI135" s="4"/>
      <c r="CJ135" s="4"/>
      <c r="CK135" s="4"/>
      <c r="CL135" s="12"/>
      <c r="CM135" s="12"/>
      <c r="CN135" s="4"/>
      <c r="CO135" s="4"/>
      <c r="CP135" s="4"/>
      <c r="CQ135" s="12"/>
      <c r="CR135" s="12"/>
      <c r="CS135" s="4"/>
      <c r="CT135" s="4"/>
      <c r="CU135" s="4"/>
      <c r="CV135" s="12"/>
      <c r="CW135" s="12"/>
      <c r="CX135" s="4"/>
      <c r="CY135" s="4"/>
      <c r="CZ135" s="4"/>
      <c r="DA135" s="12"/>
      <c r="DB135" s="12"/>
      <c r="DC135" s="4"/>
      <c r="DD135" s="4"/>
      <c r="DE135" s="4"/>
      <c r="DF135" s="12"/>
      <c r="DG135" s="12"/>
      <c r="DH135" s="4"/>
      <c r="DI135" s="4"/>
      <c r="DJ135" s="4"/>
      <c r="DK135" s="12"/>
      <c r="DL135" s="12"/>
      <c r="DM135" s="4"/>
      <c r="DN135" s="4"/>
      <c r="DO135" s="4"/>
      <c r="DP135" s="12"/>
      <c r="DQ135" s="12"/>
      <c r="DR135" s="4"/>
      <c r="DS135" s="4"/>
      <c r="DT135" s="4"/>
      <c r="DU135" s="12"/>
      <c r="DV135" s="12"/>
      <c r="DW135" s="4"/>
      <c r="DX135" s="4"/>
      <c r="DY135" s="4"/>
      <c r="DZ135" s="12"/>
      <c r="EA135" s="12"/>
      <c r="EB135" s="12"/>
      <c r="EC135" s="4"/>
      <c r="ED135" s="4"/>
      <c r="EE135" s="4"/>
      <c r="EH135" s="4"/>
      <c r="EI135" s="4"/>
      <c r="EK135" s="4"/>
      <c r="EL135" s="4"/>
      <c r="EN135" s="4"/>
      <c r="EO135" s="4"/>
      <c r="EQ135" s="4"/>
      <c r="ER135" s="4"/>
      <c r="ET135" s="4"/>
      <c r="EU135" s="4"/>
      <c r="EW135" s="4"/>
      <c r="EX135" s="4"/>
      <c r="EZ135" s="4"/>
      <c r="FA135" s="4"/>
      <c r="FC135" s="4"/>
      <c r="FD135" s="4"/>
      <c r="FF135" s="4"/>
      <c r="FG135" s="4"/>
      <c r="FI135" s="4"/>
      <c r="FJ135" s="4"/>
      <c r="FM135" s="4"/>
      <c r="FN135" s="4"/>
      <c r="FP135" s="4"/>
      <c r="FQ135" s="4"/>
      <c r="FS135" s="4"/>
      <c r="FT135" s="4"/>
      <c r="FV135" s="4"/>
      <c r="FW135" s="4"/>
      <c r="FY135" s="4"/>
      <c r="FZ135" s="4"/>
      <c r="GB135" s="4"/>
      <c r="GC135" s="4"/>
      <c r="GE135" s="4"/>
      <c r="GF135" s="4"/>
      <c r="GH135" s="4"/>
      <c r="GI135" s="4"/>
      <c r="GK135" s="4"/>
      <c r="GL135" s="4"/>
      <c r="GN135" s="4"/>
      <c r="GO135" s="4"/>
      <c r="GQ135" s="4"/>
      <c r="GR135" s="4"/>
      <c r="GS135" s="4"/>
      <c r="GT135" s="4"/>
      <c r="GU135" s="4"/>
      <c r="GV135" s="4"/>
      <c r="GW135" s="4"/>
      <c r="GX135" s="4"/>
      <c r="GY135" s="4"/>
      <c r="GZ135" s="4"/>
      <c r="HA135" s="4"/>
      <c r="HB135" s="4"/>
      <c r="HC135" s="4"/>
      <c r="HD135" s="4"/>
      <c r="HE135" s="4"/>
      <c r="HF135" s="4"/>
      <c r="HG135" s="19"/>
      <c r="HH135" s="19"/>
    </row>
    <row r="136" spans="28:216" x14ac:dyDescent="0.2">
      <c r="AB136" s="9"/>
      <c r="AC136" s="9"/>
      <c r="AG136" s="12"/>
      <c r="AH136" s="4"/>
      <c r="AI136" s="4"/>
      <c r="AJ136" s="4"/>
      <c r="AK136" s="4"/>
      <c r="AL136" s="12"/>
      <c r="AM136" s="4"/>
      <c r="AN136" s="4"/>
      <c r="AO136" s="4"/>
      <c r="AP136" s="4"/>
      <c r="AQ136" s="12"/>
      <c r="AR136" s="4"/>
      <c r="AS136" s="4"/>
      <c r="AT136" s="4"/>
      <c r="AU136" s="4"/>
      <c r="AV136" s="12"/>
      <c r="AW136" s="4"/>
      <c r="AX136" s="4"/>
      <c r="AY136" s="4"/>
      <c r="AZ136" s="4"/>
      <c r="BA136" s="4"/>
      <c r="BB136" s="12"/>
      <c r="BC136" s="4"/>
      <c r="BD136" s="4"/>
      <c r="BE136" s="4"/>
      <c r="BF136" s="4"/>
      <c r="BG136" s="12"/>
      <c r="BH136" s="4"/>
      <c r="BI136" s="4"/>
      <c r="BJ136" s="4"/>
      <c r="BK136" s="4"/>
      <c r="BL136" s="12"/>
      <c r="BM136" s="4"/>
      <c r="BN136" s="4"/>
      <c r="BO136" s="4"/>
      <c r="BP136" s="4"/>
      <c r="BQ136" s="12"/>
      <c r="BR136" s="4"/>
      <c r="BS136" s="4"/>
      <c r="BT136" s="4"/>
      <c r="BU136" s="4"/>
      <c r="BV136" s="12"/>
      <c r="BW136" s="4"/>
      <c r="BX136" s="4"/>
      <c r="BY136" s="4"/>
      <c r="BZ136" s="4"/>
      <c r="CA136" s="12"/>
      <c r="CB136" s="4"/>
      <c r="CC136" s="4"/>
      <c r="CD136" s="4"/>
      <c r="CE136" s="4"/>
      <c r="CG136" s="12"/>
      <c r="CH136" s="12"/>
      <c r="CI136" s="4"/>
      <c r="CJ136" s="4"/>
      <c r="CK136" s="4"/>
      <c r="CL136" s="12"/>
      <c r="CM136" s="12"/>
      <c r="CN136" s="4"/>
      <c r="CO136" s="4"/>
      <c r="CP136" s="4"/>
      <c r="CQ136" s="12"/>
      <c r="CR136" s="12"/>
      <c r="CS136" s="4"/>
      <c r="CT136" s="4"/>
      <c r="CU136" s="4"/>
      <c r="CV136" s="12"/>
      <c r="CW136" s="12"/>
      <c r="CX136" s="4"/>
      <c r="CY136" s="4"/>
      <c r="CZ136" s="4"/>
      <c r="DA136" s="12"/>
      <c r="DB136" s="12"/>
      <c r="DC136" s="4"/>
      <c r="DD136" s="4"/>
      <c r="DE136" s="4"/>
      <c r="DF136" s="12"/>
      <c r="DG136" s="12"/>
      <c r="DH136" s="4"/>
      <c r="DI136" s="4"/>
      <c r="DJ136" s="4"/>
      <c r="DK136" s="12"/>
      <c r="DL136" s="12"/>
      <c r="DM136" s="4"/>
      <c r="DN136" s="4"/>
      <c r="DO136" s="4"/>
      <c r="DP136" s="12"/>
      <c r="DQ136" s="12"/>
      <c r="DR136" s="4"/>
      <c r="DS136" s="4"/>
      <c r="DT136" s="4"/>
      <c r="DU136" s="12"/>
      <c r="DV136" s="12"/>
      <c r="DW136" s="4"/>
      <c r="DX136" s="4"/>
      <c r="DY136" s="4"/>
      <c r="DZ136" s="12"/>
      <c r="EA136" s="12"/>
      <c r="EB136" s="12"/>
      <c r="EC136" s="4"/>
      <c r="ED136" s="4"/>
      <c r="EE136" s="4"/>
      <c r="EH136" s="4"/>
      <c r="EI136" s="4"/>
      <c r="EK136" s="4"/>
      <c r="EL136" s="4"/>
      <c r="EN136" s="4"/>
      <c r="EO136" s="4"/>
      <c r="EQ136" s="4"/>
      <c r="ER136" s="4"/>
      <c r="ET136" s="4"/>
      <c r="EU136" s="4"/>
      <c r="EW136" s="4"/>
      <c r="EX136" s="4"/>
      <c r="EZ136" s="4"/>
      <c r="FA136" s="4"/>
      <c r="FC136" s="4"/>
      <c r="FD136" s="4"/>
      <c r="FF136" s="4"/>
      <c r="FG136" s="4"/>
      <c r="FI136" s="4"/>
      <c r="FJ136" s="4"/>
      <c r="FM136" s="4"/>
      <c r="FN136" s="4"/>
      <c r="FP136" s="4"/>
      <c r="FQ136" s="4"/>
      <c r="FS136" s="4"/>
      <c r="FT136" s="4"/>
      <c r="FV136" s="4"/>
      <c r="FW136" s="4"/>
      <c r="FY136" s="4"/>
      <c r="FZ136" s="4"/>
      <c r="GB136" s="4"/>
      <c r="GC136" s="4"/>
      <c r="GE136" s="4"/>
      <c r="GF136" s="4"/>
      <c r="GH136" s="4"/>
      <c r="GI136" s="4"/>
      <c r="GK136" s="4"/>
      <c r="GL136" s="4"/>
      <c r="GN136" s="4"/>
      <c r="GO136" s="4"/>
      <c r="GQ136" s="4"/>
      <c r="GR136" s="4"/>
      <c r="GS136" s="4"/>
      <c r="GT136" s="4"/>
      <c r="GU136" s="4"/>
      <c r="GV136" s="4"/>
      <c r="GW136" s="4"/>
      <c r="GX136" s="4"/>
      <c r="GY136" s="4"/>
      <c r="GZ136" s="4"/>
      <c r="HA136" s="4"/>
      <c r="HB136" s="4"/>
      <c r="HC136" s="4"/>
      <c r="HD136" s="4"/>
      <c r="HE136" s="4"/>
      <c r="HF136" s="4"/>
      <c r="HG136" s="19"/>
      <c r="HH136" s="19"/>
    </row>
    <row r="137" spans="28:216" x14ac:dyDescent="0.2">
      <c r="AB137" s="9"/>
      <c r="AC137" s="9"/>
      <c r="AG137" s="12"/>
      <c r="AH137" s="4"/>
      <c r="AI137" s="4"/>
      <c r="AJ137" s="4"/>
      <c r="AK137" s="4"/>
      <c r="AL137" s="12"/>
      <c r="AM137" s="4"/>
      <c r="AN137" s="4"/>
      <c r="AO137" s="4"/>
      <c r="AP137" s="4"/>
      <c r="AQ137" s="12"/>
      <c r="AR137" s="4"/>
      <c r="AS137" s="4"/>
      <c r="AT137" s="4"/>
      <c r="AU137" s="4"/>
      <c r="AV137" s="12"/>
      <c r="AW137" s="4"/>
      <c r="AX137" s="4"/>
      <c r="AY137" s="4"/>
      <c r="AZ137" s="4"/>
      <c r="BA137" s="4"/>
      <c r="BB137" s="12"/>
      <c r="BC137" s="4"/>
      <c r="BD137" s="4"/>
      <c r="BE137" s="4"/>
      <c r="BF137" s="4"/>
      <c r="BG137" s="12"/>
      <c r="BH137" s="4"/>
      <c r="BI137" s="4"/>
      <c r="BJ137" s="4"/>
      <c r="BK137" s="4"/>
      <c r="BL137" s="12"/>
      <c r="BM137" s="4"/>
      <c r="BN137" s="4"/>
      <c r="BO137" s="4"/>
      <c r="BP137" s="4"/>
      <c r="BQ137" s="12"/>
      <c r="BR137" s="4"/>
      <c r="BS137" s="4"/>
      <c r="BT137" s="4"/>
      <c r="BU137" s="4"/>
      <c r="BV137" s="12"/>
      <c r="BW137" s="4"/>
      <c r="BX137" s="4"/>
      <c r="BY137" s="4"/>
      <c r="BZ137" s="4"/>
      <c r="CA137" s="12"/>
      <c r="CB137" s="4"/>
      <c r="CC137" s="4"/>
      <c r="CD137" s="4"/>
      <c r="CE137" s="4"/>
      <c r="CG137" s="12"/>
      <c r="CH137" s="12"/>
      <c r="CI137" s="4"/>
      <c r="CJ137" s="4"/>
      <c r="CK137" s="4"/>
      <c r="CL137" s="12"/>
      <c r="CM137" s="12"/>
      <c r="CN137" s="4"/>
      <c r="CO137" s="4"/>
      <c r="CP137" s="4"/>
      <c r="CQ137" s="12"/>
      <c r="CR137" s="12"/>
      <c r="CS137" s="4"/>
      <c r="CT137" s="4"/>
      <c r="CU137" s="4"/>
      <c r="CV137" s="12"/>
      <c r="CW137" s="12"/>
      <c r="CX137" s="4"/>
      <c r="CY137" s="4"/>
      <c r="CZ137" s="4"/>
      <c r="DA137" s="12"/>
      <c r="DB137" s="12"/>
      <c r="DC137" s="4"/>
      <c r="DD137" s="4"/>
      <c r="DE137" s="4"/>
      <c r="DF137" s="12"/>
      <c r="DG137" s="12"/>
      <c r="DH137" s="4"/>
      <c r="DI137" s="4"/>
      <c r="DJ137" s="4"/>
      <c r="DK137" s="12"/>
      <c r="DL137" s="12"/>
      <c r="DM137" s="4"/>
      <c r="DN137" s="4"/>
      <c r="DO137" s="4"/>
      <c r="DP137" s="12"/>
      <c r="DQ137" s="12"/>
      <c r="DR137" s="4"/>
      <c r="DS137" s="4"/>
      <c r="DT137" s="4"/>
      <c r="DU137" s="12"/>
      <c r="DV137" s="12"/>
      <c r="DW137" s="4"/>
      <c r="DX137" s="4"/>
      <c r="DY137" s="4"/>
      <c r="DZ137" s="12"/>
      <c r="EA137" s="12"/>
      <c r="EB137" s="12"/>
      <c r="EC137" s="4"/>
      <c r="ED137" s="4"/>
      <c r="EE137" s="4"/>
      <c r="EH137" s="4"/>
      <c r="EI137" s="4"/>
      <c r="EK137" s="4"/>
      <c r="EL137" s="4"/>
      <c r="EN137" s="4"/>
      <c r="EO137" s="4"/>
      <c r="EQ137" s="4"/>
      <c r="ER137" s="4"/>
      <c r="ET137" s="4"/>
      <c r="EU137" s="4"/>
      <c r="EW137" s="4"/>
      <c r="EX137" s="4"/>
      <c r="EZ137" s="4"/>
      <c r="FA137" s="4"/>
      <c r="FC137" s="4"/>
      <c r="FD137" s="4"/>
      <c r="FF137" s="4"/>
      <c r="FG137" s="4"/>
      <c r="FI137" s="4"/>
      <c r="FJ137" s="4"/>
      <c r="FM137" s="4"/>
      <c r="FN137" s="4"/>
      <c r="FP137" s="4"/>
      <c r="FQ137" s="4"/>
      <c r="FS137" s="4"/>
      <c r="FT137" s="4"/>
      <c r="FV137" s="4"/>
      <c r="FW137" s="4"/>
      <c r="FY137" s="4"/>
      <c r="FZ137" s="4"/>
      <c r="GB137" s="4"/>
      <c r="GC137" s="4"/>
      <c r="GE137" s="4"/>
      <c r="GF137" s="4"/>
      <c r="GH137" s="4"/>
      <c r="GI137" s="4"/>
      <c r="GK137" s="4"/>
      <c r="GL137" s="4"/>
      <c r="GN137" s="4"/>
      <c r="GO137" s="4"/>
      <c r="GQ137" s="4"/>
      <c r="GR137" s="4"/>
      <c r="GS137" s="4"/>
      <c r="GT137" s="4"/>
      <c r="GU137" s="4"/>
      <c r="GV137" s="4"/>
      <c r="GW137" s="4"/>
      <c r="GX137" s="4"/>
      <c r="GY137" s="4"/>
      <c r="GZ137" s="4"/>
      <c r="HA137" s="4"/>
      <c r="HB137" s="4"/>
      <c r="HC137" s="4"/>
      <c r="HD137" s="4"/>
      <c r="HE137" s="4"/>
      <c r="HF137" s="4"/>
      <c r="HG137" s="19"/>
      <c r="HH137" s="19"/>
    </row>
    <row r="138" spans="28:216" x14ac:dyDescent="0.2">
      <c r="AB138" s="9"/>
      <c r="AC138" s="9"/>
      <c r="AG138" s="12"/>
      <c r="AH138" s="4"/>
      <c r="AI138" s="4"/>
      <c r="AJ138" s="4"/>
      <c r="AK138" s="4"/>
      <c r="AL138" s="12"/>
      <c r="AM138" s="4"/>
      <c r="AN138" s="4"/>
      <c r="AO138" s="4"/>
      <c r="AP138" s="4"/>
      <c r="AQ138" s="12"/>
      <c r="AR138" s="4"/>
      <c r="AS138" s="4"/>
      <c r="AT138" s="4"/>
      <c r="AU138" s="4"/>
      <c r="AV138" s="12"/>
      <c r="AW138" s="4"/>
      <c r="AX138" s="4"/>
      <c r="AY138" s="4"/>
      <c r="AZ138" s="4"/>
      <c r="BA138" s="4"/>
      <c r="BB138" s="12"/>
      <c r="BC138" s="4"/>
      <c r="BD138" s="4"/>
      <c r="BE138" s="4"/>
      <c r="BF138" s="4"/>
      <c r="BG138" s="12"/>
      <c r="BH138" s="4"/>
      <c r="BI138" s="4"/>
      <c r="BJ138" s="4"/>
      <c r="BK138" s="4"/>
      <c r="BL138" s="12"/>
      <c r="BM138" s="4"/>
      <c r="BN138" s="4"/>
      <c r="BO138" s="4"/>
      <c r="BP138" s="4"/>
      <c r="BQ138" s="12"/>
      <c r="BR138" s="4"/>
      <c r="BS138" s="4"/>
      <c r="BT138" s="4"/>
      <c r="BU138" s="4"/>
      <c r="BV138" s="12"/>
      <c r="BW138" s="4"/>
      <c r="BX138" s="4"/>
      <c r="BY138" s="4"/>
      <c r="BZ138" s="4"/>
      <c r="CA138" s="12"/>
      <c r="CB138" s="4"/>
      <c r="CC138" s="4"/>
      <c r="CD138" s="4"/>
      <c r="CE138" s="4"/>
      <c r="CG138" s="12"/>
      <c r="CH138" s="12"/>
      <c r="CI138" s="4"/>
      <c r="CJ138" s="4"/>
      <c r="CK138" s="4"/>
      <c r="CL138" s="12"/>
      <c r="CM138" s="12"/>
      <c r="CN138" s="4"/>
      <c r="CO138" s="4"/>
      <c r="CP138" s="4"/>
      <c r="CQ138" s="12"/>
      <c r="CR138" s="12"/>
      <c r="CS138" s="4"/>
      <c r="CT138" s="4"/>
      <c r="CU138" s="4"/>
      <c r="CV138" s="12"/>
      <c r="CW138" s="12"/>
      <c r="CX138" s="4"/>
      <c r="CY138" s="4"/>
      <c r="CZ138" s="4"/>
      <c r="DA138" s="12"/>
      <c r="DB138" s="12"/>
      <c r="DC138" s="4"/>
      <c r="DD138" s="4"/>
      <c r="DE138" s="4"/>
      <c r="DF138" s="12"/>
      <c r="DG138" s="12"/>
      <c r="DH138" s="4"/>
      <c r="DI138" s="4"/>
      <c r="DJ138" s="4"/>
      <c r="DK138" s="12"/>
      <c r="DL138" s="12"/>
      <c r="DM138" s="4"/>
      <c r="DN138" s="4"/>
      <c r="DO138" s="4"/>
      <c r="DP138" s="12"/>
      <c r="DQ138" s="12"/>
      <c r="DR138" s="4"/>
      <c r="DS138" s="4"/>
      <c r="DT138" s="4"/>
      <c r="DU138" s="12"/>
      <c r="DV138" s="12"/>
      <c r="DW138" s="4"/>
      <c r="DX138" s="4"/>
      <c r="DY138" s="4"/>
      <c r="DZ138" s="12"/>
      <c r="EA138" s="12"/>
      <c r="EB138" s="12"/>
      <c r="EC138" s="4"/>
      <c r="ED138" s="4"/>
      <c r="EE138" s="4"/>
      <c r="EH138" s="4"/>
      <c r="EI138" s="4"/>
      <c r="EK138" s="4"/>
      <c r="EL138" s="4"/>
      <c r="EN138" s="4"/>
      <c r="EO138" s="4"/>
      <c r="EQ138" s="4"/>
      <c r="ER138" s="4"/>
      <c r="ET138" s="4"/>
      <c r="EU138" s="4"/>
      <c r="EW138" s="4"/>
      <c r="EX138" s="4"/>
      <c r="EZ138" s="4"/>
      <c r="FA138" s="4"/>
      <c r="FC138" s="4"/>
      <c r="FD138" s="4"/>
      <c r="FF138" s="4"/>
      <c r="FG138" s="4"/>
      <c r="FI138" s="4"/>
      <c r="FJ138" s="4"/>
      <c r="FM138" s="4"/>
      <c r="FN138" s="4"/>
      <c r="FP138" s="4"/>
      <c r="FQ138" s="4"/>
      <c r="FS138" s="4"/>
      <c r="FT138" s="4"/>
      <c r="FV138" s="4"/>
      <c r="FW138" s="4"/>
      <c r="FY138" s="4"/>
      <c r="FZ138" s="4"/>
      <c r="GB138" s="4"/>
      <c r="GC138" s="4"/>
      <c r="GE138" s="4"/>
      <c r="GF138" s="4"/>
      <c r="GH138" s="4"/>
      <c r="GI138" s="4"/>
      <c r="GK138" s="4"/>
      <c r="GL138" s="4"/>
      <c r="GN138" s="4"/>
      <c r="GO138" s="4"/>
      <c r="GQ138" s="4"/>
      <c r="GR138" s="4"/>
      <c r="GS138" s="4"/>
      <c r="GT138" s="4"/>
      <c r="GU138" s="4"/>
      <c r="GV138" s="4"/>
      <c r="GW138" s="4"/>
      <c r="GX138" s="4"/>
      <c r="GY138" s="4"/>
      <c r="GZ138" s="4"/>
      <c r="HA138" s="4"/>
      <c r="HB138" s="4"/>
      <c r="HC138" s="4"/>
      <c r="HD138" s="4"/>
      <c r="HE138" s="4"/>
      <c r="HF138" s="4"/>
      <c r="HG138" s="19"/>
      <c r="HH138" s="19"/>
    </row>
    <row r="139" spans="28:216" x14ac:dyDescent="0.2">
      <c r="AB139" s="9"/>
      <c r="AC139" s="9"/>
      <c r="AG139" s="12"/>
      <c r="AH139" s="4"/>
      <c r="AI139" s="4"/>
      <c r="AJ139" s="4"/>
      <c r="AK139" s="4"/>
      <c r="AL139" s="12"/>
      <c r="AM139" s="4"/>
      <c r="AN139" s="4"/>
      <c r="AO139" s="4"/>
      <c r="AP139" s="4"/>
      <c r="AQ139" s="12"/>
      <c r="AR139" s="4"/>
      <c r="AS139" s="4"/>
      <c r="AT139" s="4"/>
      <c r="AU139" s="4"/>
      <c r="AV139" s="12"/>
      <c r="AW139" s="4"/>
      <c r="AX139" s="4"/>
      <c r="AY139" s="4"/>
      <c r="AZ139" s="4"/>
      <c r="BA139" s="4"/>
      <c r="BB139" s="12"/>
      <c r="BC139" s="4"/>
      <c r="BD139" s="4"/>
      <c r="BE139" s="4"/>
      <c r="BF139" s="4"/>
      <c r="BG139" s="12"/>
      <c r="BH139" s="4"/>
      <c r="BI139" s="4"/>
      <c r="BJ139" s="4"/>
      <c r="BK139" s="4"/>
      <c r="BL139" s="12"/>
      <c r="BM139" s="4"/>
      <c r="BN139" s="4"/>
      <c r="BO139" s="4"/>
      <c r="BP139" s="4"/>
      <c r="BQ139" s="12"/>
      <c r="BR139" s="4"/>
      <c r="BS139" s="4"/>
      <c r="BT139" s="4"/>
      <c r="BU139" s="4"/>
      <c r="BV139" s="12"/>
      <c r="BW139" s="4"/>
      <c r="BX139" s="4"/>
      <c r="BY139" s="4"/>
      <c r="BZ139" s="4"/>
      <c r="CA139" s="12"/>
      <c r="CB139" s="4"/>
      <c r="CC139" s="4"/>
      <c r="CD139" s="4"/>
      <c r="CE139" s="4"/>
      <c r="CG139" s="12"/>
      <c r="CH139" s="12"/>
      <c r="CI139" s="4"/>
      <c r="CJ139" s="4"/>
      <c r="CK139" s="4"/>
      <c r="CL139" s="12"/>
      <c r="CM139" s="12"/>
      <c r="CN139" s="4"/>
      <c r="CO139" s="4"/>
      <c r="CP139" s="4"/>
      <c r="CQ139" s="12"/>
      <c r="CR139" s="12"/>
      <c r="CS139" s="4"/>
      <c r="CT139" s="4"/>
      <c r="CU139" s="4"/>
      <c r="CV139" s="12"/>
      <c r="CW139" s="12"/>
      <c r="CX139" s="4"/>
      <c r="CY139" s="4"/>
      <c r="CZ139" s="4"/>
      <c r="DA139" s="12"/>
      <c r="DB139" s="12"/>
      <c r="DC139" s="4"/>
      <c r="DD139" s="4"/>
      <c r="DE139" s="4"/>
      <c r="DF139" s="12"/>
      <c r="DG139" s="12"/>
      <c r="DH139" s="4"/>
      <c r="DI139" s="4"/>
      <c r="DJ139" s="4"/>
      <c r="DK139" s="12"/>
      <c r="DL139" s="12"/>
      <c r="DM139" s="4"/>
      <c r="DN139" s="4"/>
      <c r="DO139" s="4"/>
      <c r="DP139" s="12"/>
      <c r="DQ139" s="12"/>
      <c r="DR139" s="4"/>
      <c r="DS139" s="4"/>
      <c r="DT139" s="4"/>
      <c r="DU139" s="12"/>
      <c r="DV139" s="12"/>
      <c r="DW139" s="4"/>
      <c r="DX139" s="4"/>
      <c r="DY139" s="4"/>
      <c r="DZ139" s="12"/>
      <c r="EA139" s="12"/>
      <c r="EB139" s="12"/>
      <c r="EC139" s="4"/>
      <c r="ED139" s="4"/>
      <c r="EE139" s="4"/>
      <c r="EH139" s="4"/>
      <c r="EI139" s="4"/>
      <c r="EK139" s="4"/>
      <c r="EL139" s="4"/>
      <c r="EN139" s="4"/>
      <c r="EO139" s="4"/>
      <c r="EQ139" s="4"/>
      <c r="ER139" s="4"/>
      <c r="ET139" s="4"/>
      <c r="EU139" s="4"/>
      <c r="EW139" s="4"/>
      <c r="EX139" s="4"/>
      <c r="EZ139" s="4"/>
      <c r="FA139" s="4"/>
      <c r="FC139" s="4"/>
      <c r="FD139" s="4"/>
      <c r="FF139" s="4"/>
      <c r="FG139" s="4"/>
      <c r="FI139" s="4"/>
      <c r="FJ139" s="4"/>
      <c r="FM139" s="4"/>
      <c r="FN139" s="4"/>
      <c r="FP139" s="4"/>
      <c r="FQ139" s="4"/>
      <c r="FS139" s="4"/>
      <c r="FT139" s="4"/>
      <c r="FV139" s="4"/>
      <c r="FW139" s="4"/>
      <c r="FY139" s="4"/>
      <c r="FZ139" s="4"/>
      <c r="GB139" s="4"/>
      <c r="GC139" s="4"/>
      <c r="GE139" s="4"/>
      <c r="GF139" s="4"/>
      <c r="GH139" s="4"/>
      <c r="GI139" s="4"/>
      <c r="GK139" s="4"/>
      <c r="GL139" s="4"/>
      <c r="GN139" s="4"/>
      <c r="GO139" s="4"/>
      <c r="GQ139" s="4"/>
      <c r="GR139" s="4"/>
      <c r="GS139" s="4"/>
      <c r="GT139" s="4"/>
      <c r="GU139" s="4"/>
      <c r="GV139" s="4"/>
      <c r="GW139" s="4"/>
      <c r="GX139" s="4"/>
      <c r="GY139" s="4"/>
      <c r="GZ139" s="4"/>
      <c r="HA139" s="4"/>
      <c r="HB139" s="4"/>
      <c r="HC139" s="4"/>
      <c r="HD139" s="4"/>
      <c r="HE139" s="4"/>
      <c r="HF139" s="4"/>
      <c r="HG139" s="19"/>
      <c r="HH139" s="19"/>
    </row>
    <row r="140" spans="28:216" x14ac:dyDescent="0.2">
      <c r="AB140" s="9"/>
      <c r="AC140" s="9"/>
      <c r="AG140" s="12"/>
      <c r="AH140" s="4"/>
      <c r="AI140" s="4"/>
      <c r="AJ140" s="4"/>
      <c r="AK140" s="4"/>
      <c r="AL140" s="12"/>
      <c r="AM140" s="4"/>
      <c r="AN140" s="4"/>
      <c r="AO140" s="4"/>
      <c r="AP140" s="4"/>
      <c r="AQ140" s="12"/>
      <c r="AR140" s="4"/>
      <c r="AS140" s="4"/>
      <c r="AT140" s="4"/>
      <c r="AU140" s="4"/>
      <c r="AV140" s="12"/>
      <c r="AW140" s="4"/>
      <c r="AX140" s="4"/>
      <c r="AY140" s="4"/>
      <c r="AZ140" s="4"/>
      <c r="BA140" s="4"/>
      <c r="BB140" s="12"/>
      <c r="BC140" s="4"/>
      <c r="BD140" s="4"/>
      <c r="BE140" s="4"/>
      <c r="BF140" s="4"/>
      <c r="BG140" s="12"/>
      <c r="BH140" s="4"/>
      <c r="BI140" s="4"/>
      <c r="BJ140" s="4"/>
      <c r="BK140" s="4"/>
      <c r="BL140" s="12"/>
      <c r="BM140" s="4"/>
      <c r="BN140" s="4"/>
      <c r="BO140" s="4"/>
      <c r="BP140" s="4"/>
      <c r="BQ140" s="12"/>
      <c r="BR140" s="4"/>
      <c r="BS140" s="4"/>
      <c r="BT140" s="4"/>
      <c r="BU140" s="4"/>
      <c r="BV140" s="12"/>
      <c r="BW140" s="4"/>
      <c r="BX140" s="4"/>
      <c r="BY140" s="4"/>
      <c r="BZ140" s="4"/>
      <c r="CA140" s="12"/>
      <c r="CB140" s="4"/>
      <c r="CC140" s="4"/>
      <c r="CD140" s="4"/>
      <c r="CE140" s="4"/>
      <c r="CG140" s="12"/>
      <c r="CH140" s="12"/>
      <c r="CI140" s="4"/>
      <c r="CJ140" s="4"/>
      <c r="CK140" s="4"/>
      <c r="CL140" s="12"/>
      <c r="CM140" s="12"/>
      <c r="CN140" s="4"/>
      <c r="CO140" s="4"/>
      <c r="CP140" s="4"/>
      <c r="CQ140" s="12"/>
      <c r="CR140" s="12"/>
      <c r="CS140" s="4"/>
      <c r="CT140" s="4"/>
      <c r="CU140" s="4"/>
      <c r="CV140" s="12"/>
      <c r="CW140" s="12"/>
      <c r="CX140" s="4"/>
      <c r="CY140" s="4"/>
      <c r="CZ140" s="4"/>
      <c r="DA140" s="12"/>
      <c r="DB140" s="12"/>
      <c r="DC140" s="4"/>
      <c r="DD140" s="4"/>
      <c r="DE140" s="4"/>
      <c r="DF140" s="12"/>
      <c r="DG140" s="12"/>
      <c r="DH140" s="4"/>
      <c r="DI140" s="4"/>
      <c r="DJ140" s="4"/>
      <c r="DK140" s="12"/>
      <c r="DL140" s="12"/>
      <c r="DM140" s="4"/>
      <c r="DN140" s="4"/>
      <c r="DO140" s="4"/>
      <c r="DP140" s="12"/>
      <c r="DQ140" s="12"/>
      <c r="DR140" s="4"/>
      <c r="DS140" s="4"/>
      <c r="DT140" s="4"/>
      <c r="DU140" s="12"/>
      <c r="DV140" s="12"/>
      <c r="DW140" s="4"/>
      <c r="DX140" s="4"/>
      <c r="DY140" s="4"/>
      <c r="DZ140" s="12"/>
      <c r="EA140" s="12"/>
      <c r="EB140" s="12"/>
      <c r="EC140" s="4"/>
      <c r="ED140" s="4"/>
      <c r="EE140" s="4"/>
      <c r="EH140" s="4"/>
      <c r="EI140" s="4"/>
      <c r="EK140" s="4"/>
      <c r="EL140" s="4"/>
      <c r="EN140" s="4"/>
      <c r="EO140" s="4"/>
      <c r="EQ140" s="4"/>
      <c r="ER140" s="4"/>
      <c r="ET140" s="4"/>
      <c r="EU140" s="4"/>
      <c r="EW140" s="4"/>
      <c r="EX140" s="4"/>
      <c r="EZ140" s="4"/>
      <c r="FA140" s="4"/>
      <c r="FC140" s="4"/>
      <c r="FD140" s="4"/>
      <c r="FF140" s="4"/>
      <c r="FG140" s="4"/>
      <c r="FI140" s="4"/>
      <c r="FJ140" s="4"/>
      <c r="FM140" s="4"/>
      <c r="FN140" s="4"/>
      <c r="FP140" s="4"/>
      <c r="FQ140" s="4"/>
      <c r="FS140" s="4"/>
      <c r="FT140" s="4"/>
      <c r="FV140" s="4"/>
      <c r="FW140" s="4"/>
      <c r="FY140" s="4"/>
      <c r="FZ140" s="4"/>
      <c r="GB140" s="4"/>
      <c r="GC140" s="4"/>
      <c r="GE140" s="4"/>
      <c r="GF140" s="4"/>
      <c r="GH140" s="4"/>
      <c r="GI140" s="4"/>
      <c r="GK140" s="4"/>
      <c r="GL140" s="4"/>
      <c r="GN140" s="4"/>
      <c r="GO140" s="4"/>
      <c r="GQ140" s="4"/>
      <c r="GR140" s="4"/>
      <c r="GS140" s="4"/>
      <c r="GT140" s="4"/>
      <c r="GU140" s="4"/>
      <c r="GV140" s="4"/>
      <c r="GW140" s="4"/>
      <c r="GX140" s="4"/>
      <c r="GY140" s="4"/>
      <c r="GZ140" s="4"/>
      <c r="HA140" s="4"/>
      <c r="HB140" s="4"/>
      <c r="HC140" s="4"/>
      <c r="HD140" s="4"/>
      <c r="HE140" s="4"/>
      <c r="HF140" s="4"/>
      <c r="HG140" s="19"/>
      <c r="HH140" s="19"/>
    </row>
    <row r="141" spans="28:216" x14ac:dyDescent="0.2">
      <c r="AB141" s="9"/>
      <c r="AC141" s="9"/>
      <c r="AG141" s="12"/>
      <c r="AH141" s="4"/>
      <c r="AI141" s="4"/>
      <c r="AJ141" s="4"/>
      <c r="AK141" s="4"/>
      <c r="AL141" s="12"/>
      <c r="AM141" s="4"/>
      <c r="AN141" s="4"/>
      <c r="AO141" s="4"/>
      <c r="AP141" s="4"/>
      <c r="AQ141" s="12"/>
      <c r="AR141" s="4"/>
      <c r="AS141" s="4"/>
      <c r="AT141" s="4"/>
      <c r="AU141" s="4"/>
      <c r="AV141" s="12"/>
      <c r="AW141" s="4"/>
      <c r="AX141" s="4"/>
      <c r="AY141" s="4"/>
      <c r="AZ141" s="4"/>
      <c r="BA141" s="4"/>
      <c r="BB141" s="12"/>
      <c r="BC141" s="4"/>
      <c r="BD141" s="4"/>
      <c r="BE141" s="4"/>
      <c r="BF141" s="4"/>
      <c r="BG141" s="12"/>
      <c r="BH141" s="4"/>
      <c r="BI141" s="4"/>
      <c r="BJ141" s="4"/>
      <c r="BK141" s="4"/>
      <c r="BL141" s="12"/>
      <c r="BM141" s="4"/>
      <c r="BN141" s="4"/>
      <c r="BO141" s="4"/>
      <c r="BP141" s="4"/>
      <c r="BQ141" s="12"/>
      <c r="BR141" s="4"/>
      <c r="BS141" s="4"/>
      <c r="BT141" s="4"/>
      <c r="BU141" s="4"/>
      <c r="BV141" s="12"/>
      <c r="BW141" s="4"/>
      <c r="BX141" s="4"/>
      <c r="BY141" s="4"/>
      <c r="BZ141" s="4"/>
      <c r="CA141" s="12"/>
      <c r="CB141" s="4"/>
      <c r="CC141" s="4"/>
      <c r="CD141" s="4"/>
      <c r="CE141" s="4"/>
      <c r="CG141" s="12"/>
      <c r="CH141" s="12"/>
      <c r="CI141" s="4"/>
      <c r="CJ141" s="4"/>
      <c r="CK141" s="4"/>
      <c r="CL141" s="12"/>
      <c r="CM141" s="12"/>
      <c r="CN141" s="4"/>
      <c r="CO141" s="4"/>
      <c r="CP141" s="4"/>
      <c r="CQ141" s="12"/>
      <c r="CR141" s="12"/>
      <c r="CS141" s="4"/>
      <c r="CT141" s="4"/>
      <c r="CU141" s="4"/>
      <c r="CV141" s="12"/>
      <c r="CW141" s="12"/>
      <c r="CX141" s="4"/>
      <c r="CY141" s="4"/>
      <c r="CZ141" s="4"/>
      <c r="DA141" s="12"/>
      <c r="DB141" s="12"/>
      <c r="DC141" s="4"/>
      <c r="DD141" s="4"/>
      <c r="DE141" s="4"/>
      <c r="DF141" s="12"/>
      <c r="DG141" s="12"/>
      <c r="DH141" s="4"/>
      <c r="DI141" s="4"/>
      <c r="DJ141" s="4"/>
      <c r="DK141" s="12"/>
      <c r="DL141" s="12"/>
      <c r="DM141" s="4"/>
      <c r="DN141" s="4"/>
      <c r="DO141" s="4"/>
      <c r="DP141" s="12"/>
      <c r="DQ141" s="12"/>
      <c r="DR141" s="4"/>
      <c r="DS141" s="4"/>
      <c r="DT141" s="4"/>
      <c r="DU141" s="12"/>
      <c r="DV141" s="12"/>
      <c r="DW141" s="4"/>
      <c r="DX141" s="4"/>
      <c r="DY141" s="4"/>
      <c r="DZ141" s="12"/>
      <c r="EA141" s="12"/>
      <c r="EB141" s="12"/>
      <c r="EC141" s="4"/>
      <c r="ED141" s="4"/>
      <c r="EE141" s="4"/>
      <c r="EH141" s="4"/>
      <c r="EI141" s="4"/>
      <c r="EK141" s="4"/>
      <c r="EL141" s="4"/>
      <c r="EN141" s="4"/>
      <c r="EO141" s="4"/>
      <c r="EQ141" s="4"/>
      <c r="ER141" s="4"/>
      <c r="ET141" s="4"/>
      <c r="EU141" s="4"/>
      <c r="EW141" s="4"/>
      <c r="EX141" s="4"/>
      <c r="EZ141" s="4"/>
      <c r="FA141" s="4"/>
      <c r="FC141" s="4"/>
      <c r="FD141" s="4"/>
      <c r="FF141" s="4"/>
      <c r="FG141" s="4"/>
      <c r="FI141" s="4"/>
      <c r="FJ141" s="4"/>
      <c r="FM141" s="4"/>
      <c r="FN141" s="4"/>
      <c r="FP141" s="4"/>
      <c r="FQ141" s="4"/>
      <c r="FS141" s="4"/>
      <c r="FT141" s="4"/>
      <c r="FV141" s="4"/>
      <c r="FW141" s="4"/>
      <c r="FY141" s="4"/>
      <c r="FZ141" s="4"/>
      <c r="GB141" s="4"/>
      <c r="GC141" s="4"/>
      <c r="GE141" s="4"/>
      <c r="GF141" s="4"/>
      <c r="GH141" s="4"/>
      <c r="GI141" s="4"/>
      <c r="GK141" s="4"/>
      <c r="GL141" s="4"/>
      <c r="GN141" s="4"/>
      <c r="GO141" s="4"/>
      <c r="GQ141" s="4"/>
      <c r="GR141" s="4"/>
      <c r="GS141" s="4"/>
      <c r="GT141" s="4"/>
      <c r="GU141" s="4"/>
      <c r="GV141" s="4"/>
      <c r="GW141" s="4"/>
      <c r="GX141" s="4"/>
      <c r="GY141" s="4"/>
      <c r="GZ141" s="4"/>
      <c r="HA141" s="4"/>
      <c r="HB141" s="4"/>
      <c r="HC141" s="4"/>
      <c r="HD141" s="4"/>
      <c r="HE141" s="4"/>
      <c r="HF141" s="4"/>
      <c r="HG141" s="19"/>
      <c r="HH141" s="19"/>
    </row>
    <row r="142" spans="28:216" x14ac:dyDescent="0.2">
      <c r="AB142" s="9"/>
      <c r="AC142" s="9"/>
      <c r="AG142" s="12"/>
      <c r="AH142" s="4"/>
      <c r="AI142" s="4"/>
      <c r="AJ142" s="4"/>
      <c r="AK142" s="4"/>
      <c r="AL142" s="12"/>
      <c r="AM142" s="4"/>
      <c r="AN142" s="4"/>
      <c r="AO142" s="4"/>
      <c r="AP142" s="4"/>
      <c r="AQ142" s="12"/>
      <c r="AR142" s="4"/>
      <c r="AS142" s="4"/>
      <c r="AT142" s="4"/>
      <c r="AU142" s="4"/>
      <c r="AV142" s="12"/>
      <c r="AW142" s="4"/>
      <c r="AX142" s="4"/>
      <c r="AY142" s="4"/>
      <c r="AZ142" s="4"/>
      <c r="BA142" s="4"/>
      <c r="BB142" s="12"/>
      <c r="BC142" s="4"/>
      <c r="BD142" s="4"/>
      <c r="BE142" s="4"/>
      <c r="BF142" s="4"/>
      <c r="BG142" s="12"/>
      <c r="BH142" s="4"/>
      <c r="BI142" s="4"/>
      <c r="BJ142" s="4"/>
      <c r="BK142" s="4"/>
      <c r="BL142" s="12"/>
      <c r="BM142" s="4"/>
      <c r="BN142" s="4"/>
      <c r="BO142" s="4"/>
      <c r="BP142" s="4"/>
      <c r="BQ142" s="12"/>
      <c r="BR142" s="4"/>
      <c r="BS142" s="4"/>
      <c r="BT142" s="4"/>
      <c r="BU142" s="4"/>
      <c r="BV142" s="12"/>
      <c r="BW142" s="4"/>
      <c r="BX142" s="4"/>
      <c r="BY142" s="4"/>
      <c r="BZ142" s="4"/>
      <c r="CA142" s="12"/>
      <c r="CB142" s="4"/>
      <c r="CC142" s="4"/>
      <c r="CD142" s="4"/>
      <c r="CE142" s="4"/>
      <c r="CG142" s="12"/>
      <c r="CH142" s="12"/>
      <c r="CI142" s="4"/>
      <c r="CJ142" s="4"/>
      <c r="CK142" s="4"/>
      <c r="CL142" s="12"/>
      <c r="CM142" s="12"/>
      <c r="CN142" s="4"/>
      <c r="CO142" s="4"/>
      <c r="CP142" s="4"/>
      <c r="CQ142" s="12"/>
      <c r="CR142" s="12"/>
      <c r="CS142" s="4"/>
      <c r="CT142" s="4"/>
      <c r="CU142" s="4"/>
      <c r="CV142" s="12"/>
      <c r="CW142" s="12"/>
      <c r="CX142" s="4"/>
      <c r="CY142" s="4"/>
      <c r="CZ142" s="4"/>
      <c r="DA142" s="12"/>
      <c r="DB142" s="12"/>
      <c r="DC142" s="4"/>
      <c r="DD142" s="4"/>
      <c r="DE142" s="4"/>
      <c r="DF142" s="12"/>
      <c r="DG142" s="12"/>
      <c r="DH142" s="4"/>
      <c r="DI142" s="4"/>
      <c r="DJ142" s="4"/>
      <c r="DK142" s="12"/>
      <c r="DL142" s="12"/>
      <c r="DM142" s="4"/>
      <c r="DN142" s="4"/>
      <c r="DO142" s="4"/>
      <c r="DP142" s="12"/>
      <c r="DQ142" s="12"/>
      <c r="DR142" s="4"/>
      <c r="DS142" s="4"/>
      <c r="DT142" s="4"/>
      <c r="DU142" s="12"/>
      <c r="DV142" s="12"/>
      <c r="DW142" s="4"/>
      <c r="DX142" s="4"/>
      <c r="DY142" s="4"/>
      <c r="DZ142" s="12"/>
      <c r="EA142" s="12"/>
      <c r="EB142" s="12"/>
      <c r="EC142" s="4"/>
      <c r="ED142" s="4"/>
      <c r="EE142" s="4"/>
      <c r="EH142" s="4"/>
      <c r="EI142" s="4"/>
      <c r="EK142" s="4"/>
      <c r="EL142" s="4"/>
      <c r="EN142" s="4"/>
      <c r="EO142" s="4"/>
      <c r="EQ142" s="4"/>
      <c r="ER142" s="4"/>
      <c r="ET142" s="4"/>
      <c r="EU142" s="4"/>
      <c r="EW142" s="4"/>
      <c r="EX142" s="4"/>
      <c r="EZ142" s="4"/>
      <c r="FA142" s="4"/>
      <c r="FC142" s="4"/>
      <c r="FD142" s="4"/>
      <c r="FF142" s="4"/>
      <c r="FG142" s="4"/>
      <c r="FI142" s="4"/>
      <c r="FJ142" s="4"/>
      <c r="FM142" s="4"/>
      <c r="FN142" s="4"/>
      <c r="FP142" s="4"/>
      <c r="FQ142" s="4"/>
      <c r="FS142" s="4"/>
      <c r="FT142" s="4"/>
      <c r="FV142" s="4"/>
      <c r="FW142" s="4"/>
      <c r="FY142" s="4"/>
      <c r="FZ142" s="4"/>
      <c r="GB142" s="4"/>
      <c r="GC142" s="4"/>
      <c r="GE142" s="4"/>
      <c r="GF142" s="4"/>
      <c r="GH142" s="4"/>
      <c r="GI142" s="4"/>
      <c r="GK142" s="4"/>
      <c r="GL142" s="4"/>
      <c r="GN142" s="4"/>
      <c r="GO142" s="4"/>
      <c r="GQ142" s="4"/>
      <c r="GR142" s="4"/>
      <c r="GS142" s="4"/>
      <c r="GT142" s="4"/>
      <c r="GU142" s="4"/>
      <c r="GV142" s="4"/>
      <c r="GW142" s="4"/>
      <c r="GX142" s="4"/>
      <c r="GY142" s="4"/>
      <c r="GZ142" s="4"/>
      <c r="HA142" s="4"/>
      <c r="HB142" s="4"/>
      <c r="HC142" s="4"/>
      <c r="HD142" s="4"/>
      <c r="HE142" s="4"/>
      <c r="HF142" s="4"/>
      <c r="HG142" s="19"/>
      <c r="HH142" s="19"/>
    </row>
    <row r="143" spans="28:216" x14ac:dyDescent="0.2">
      <c r="AB143" s="9"/>
      <c r="AC143" s="9"/>
      <c r="AG143" s="12"/>
      <c r="AH143" s="4"/>
      <c r="AI143" s="4"/>
      <c r="AJ143" s="4"/>
      <c r="AK143" s="4"/>
      <c r="AL143" s="12"/>
      <c r="AM143" s="4"/>
      <c r="AN143" s="4"/>
      <c r="AO143" s="4"/>
      <c r="AP143" s="4"/>
      <c r="AQ143" s="12"/>
      <c r="AR143" s="4"/>
      <c r="AS143" s="4"/>
      <c r="AT143" s="4"/>
      <c r="AU143" s="4"/>
      <c r="AV143" s="12"/>
      <c r="AW143" s="4"/>
      <c r="AX143" s="4"/>
      <c r="AY143" s="4"/>
      <c r="AZ143" s="4"/>
      <c r="BA143" s="4"/>
      <c r="BB143" s="12"/>
      <c r="BC143" s="4"/>
      <c r="BD143" s="4"/>
      <c r="BE143" s="4"/>
      <c r="BF143" s="4"/>
      <c r="BG143" s="12"/>
      <c r="BH143" s="4"/>
      <c r="BI143" s="4"/>
      <c r="BJ143" s="4"/>
      <c r="BK143" s="4"/>
      <c r="BL143" s="12"/>
      <c r="BM143" s="4"/>
      <c r="BN143" s="4"/>
      <c r="BO143" s="4"/>
      <c r="BP143" s="4"/>
      <c r="BQ143" s="12"/>
      <c r="BR143" s="4"/>
      <c r="BS143" s="4"/>
      <c r="BT143" s="4"/>
      <c r="BU143" s="4"/>
      <c r="BV143" s="12"/>
      <c r="BW143" s="4"/>
      <c r="BX143" s="4"/>
      <c r="BY143" s="4"/>
      <c r="BZ143" s="4"/>
      <c r="CA143" s="12"/>
      <c r="CB143" s="4"/>
      <c r="CC143" s="4"/>
      <c r="CD143" s="4"/>
      <c r="CE143" s="4"/>
      <c r="CG143" s="12"/>
      <c r="CH143" s="12"/>
      <c r="CI143" s="4"/>
      <c r="CJ143" s="4"/>
      <c r="CK143" s="4"/>
      <c r="CL143" s="12"/>
      <c r="CM143" s="12"/>
      <c r="CN143" s="4"/>
      <c r="CO143" s="4"/>
      <c r="CP143" s="4"/>
      <c r="CQ143" s="12"/>
      <c r="CR143" s="12"/>
      <c r="CS143" s="4"/>
      <c r="CT143" s="4"/>
      <c r="CU143" s="4"/>
      <c r="CV143" s="12"/>
      <c r="CW143" s="12"/>
      <c r="CX143" s="4"/>
      <c r="CY143" s="4"/>
      <c r="CZ143" s="4"/>
      <c r="DA143" s="12"/>
      <c r="DB143" s="12"/>
      <c r="DC143" s="4"/>
      <c r="DD143" s="4"/>
      <c r="DE143" s="4"/>
      <c r="DF143" s="12"/>
      <c r="DG143" s="12"/>
      <c r="DH143" s="4"/>
      <c r="DI143" s="4"/>
      <c r="DJ143" s="4"/>
      <c r="DK143" s="12"/>
      <c r="DL143" s="12"/>
      <c r="DM143" s="4"/>
      <c r="DN143" s="4"/>
      <c r="DO143" s="4"/>
      <c r="DP143" s="12"/>
      <c r="DQ143" s="12"/>
      <c r="DR143" s="4"/>
      <c r="DS143" s="4"/>
      <c r="DT143" s="4"/>
      <c r="DU143" s="12"/>
      <c r="DV143" s="12"/>
      <c r="DW143" s="4"/>
      <c r="DX143" s="4"/>
      <c r="DY143" s="4"/>
      <c r="DZ143" s="12"/>
      <c r="EA143" s="12"/>
      <c r="EB143" s="12"/>
      <c r="EC143" s="4"/>
      <c r="ED143" s="4"/>
      <c r="EE143" s="4"/>
      <c r="EH143" s="4"/>
      <c r="EI143" s="4"/>
      <c r="EK143" s="4"/>
      <c r="EL143" s="4"/>
      <c r="EN143" s="4"/>
      <c r="EO143" s="4"/>
      <c r="EQ143" s="4"/>
      <c r="ER143" s="4"/>
      <c r="ET143" s="4"/>
      <c r="EU143" s="4"/>
      <c r="EW143" s="4"/>
      <c r="EX143" s="4"/>
      <c r="EZ143" s="4"/>
      <c r="FA143" s="4"/>
      <c r="FC143" s="4"/>
      <c r="FD143" s="4"/>
      <c r="FF143" s="4"/>
      <c r="FG143" s="4"/>
      <c r="FI143" s="4"/>
      <c r="FJ143" s="4"/>
      <c r="FM143" s="4"/>
      <c r="FN143" s="4"/>
      <c r="FP143" s="4"/>
      <c r="FQ143" s="4"/>
      <c r="FS143" s="4"/>
      <c r="FT143" s="4"/>
      <c r="FV143" s="4"/>
      <c r="FW143" s="4"/>
      <c r="FY143" s="4"/>
      <c r="FZ143" s="4"/>
      <c r="GB143" s="4"/>
      <c r="GC143" s="4"/>
      <c r="GE143" s="4"/>
      <c r="GF143" s="4"/>
      <c r="GH143" s="4"/>
      <c r="GI143" s="4"/>
      <c r="GK143" s="4"/>
      <c r="GL143" s="4"/>
      <c r="GN143" s="4"/>
      <c r="GO143" s="4"/>
      <c r="GQ143" s="4"/>
      <c r="GR143" s="4"/>
      <c r="GS143" s="4"/>
      <c r="GT143" s="4"/>
      <c r="GU143" s="4"/>
      <c r="GV143" s="4"/>
      <c r="GW143" s="4"/>
      <c r="GX143" s="4"/>
      <c r="GY143" s="4"/>
      <c r="GZ143" s="4"/>
      <c r="HA143" s="4"/>
      <c r="HB143" s="4"/>
      <c r="HC143" s="4"/>
      <c r="HD143" s="4"/>
      <c r="HE143" s="4"/>
      <c r="HF143" s="4"/>
      <c r="HG143" s="19"/>
      <c r="HH143" s="19"/>
    </row>
    <row r="144" spans="28:216" x14ac:dyDescent="0.2">
      <c r="AB144" s="9"/>
      <c r="AC144" s="9"/>
      <c r="AG144" s="12"/>
      <c r="AH144" s="4"/>
      <c r="AI144" s="4"/>
      <c r="AJ144" s="4"/>
      <c r="AK144" s="4"/>
      <c r="AL144" s="12"/>
      <c r="AM144" s="4"/>
      <c r="AN144" s="4"/>
      <c r="AO144" s="4"/>
      <c r="AP144" s="4"/>
      <c r="AQ144" s="12"/>
      <c r="AR144" s="4"/>
      <c r="AS144" s="4"/>
      <c r="AT144" s="4"/>
      <c r="AU144" s="4"/>
      <c r="AV144" s="12"/>
      <c r="AW144" s="4"/>
      <c r="AX144" s="4"/>
      <c r="AY144" s="4"/>
      <c r="AZ144" s="4"/>
      <c r="BA144" s="4"/>
      <c r="BB144" s="12"/>
      <c r="BC144" s="4"/>
      <c r="BD144" s="4"/>
      <c r="BE144" s="4"/>
      <c r="BF144" s="4"/>
      <c r="BG144" s="12"/>
      <c r="BH144" s="4"/>
      <c r="BI144" s="4"/>
      <c r="BJ144" s="4"/>
      <c r="BK144" s="4"/>
      <c r="BL144" s="12"/>
      <c r="BM144" s="4"/>
      <c r="BN144" s="4"/>
      <c r="BO144" s="4"/>
      <c r="BP144" s="4"/>
      <c r="BQ144" s="12"/>
      <c r="BR144" s="4"/>
      <c r="BS144" s="4"/>
      <c r="BT144" s="4"/>
      <c r="BU144" s="4"/>
      <c r="BV144" s="12"/>
      <c r="BW144" s="4"/>
      <c r="BX144" s="4"/>
      <c r="BY144" s="4"/>
      <c r="BZ144" s="4"/>
      <c r="CA144" s="12"/>
      <c r="CB144" s="4"/>
      <c r="CC144" s="4"/>
      <c r="CD144" s="4"/>
      <c r="CE144" s="4"/>
      <c r="CG144" s="12"/>
      <c r="CH144" s="12"/>
      <c r="CI144" s="4"/>
      <c r="CJ144" s="4"/>
      <c r="CK144" s="4"/>
      <c r="CL144" s="12"/>
      <c r="CM144" s="12"/>
      <c r="CN144" s="4"/>
      <c r="CO144" s="4"/>
      <c r="CP144" s="4"/>
      <c r="CQ144" s="12"/>
      <c r="CR144" s="12"/>
      <c r="CS144" s="4"/>
      <c r="CT144" s="4"/>
      <c r="CU144" s="4"/>
      <c r="CV144" s="12"/>
      <c r="CW144" s="12"/>
      <c r="CX144" s="4"/>
      <c r="CY144" s="4"/>
      <c r="CZ144" s="4"/>
      <c r="DA144" s="12"/>
      <c r="DB144" s="12"/>
      <c r="DC144" s="4"/>
      <c r="DD144" s="4"/>
      <c r="DE144" s="4"/>
      <c r="DF144" s="12"/>
      <c r="DG144" s="12"/>
      <c r="DH144" s="4"/>
      <c r="DI144" s="4"/>
      <c r="DJ144" s="4"/>
      <c r="DK144" s="12"/>
      <c r="DL144" s="12"/>
      <c r="DM144" s="4"/>
      <c r="DN144" s="4"/>
      <c r="DO144" s="4"/>
      <c r="DP144" s="12"/>
      <c r="DQ144" s="12"/>
      <c r="DR144" s="4"/>
      <c r="DS144" s="4"/>
      <c r="DT144" s="4"/>
      <c r="DU144" s="12"/>
      <c r="DV144" s="12"/>
      <c r="DW144" s="4"/>
      <c r="DX144" s="4"/>
      <c r="DY144" s="4"/>
      <c r="DZ144" s="12"/>
      <c r="EA144" s="12"/>
      <c r="EB144" s="12"/>
      <c r="EC144" s="4"/>
      <c r="ED144" s="4"/>
      <c r="EE144" s="4"/>
      <c r="EH144" s="4"/>
      <c r="EI144" s="4"/>
      <c r="EK144" s="4"/>
      <c r="EL144" s="4"/>
      <c r="EN144" s="4"/>
      <c r="EO144" s="4"/>
      <c r="EQ144" s="4"/>
      <c r="ER144" s="4"/>
      <c r="ET144" s="4"/>
      <c r="EU144" s="4"/>
      <c r="EW144" s="4"/>
      <c r="EX144" s="4"/>
      <c r="EZ144" s="4"/>
      <c r="FA144" s="4"/>
      <c r="FC144" s="4"/>
      <c r="FD144" s="4"/>
      <c r="FF144" s="4"/>
      <c r="FG144" s="4"/>
      <c r="FI144" s="4"/>
      <c r="FJ144" s="4"/>
      <c r="FM144" s="4"/>
      <c r="FN144" s="4"/>
      <c r="FP144" s="4"/>
      <c r="FQ144" s="4"/>
      <c r="FS144" s="4"/>
      <c r="FT144" s="4"/>
      <c r="FV144" s="4"/>
      <c r="FW144" s="4"/>
      <c r="FY144" s="4"/>
      <c r="FZ144" s="4"/>
      <c r="GB144" s="4"/>
      <c r="GC144" s="4"/>
      <c r="GE144" s="4"/>
      <c r="GF144" s="4"/>
      <c r="GH144" s="4"/>
      <c r="GI144" s="4"/>
      <c r="GK144" s="4"/>
      <c r="GL144" s="4"/>
      <c r="GN144" s="4"/>
      <c r="GO144" s="4"/>
      <c r="GQ144" s="4"/>
      <c r="GR144" s="4"/>
      <c r="GS144" s="4"/>
      <c r="GT144" s="4"/>
      <c r="GU144" s="4"/>
      <c r="GV144" s="4"/>
      <c r="GW144" s="4"/>
      <c r="GX144" s="4"/>
      <c r="GY144" s="4"/>
      <c r="GZ144" s="4"/>
      <c r="HA144" s="4"/>
      <c r="HB144" s="4"/>
      <c r="HC144" s="4"/>
      <c r="HD144" s="4"/>
      <c r="HE144" s="4"/>
      <c r="HF144" s="4"/>
      <c r="HG144" s="19"/>
      <c r="HH144" s="19"/>
    </row>
    <row r="145" spans="28:216" x14ac:dyDescent="0.2">
      <c r="AB145" s="9"/>
      <c r="AC145" s="9"/>
      <c r="AG145" s="12"/>
      <c r="AH145" s="4"/>
      <c r="AI145" s="4"/>
      <c r="AJ145" s="4"/>
      <c r="AK145" s="4"/>
      <c r="AL145" s="12"/>
      <c r="AM145" s="4"/>
      <c r="AN145" s="4"/>
      <c r="AO145" s="4"/>
      <c r="AP145" s="4"/>
      <c r="AQ145" s="12"/>
      <c r="AR145" s="4"/>
      <c r="AS145" s="4"/>
      <c r="AT145" s="4"/>
      <c r="AU145" s="4"/>
      <c r="AV145" s="12"/>
      <c r="AW145" s="4"/>
      <c r="AX145" s="4"/>
      <c r="AY145" s="4"/>
      <c r="AZ145" s="4"/>
      <c r="BA145" s="4"/>
      <c r="BB145" s="12"/>
      <c r="BC145" s="4"/>
      <c r="BD145" s="4"/>
      <c r="BE145" s="4"/>
      <c r="BF145" s="4"/>
      <c r="BG145" s="12"/>
      <c r="BH145" s="4"/>
      <c r="BI145" s="4"/>
      <c r="BJ145" s="4"/>
      <c r="BK145" s="4"/>
      <c r="BL145" s="12"/>
      <c r="BM145" s="4"/>
      <c r="BN145" s="4"/>
      <c r="BO145" s="4"/>
      <c r="BP145" s="4"/>
      <c r="BQ145" s="12"/>
      <c r="BR145" s="4"/>
      <c r="BS145" s="4"/>
      <c r="BT145" s="4"/>
      <c r="BU145" s="4"/>
      <c r="BV145" s="12"/>
      <c r="BW145" s="4"/>
      <c r="BX145" s="4"/>
      <c r="BY145" s="4"/>
      <c r="BZ145" s="4"/>
      <c r="CA145" s="12"/>
      <c r="CB145" s="4"/>
      <c r="CC145" s="4"/>
      <c r="CD145" s="4"/>
      <c r="CE145" s="4"/>
      <c r="CG145" s="12"/>
      <c r="CH145" s="12"/>
      <c r="CI145" s="4"/>
      <c r="CJ145" s="4"/>
      <c r="CK145" s="4"/>
      <c r="CL145" s="12"/>
      <c r="CM145" s="12"/>
      <c r="CN145" s="4"/>
      <c r="CO145" s="4"/>
      <c r="CP145" s="4"/>
      <c r="CQ145" s="12"/>
      <c r="CR145" s="12"/>
      <c r="CS145" s="4"/>
      <c r="CT145" s="4"/>
      <c r="CU145" s="4"/>
      <c r="CV145" s="12"/>
      <c r="CW145" s="12"/>
      <c r="CX145" s="4"/>
      <c r="CY145" s="4"/>
      <c r="CZ145" s="4"/>
      <c r="DA145" s="12"/>
      <c r="DB145" s="12"/>
      <c r="DC145" s="4"/>
      <c r="DD145" s="4"/>
      <c r="DE145" s="4"/>
      <c r="DF145" s="12"/>
      <c r="DG145" s="12"/>
      <c r="DH145" s="4"/>
      <c r="DI145" s="4"/>
      <c r="DJ145" s="4"/>
      <c r="DK145" s="12"/>
      <c r="DL145" s="12"/>
      <c r="DM145" s="4"/>
      <c r="DN145" s="4"/>
      <c r="DO145" s="4"/>
      <c r="DP145" s="12"/>
      <c r="DQ145" s="12"/>
      <c r="DR145" s="4"/>
      <c r="DS145" s="4"/>
      <c r="DT145" s="4"/>
      <c r="DU145" s="12"/>
      <c r="DV145" s="12"/>
      <c r="DW145" s="4"/>
      <c r="DX145" s="4"/>
      <c r="DY145" s="4"/>
      <c r="DZ145" s="12"/>
      <c r="EA145" s="12"/>
      <c r="EB145" s="12"/>
      <c r="EC145" s="4"/>
      <c r="ED145" s="4"/>
      <c r="EE145" s="4"/>
      <c r="EH145" s="4"/>
      <c r="EI145" s="4"/>
      <c r="EK145" s="4"/>
      <c r="EL145" s="4"/>
      <c r="EN145" s="4"/>
      <c r="EO145" s="4"/>
      <c r="EQ145" s="4"/>
      <c r="ER145" s="4"/>
      <c r="ET145" s="4"/>
      <c r="EU145" s="4"/>
      <c r="EW145" s="4"/>
      <c r="EX145" s="4"/>
      <c r="EZ145" s="4"/>
      <c r="FA145" s="4"/>
      <c r="FC145" s="4"/>
      <c r="FD145" s="4"/>
      <c r="FF145" s="4"/>
      <c r="FG145" s="4"/>
      <c r="FI145" s="4"/>
      <c r="FJ145" s="4"/>
      <c r="FM145" s="4"/>
      <c r="FN145" s="4"/>
      <c r="FP145" s="4"/>
      <c r="FQ145" s="4"/>
      <c r="FS145" s="4"/>
      <c r="FT145" s="4"/>
      <c r="FV145" s="4"/>
      <c r="FW145" s="4"/>
      <c r="FY145" s="4"/>
      <c r="FZ145" s="4"/>
      <c r="GB145" s="4"/>
      <c r="GC145" s="4"/>
      <c r="GE145" s="4"/>
      <c r="GF145" s="4"/>
      <c r="GH145" s="4"/>
      <c r="GI145" s="4"/>
      <c r="GK145" s="4"/>
      <c r="GL145" s="4"/>
      <c r="GN145" s="4"/>
      <c r="GO145" s="4"/>
      <c r="GQ145" s="4"/>
      <c r="GR145" s="4"/>
      <c r="GS145" s="4"/>
      <c r="GT145" s="4"/>
      <c r="GU145" s="4"/>
      <c r="GV145" s="4"/>
      <c r="GW145" s="4"/>
      <c r="GX145" s="4"/>
      <c r="GY145" s="4"/>
      <c r="GZ145" s="4"/>
      <c r="HA145" s="4"/>
      <c r="HB145" s="4"/>
      <c r="HC145" s="4"/>
      <c r="HD145" s="4"/>
      <c r="HE145" s="4"/>
      <c r="HF145" s="4"/>
      <c r="HG145" s="19"/>
      <c r="HH145" s="19"/>
    </row>
    <row r="146" spans="28:216" x14ac:dyDescent="0.2">
      <c r="AB146" s="9"/>
      <c r="AC146" s="9"/>
      <c r="AG146" s="12"/>
      <c r="AH146" s="4"/>
      <c r="AI146" s="4"/>
      <c r="AJ146" s="4"/>
      <c r="AK146" s="4"/>
      <c r="AL146" s="12"/>
      <c r="AM146" s="4"/>
      <c r="AN146" s="4"/>
      <c r="AO146" s="4"/>
      <c r="AP146" s="4"/>
      <c r="AQ146" s="12"/>
      <c r="AR146" s="4"/>
      <c r="AS146" s="4"/>
      <c r="AT146" s="4"/>
      <c r="AU146" s="4"/>
      <c r="AV146" s="12"/>
      <c r="AW146" s="4"/>
      <c r="AX146" s="4"/>
      <c r="AY146" s="4"/>
      <c r="AZ146" s="4"/>
      <c r="BA146" s="4"/>
      <c r="BB146" s="12"/>
      <c r="BC146" s="4"/>
      <c r="BD146" s="4"/>
      <c r="BE146" s="4"/>
      <c r="BF146" s="4"/>
      <c r="BG146" s="12"/>
      <c r="BH146" s="4"/>
      <c r="BI146" s="4"/>
      <c r="BJ146" s="4"/>
      <c r="BK146" s="4"/>
      <c r="BL146" s="12"/>
      <c r="BM146" s="4"/>
      <c r="BN146" s="4"/>
      <c r="BO146" s="4"/>
      <c r="BP146" s="4"/>
      <c r="BQ146" s="12"/>
      <c r="BR146" s="4"/>
      <c r="BS146" s="4"/>
      <c r="BT146" s="4"/>
      <c r="BU146" s="4"/>
      <c r="BV146" s="12"/>
      <c r="BW146" s="4"/>
      <c r="BX146" s="4"/>
      <c r="BY146" s="4"/>
      <c r="BZ146" s="4"/>
      <c r="CA146" s="12"/>
      <c r="CB146" s="4"/>
      <c r="CC146" s="4"/>
      <c r="CD146" s="4"/>
      <c r="CE146" s="4"/>
      <c r="CG146" s="12"/>
      <c r="CH146" s="12"/>
      <c r="CI146" s="4"/>
      <c r="CJ146" s="4"/>
      <c r="CK146" s="4"/>
      <c r="CL146" s="12"/>
      <c r="CM146" s="12"/>
      <c r="CN146" s="4"/>
      <c r="CO146" s="4"/>
      <c r="CP146" s="4"/>
      <c r="CQ146" s="12"/>
      <c r="CR146" s="12"/>
      <c r="CS146" s="4"/>
      <c r="CT146" s="4"/>
      <c r="CU146" s="4"/>
      <c r="CV146" s="12"/>
      <c r="CW146" s="12"/>
      <c r="CX146" s="4"/>
      <c r="CY146" s="4"/>
      <c r="CZ146" s="4"/>
      <c r="DA146" s="12"/>
      <c r="DB146" s="12"/>
      <c r="DC146" s="4"/>
      <c r="DD146" s="4"/>
      <c r="DE146" s="4"/>
      <c r="DF146" s="12"/>
      <c r="DG146" s="12"/>
      <c r="DH146" s="4"/>
      <c r="DI146" s="4"/>
      <c r="DJ146" s="4"/>
      <c r="DK146" s="12"/>
      <c r="DL146" s="12"/>
      <c r="DM146" s="4"/>
      <c r="DN146" s="4"/>
      <c r="DO146" s="4"/>
      <c r="DP146" s="12"/>
      <c r="DQ146" s="12"/>
      <c r="DR146" s="4"/>
      <c r="DS146" s="4"/>
      <c r="DT146" s="4"/>
      <c r="DU146" s="12"/>
      <c r="DV146" s="12"/>
      <c r="DW146" s="4"/>
      <c r="DX146" s="4"/>
      <c r="DY146" s="4"/>
      <c r="DZ146" s="12"/>
      <c r="EA146" s="12"/>
      <c r="EB146" s="12"/>
      <c r="EC146" s="4"/>
      <c r="ED146" s="4"/>
      <c r="EE146" s="4"/>
      <c r="EH146" s="4"/>
      <c r="EI146" s="4"/>
      <c r="EK146" s="4"/>
      <c r="EL146" s="4"/>
      <c r="EN146" s="4"/>
      <c r="EO146" s="4"/>
      <c r="EQ146" s="4"/>
      <c r="ER146" s="4"/>
      <c r="ET146" s="4"/>
      <c r="EU146" s="4"/>
      <c r="EW146" s="4"/>
      <c r="EX146" s="4"/>
      <c r="EZ146" s="4"/>
      <c r="FA146" s="4"/>
      <c r="FC146" s="4"/>
      <c r="FD146" s="4"/>
      <c r="FF146" s="4"/>
      <c r="FG146" s="4"/>
      <c r="FI146" s="4"/>
      <c r="FJ146" s="4"/>
      <c r="FM146" s="4"/>
      <c r="FN146" s="4"/>
      <c r="FP146" s="4"/>
      <c r="FQ146" s="4"/>
      <c r="FS146" s="4"/>
      <c r="FT146" s="4"/>
      <c r="FV146" s="4"/>
      <c r="FW146" s="4"/>
      <c r="FY146" s="4"/>
      <c r="FZ146" s="4"/>
      <c r="GB146" s="4"/>
      <c r="GC146" s="4"/>
      <c r="GE146" s="4"/>
      <c r="GF146" s="4"/>
      <c r="GH146" s="4"/>
      <c r="GI146" s="4"/>
      <c r="GK146" s="4"/>
      <c r="GL146" s="4"/>
      <c r="GN146" s="4"/>
      <c r="GO146" s="4"/>
      <c r="GQ146" s="4"/>
      <c r="GR146" s="4"/>
      <c r="GS146" s="4"/>
      <c r="GT146" s="4"/>
      <c r="GU146" s="4"/>
      <c r="GV146" s="4"/>
      <c r="GW146" s="4"/>
      <c r="GX146" s="4"/>
      <c r="GY146" s="4"/>
      <c r="GZ146" s="4"/>
      <c r="HA146" s="4"/>
      <c r="HB146" s="4"/>
      <c r="HC146" s="4"/>
      <c r="HD146" s="4"/>
      <c r="HE146" s="4"/>
      <c r="HF146" s="4"/>
      <c r="HG146" s="19"/>
      <c r="HH146" s="19"/>
    </row>
    <row r="147" spans="28:216" x14ac:dyDescent="0.2">
      <c r="AB147" s="9"/>
      <c r="AC147" s="9"/>
      <c r="AG147" s="12"/>
      <c r="AH147" s="4"/>
      <c r="AI147" s="4"/>
      <c r="AJ147" s="4"/>
      <c r="AK147" s="4"/>
      <c r="AL147" s="12"/>
      <c r="AM147" s="4"/>
      <c r="AN147" s="4"/>
      <c r="AO147" s="4"/>
      <c r="AP147" s="4"/>
      <c r="AQ147" s="12"/>
      <c r="AR147" s="4"/>
      <c r="AS147" s="4"/>
      <c r="AT147" s="4"/>
      <c r="AU147" s="4"/>
      <c r="AV147" s="12"/>
      <c r="AW147" s="4"/>
      <c r="AX147" s="4"/>
      <c r="AY147" s="4"/>
      <c r="AZ147" s="4"/>
      <c r="BA147" s="4"/>
      <c r="BB147" s="12"/>
      <c r="BC147" s="4"/>
      <c r="BD147" s="4"/>
      <c r="BE147" s="4"/>
      <c r="BF147" s="4"/>
      <c r="BG147" s="12"/>
      <c r="BH147" s="4"/>
      <c r="BI147" s="4"/>
      <c r="BJ147" s="4"/>
      <c r="BK147" s="4"/>
      <c r="BL147" s="12"/>
      <c r="BM147" s="4"/>
      <c r="BN147" s="4"/>
      <c r="BO147" s="4"/>
      <c r="BP147" s="4"/>
      <c r="BQ147" s="12"/>
      <c r="BR147" s="4"/>
      <c r="BS147" s="4"/>
      <c r="BT147" s="4"/>
      <c r="BU147" s="4"/>
      <c r="BV147" s="12"/>
      <c r="BW147" s="4"/>
      <c r="BX147" s="4"/>
      <c r="BY147" s="4"/>
      <c r="BZ147" s="4"/>
      <c r="CA147" s="12"/>
      <c r="CB147" s="4"/>
      <c r="CC147" s="4"/>
      <c r="CD147" s="4"/>
      <c r="CE147" s="4"/>
      <c r="CG147" s="12"/>
      <c r="CH147" s="12"/>
      <c r="CI147" s="4"/>
      <c r="CJ147" s="4"/>
      <c r="CK147" s="4"/>
      <c r="CL147" s="12"/>
      <c r="CM147" s="12"/>
      <c r="CN147" s="4"/>
      <c r="CO147" s="4"/>
      <c r="CP147" s="4"/>
      <c r="CQ147" s="12"/>
      <c r="CR147" s="12"/>
      <c r="CS147" s="4"/>
      <c r="CT147" s="4"/>
      <c r="CU147" s="4"/>
      <c r="CV147" s="12"/>
      <c r="CW147" s="12"/>
      <c r="CX147" s="4"/>
      <c r="CY147" s="4"/>
      <c r="CZ147" s="4"/>
      <c r="DA147" s="12"/>
      <c r="DB147" s="12"/>
      <c r="DC147" s="4"/>
      <c r="DD147" s="4"/>
      <c r="DE147" s="4"/>
      <c r="DF147" s="12"/>
      <c r="DG147" s="12"/>
      <c r="DH147" s="4"/>
      <c r="DI147" s="4"/>
      <c r="DJ147" s="4"/>
      <c r="DK147" s="12"/>
      <c r="DL147" s="12"/>
      <c r="DM147" s="4"/>
      <c r="DN147" s="4"/>
      <c r="DO147" s="4"/>
      <c r="DP147" s="12"/>
      <c r="DQ147" s="12"/>
      <c r="DR147" s="4"/>
      <c r="DS147" s="4"/>
      <c r="DT147" s="4"/>
      <c r="DU147" s="12"/>
      <c r="DV147" s="12"/>
      <c r="DW147" s="4"/>
      <c r="DX147" s="4"/>
      <c r="DY147" s="4"/>
      <c r="DZ147" s="12"/>
      <c r="EA147" s="12"/>
      <c r="EB147" s="12"/>
      <c r="EC147" s="4"/>
      <c r="ED147" s="4"/>
      <c r="EE147" s="4"/>
      <c r="EH147" s="4"/>
      <c r="EI147" s="4"/>
      <c r="EK147" s="4"/>
      <c r="EL147" s="4"/>
      <c r="EN147" s="4"/>
      <c r="EO147" s="4"/>
      <c r="EQ147" s="4"/>
      <c r="ER147" s="4"/>
      <c r="ET147" s="4"/>
      <c r="EU147" s="4"/>
      <c r="EW147" s="4"/>
      <c r="EX147" s="4"/>
      <c r="EZ147" s="4"/>
      <c r="FA147" s="4"/>
      <c r="FC147" s="4"/>
      <c r="FD147" s="4"/>
      <c r="FF147" s="4"/>
      <c r="FG147" s="4"/>
      <c r="FI147" s="4"/>
      <c r="FJ147" s="4"/>
      <c r="FM147" s="4"/>
      <c r="FN147" s="4"/>
      <c r="FP147" s="4"/>
      <c r="FQ147" s="4"/>
      <c r="FS147" s="4"/>
      <c r="FT147" s="4"/>
      <c r="FV147" s="4"/>
      <c r="FW147" s="4"/>
      <c r="FY147" s="4"/>
      <c r="FZ147" s="4"/>
      <c r="GB147" s="4"/>
      <c r="GC147" s="4"/>
      <c r="GE147" s="4"/>
      <c r="GF147" s="4"/>
      <c r="GH147" s="4"/>
      <c r="GI147" s="4"/>
      <c r="GK147" s="4"/>
      <c r="GL147" s="4"/>
      <c r="GN147" s="4"/>
      <c r="GO147" s="4"/>
      <c r="GQ147" s="4"/>
      <c r="GR147" s="4"/>
      <c r="GS147" s="4"/>
      <c r="GT147" s="4"/>
      <c r="GU147" s="4"/>
      <c r="GV147" s="4"/>
      <c r="GW147" s="4"/>
      <c r="GX147" s="4"/>
      <c r="GY147" s="4"/>
      <c r="GZ147" s="4"/>
      <c r="HA147" s="4"/>
      <c r="HB147" s="4"/>
      <c r="HC147" s="4"/>
      <c r="HD147" s="4"/>
      <c r="HE147" s="4"/>
      <c r="HF147" s="4"/>
      <c r="HG147" s="19"/>
      <c r="HH147" s="19"/>
    </row>
    <row r="148" spans="28:216" x14ac:dyDescent="0.2">
      <c r="AB148" s="9"/>
      <c r="AC148" s="9"/>
      <c r="AG148" s="12"/>
      <c r="AH148" s="4"/>
      <c r="AI148" s="4"/>
      <c r="AJ148" s="4"/>
      <c r="AK148" s="4"/>
      <c r="AL148" s="12"/>
      <c r="AM148" s="4"/>
      <c r="AN148" s="4"/>
      <c r="AO148" s="4"/>
      <c r="AP148" s="4"/>
      <c r="AQ148" s="12"/>
      <c r="AR148" s="4"/>
      <c r="AS148" s="4"/>
      <c r="AT148" s="4"/>
      <c r="AU148" s="4"/>
      <c r="AV148" s="12"/>
      <c r="AW148" s="4"/>
      <c r="AX148" s="4"/>
      <c r="AY148" s="4"/>
      <c r="AZ148" s="4"/>
      <c r="BA148" s="4"/>
      <c r="BB148" s="12"/>
      <c r="BC148" s="4"/>
      <c r="BD148" s="4"/>
      <c r="BE148" s="4"/>
      <c r="BF148" s="4"/>
      <c r="BG148" s="12"/>
      <c r="BH148" s="4"/>
      <c r="BI148" s="4"/>
      <c r="BJ148" s="4"/>
      <c r="BK148" s="4"/>
      <c r="BL148" s="12"/>
      <c r="BM148" s="4"/>
      <c r="BN148" s="4"/>
      <c r="BO148" s="4"/>
      <c r="BP148" s="4"/>
      <c r="BQ148" s="12"/>
      <c r="BR148" s="4"/>
      <c r="BS148" s="4"/>
      <c r="BT148" s="4"/>
      <c r="BU148" s="4"/>
      <c r="BV148" s="12"/>
      <c r="BW148" s="4"/>
      <c r="BX148" s="4"/>
      <c r="BY148" s="4"/>
      <c r="BZ148" s="4"/>
      <c r="CA148" s="12"/>
      <c r="CB148" s="4"/>
      <c r="CC148" s="4"/>
      <c r="CD148" s="4"/>
      <c r="CE148" s="4"/>
      <c r="CG148" s="12"/>
      <c r="CH148" s="12"/>
      <c r="CI148" s="4"/>
      <c r="CJ148" s="4"/>
      <c r="CK148" s="4"/>
      <c r="CL148" s="12"/>
      <c r="CM148" s="12"/>
      <c r="CN148" s="4"/>
      <c r="CO148" s="4"/>
      <c r="CP148" s="4"/>
      <c r="CQ148" s="12"/>
      <c r="CR148" s="12"/>
      <c r="CS148" s="4"/>
      <c r="CT148" s="4"/>
      <c r="CU148" s="4"/>
      <c r="CV148" s="12"/>
      <c r="CW148" s="12"/>
      <c r="CX148" s="4"/>
      <c r="CY148" s="4"/>
      <c r="CZ148" s="4"/>
      <c r="DA148" s="12"/>
      <c r="DB148" s="12"/>
      <c r="DC148" s="4"/>
      <c r="DD148" s="4"/>
      <c r="DE148" s="4"/>
      <c r="DF148" s="12"/>
      <c r="DG148" s="12"/>
      <c r="DH148" s="4"/>
      <c r="DI148" s="4"/>
      <c r="DJ148" s="4"/>
      <c r="DK148" s="12"/>
      <c r="DL148" s="12"/>
      <c r="DM148" s="4"/>
      <c r="DN148" s="4"/>
      <c r="DO148" s="4"/>
      <c r="DP148" s="12"/>
      <c r="DQ148" s="12"/>
      <c r="DR148" s="4"/>
      <c r="DS148" s="4"/>
      <c r="DT148" s="4"/>
      <c r="DU148" s="12"/>
      <c r="DV148" s="12"/>
      <c r="DW148" s="4"/>
      <c r="DX148" s="4"/>
      <c r="DY148" s="4"/>
      <c r="DZ148" s="12"/>
      <c r="EA148" s="12"/>
      <c r="EB148" s="12"/>
      <c r="EC148" s="4"/>
      <c r="ED148" s="4"/>
      <c r="EE148" s="4"/>
      <c r="EH148" s="4"/>
      <c r="EI148" s="4"/>
      <c r="EK148" s="4"/>
      <c r="EL148" s="4"/>
      <c r="EN148" s="4"/>
      <c r="EO148" s="4"/>
      <c r="EQ148" s="4"/>
      <c r="ER148" s="4"/>
      <c r="ET148" s="4"/>
      <c r="EU148" s="4"/>
      <c r="EW148" s="4"/>
      <c r="EX148" s="4"/>
      <c r="EZ148" s="4"/>
      <c r="FA148" s="4"/>
      <c r="FC148" s="4"/>
      <c r="FD148" s="4"/>
      <c r="FF148" s="4"/>
      <c r="FG148" s="4"/>
      <c r="FI148" s="4"/>
      <c r="FJ148" s="4"/>
      <c r="FM148" s="4"/>
      <c r="FN148" s="4"/>
      <c r="FP148" s="4"/>
      <c r="FQ148" s="4"/>
      <c r="FS148" s="4"/>
      <c r="FT148" s="4"/>
      <c r="FV148" s="4"/>
      <c r="FW148" s="4"/>
      <c r="FY148" s="4"/>
      <c r="FZ148" s="4"/>
      <c r="GB148" s="4"/>
      <c r="GC148" s="4"/>
      <c r="GE148" s="4"/>
      <c r="GF148" s="4"/>
      <c r="GH148" s="4"/>
      <c r="GI148" s="4"/>
      <c r="GK148" s="4"/>
      <c r="GL148" s="4"/>
      <c r="GN148" s="4"/>
      <c r="GO148" s="4"/>
      <c r="GQ148" s="4"/>
      <c r="GR148" s="4"/>
      <c r="GS148" s="4"/>
      <c r="GT148" s="4"/>
      <c r="GU148" s="4"/>
      <c r="GV148" s="4"/>
      <c r="GW148" s="4"/>
      <c r="GX148" s="4"/>
      <c r="GY148" s="4"/>
      <c r="GZ148" s="4"/>
      <c r="HA148" s="4"/>
      <c r="HB148" s="4"/>
      <c r="HC148" s="4"/>
      <c r="HD148" s="4"/>
      <c r="HE148" s="4"/>
      <c r="HF148" s="4"/>
      <c r="HG148" s="19"/>
      <c r="HH148" s="19"/>
    </row>
    <row r="149" spans="28:216" x14ac:dyDescent="0.2">
      <c r="AB149" s="9"/>
      <c r="AC149" s="9"/>
      <c r="AG149" s="12"/>
      <c r="AH149" s="4"/>
      <c r="AI149" s="4"/>
      <c r="AJ149" s="4"/>
      <c r="AK149" s="4"/>
      <c r="AL149" s="12"/>
      <c r="AM149" s="4"/>
      <c r="AN149" s="4"/>
      <c r="AO149" s="4"/>
      <c r="AP149" s="4"/>
      <c r="AQ149" s="12"/>
      <c r="AR149" s="4"/>
      <c r="AS149" s="4"/>
      <c r="AT149" s="4"/>
      <c r="AU149" s="4"/>
      <c r="AV149" s="12"/>
      <c r="AW149" s="4"/>
      <c r="AX149" s="4"/>
      <c r="AY149" s="4"/>
      <c r="AZ149" s="4"/>
      <c r="BA149" s="4"/>
      <c r="BB149" s="12"/>
      <c r="BC149" s="4"/>
      <c r="BD149" s="4"/>
      <c r="BE149" s="4"/>
      <c r="BF149" s="4"/>
      <c r="BG149" s="12"/>
      <c r="BH149" s="4"/>
      <c r="BI149" s="4"/>
      <c r="BJ149" s="4"/>
      <c r="BK149" s="4"/>
      <c r="BL149" s="12"/>
      <c r="BM149" s="4"/>
      <c r="BN149" s="4"/>
      <c r="BO149" s="4"/>
      <c r="BP149" s="4"/>
      <c r="BQ149" s="12"/>
      <c r="BR149" s="4"/>
      <c r="BS149" s="4"/>
      <c r="BT149" s="4"/>
      <c r="BU149" s="4"/>
      <c r="BV149" s="12"/>
      <c r="BW149" s="4"/>
      <c r="BX149" s="4"/>
      <c r="BY149" s="4"/>
      <c r="BZ149" s="4"/>
      <c r="CA149" s="12"/>
      <c r="CB149" s="4"/>
      <c r="CC149" s="4"/>
      <c r="CD149" s="4"/>
      <c r="CE149" s="4"/>
      <c r="CG149" s="12"/>
      <c r="CH149" s="12"/>
      <c r="CI149" s="4"/>
      <c r="CJ149" s="4"/>
      <c r="CK149" s="4"/>
      <c r="CL149" s="12"/>
      <c r="CM149" s="12"/>
      <c r="CN149" s="4"/>
      <c r="CO149" s="4"/>
      <c r="CP149" s="4"/>
      <c r="CQ149" s="12"/>
      <c r="CR149" s="12"/>
      <c r="CS149" s="4"/>
      <c r="CT149" s="4"/>
      <c r="CU149" s="4"/>
      <c r="CV149" s="12"/>
      <c r="CW149" s="12"/>
      <c r="CX149" s="4"/>
      <c r="CY149" s="4"/>
      <c r="CZ149" s="4"/>
      <c r="DA149" s="12"/>
      <c r="DB149" s="12"/>
      <c r="DC149" s="4"/>
      <c r="DD149" s="4"/>
      <c r="DE149" s="4"/>
      <c r="DF149" s="12"/>
      <c r="DG149" s="12"/>
      <c r="DH149" s="4"/>
      <c r="DI149" s="4"/>
      <c r="DJ149" s="4"/>
      <c r="DK149" s="12"/>
      <c r="DL149" s="12"/>
      <c r="DM149" s="4"/>
      <c r="DN149" s="4"/>
      <c r="DO149" s="4"/>
      <c r="DP149" s="12"/>
      <c r="DQ149" s="12"/>
      <c r="DR149" s="4"/>
      <c r="DS149" s="4"/>
      <c r="DT149" s="4"/>
      <c r="DU149" s="12"/>
      <c r="DV149" s="12"/>
      <c r="DW149" s="4"/>
      <c r="DX149" s="4"/>
      <c r="DY149" s="4"/>
      <c r="DZ149" s="12"/>
      <c r="EA149" s="12"/>
      <c r="EB149" s="12"/>
      <c r="EC149" s="4"/>
      <c r="ED149" s="4"/>
      <c r="EE149" s="4"/>
      <c r="EH149" s="4"/>
      <c r="EI149" s="4"/>
      <c r="EK149" s="4"/>
      <c r="EL149" s="4"/>
      <c r="EN149" s="4"/>
      <c r="EO149" s="4"/>
      <c r="EQ149" s="4"/>
      <c r="ER149" s="4"/>
      <c r="ET149" s="4"/>
      <c r="EU149" s="4"/>
      <c r="EW149" s="4"/>
      <c r="EX149" s="4"/>
      <c r="EZ149" s="4"/>
      <c r="FA149" s="4"/>
      <c r="FC149" s="4"/>
      <c r="FD149" s="4"/>
      <c r="FF149" s="4"/>
      <c r="FG149" s="4"/>
      <c r="FI149" s="4"/>
      <c r="FJ149" s="4"/>
      <c r="FM149" s="4"/>
      <c r="FN149" s="4"/>
      <c r="FP149" s="4"/>
      <c r="FQ149" s="4"/>
      <c r="FS149" s="4"/>
      <c r="FT149" s="4"/>
      <c r="FV149" s="4"/>
      <c r="FW149" s="4"/>
      <c r="FY149" s="4"/>
      <c r="FZ149" s="4"/>
      <c r="GB149" s="4"/>
      <c r="GC149" s="4"/>
      <c r="GE149" s="4"/>
      <c r="GF149" s="4"/>
      <c r="GH149" s="4"/>
      <c r="GI149" s="4"/>
      <c r="GK149" s="4"/>
      <c r="GL149" s="4"/>
      <c r="GN149" s="4"/>
      <c r="GO149" s="4"/>
      <c r="GQ149" s="4"/>
      <c r="GR149" s="4"/>
      <c r="GS149" s="4"/>
      <c r="GT149" s="4"/>
      <c r="GU149" s="4"/>
      <c r="GV149" s="4"/>
      <c r="GW149" s="4"/>
      <c r="GX149" s="4"/>
      <c r="GY149" s="4"/>
      <c r="GZ149" s="4"/>
      <c r="HA149" s="4"/>
      <c r="HB149" s="4"/>
      <c r="HC149" s="4"/>
      <c r="HD149" s="4"/>
      <c r="HE149" s="4"/>
      <c r="HF149" s="4"/>
      <c r="HG149" s="19"/>
      <c r="HH149" s="19"/>
    </row>
    <row r="150" spans="28:216" x14ac:dyDescent="0.2">
      <c r="AB150" s="9"/>
      <c r="AC150" s="9"/>
      <c r="AG150" s="12"/>
      <c r="AH150" s="4"/>
      <c r="AI150" s="4"/>
      <c r="AJ150" s="4"/>
      <c r="AK150" s="4"/>
      <c r="AL150" s="12"/>
      <c r="AM150" s="4"/>
      <c r="AN150" s="4"/>
      <c r="AO150" s="4"/>
      <c r="AP150" s="4"/>
      <c r="AQ150" s="12"/>
      <c r="AR150" s="4"/>
      <c r="AS150" s="4"/>
      <c r="AT150" s="4"/>
      <c r="AU150" s="4"/>
      <c r="AV150" s="12"/>
      <c r="AW150" s="4"/>
      <c r="AX150" s="4"/>
      <c r="AY150" s="4"/>
      <c r="AZ150" s="4"/>
      <c r="BA150" s="4"/>
      <c r="BB150" s="12"/>
      <c r="BC150" s="4"/>
      <c r="BD150" s="4"/>
      <c r="BE150" s="4"/>
      <c r="BF150" s="4"/>
      <c r="BG150" s="12"/>
      <c r="BH150" s="4"/>
      <c r="BI150" s="4"/>
      <c r="BJ150" s="4"/>
      <c r="BK150" s="4"/>
      <c r="BL150" s="12"/>
      <c r="BM150" s="4"/>
      <c r="BN150" s="4"/>
      <c r="BO150" s="4"/>
      <c r="BP150" s="4"/>
      <c r="BQ150" s="12"/>
      <c r="BR150" s="4"/>
      <c r="BS150" s="4"/>
      <c r="BT150" s="4"/>
      <c r="BU150" s="4"/>
      <c r="BV150" s="12"/>
      <c r="BW150" s="4"/>
      <c r="BX150" s="4"/>
      <c r="BY150" s="4"/>
      <c r="BZ150" s="4"/>
      <c r="CA150" s="12"/>
      <c r="CB150" s="4"/>
      <c r="CC150" s="4"/>
      <c r="CD150" s="4"/>
      <c r="CE150" s="4"/>
      <c r="CG150" s="12"/>
      <c r="CH150" s="12"/>
      <c r="CI150" s="4"/>
      <c r="CJ150" s="4"/>
      <c r="CK150" s="4"/>
      <c r="CL150" s="12"/>
      <c r="CM150" s="12"/>
      <c r="CN150" s="4"/>
      <c r="CO150" s="4"/>
      <c r="CP150" s="4"/>
      <c r="CQ150" s="12"/>
      <c r="CR150" s="12"/>
      <c r="CS150" s="4"/>
      <c r="CT150" s="4"/>
      <c r="CU150" s="4"/>
      <c r="CV150" s="12"/>
      <c r="CW150" s="12"/>
      <c r="CX150" s="4"/>
      <c r="CY150" s="4"/>
      <c r="CZ150" s="4"/>
      <c r="DA150" s="12"/>
      <c r="DB150" s="12"/>
      <c r="DC150" s="4"/>
      <c r="DD150" s="4"/>
      <c r="DE150" s="4"/>
      <c r="DF150" s="12"/>
      <c r="DG150" s="12"/>
      <c r="DH150" s="4"/>
      <c r="DI150" s="4"/>
      <c r="DJ150" s="4"/>
      <c r="DK150" s="12"/>
      <c r="DL150" s="12"/>
      <c r="DM150" s="4"/>
      <c r="DN150" s="4"/>
      <c r="DO150" s="4"/>
      <c r="DP150" s="12"/>
      <c r="DQ150" s="12"/>
      <c r="DR150" s="4"/>
      <c r="DS150" s="4"/>
      <c r="DT150" s="4"/>
      <c r="DU150" s="12"/>
      <c r="DV150" s="12"/>
      <c r="DW150" s="4"/>
      <c r="DX150" s="4"/>
      <c r="DY150" s="4"/>
      <c r="DZ150" s="12"/>
      <c r="EA150" s="12"/>
      <c r="EB150" s="12"/>
      <c r="EC150" s="4"/>
      <c r="ED150" s="4"/>
      <c r="EE150" s="4"/>
      <c r="EH150" s="4"/>
      <c r="EI150" s="4"/>
      <c r="EK150" s="4"/>
      <c r="EL150" s="4"/>
      <c r="EN150" s="4"/>
      <c r="EO150" s="4"/>
      <c r="EQ150" s="4"/>
      <c r="ER150" s="4"/>
      <c r="ET150" s="4"/>
      <c r="EU150" s="4"/>
      <c r="EW150" s="4"/>
      <c r="EX150" s="4"/>
      <c r="EZ150" s="4"/>
      <c r="FA150" s="4"/>
      <c r="FC150" s="4"/>
      <c r="FD150" s="4"/>
      <c r="FF150" s="4"/>
      <c r="FG150" s="4"/>
      <c r="FI150" s="4"/>
      <c r="FJ150" s="4"/>
      <c r="FM150" s="4"/>
      <c r="FN150" s="4"/>
      <c r="FP150" s="4"/>
      <c r="FQ150" s="4"/>
      <c r="FS150" s="4"/>
      <c r="FT150" s="4"/>
      <c r="FV150" s="4"/>
      <c r="FW150" s="4"/>
      <c r="FY150" s="4"/>
      <c r="FZ150" s="4"/>
      <c r="GB150" s="4"/>
      <c r="GC150" s="4"/>
      <c r="GE150" s="4"/>
      <c r="GF150" s="4"/>
      <c r="GH150" s="4"/>
      <c r="GI150" s="4"/>
      <c r="GK150" s="4"/>
      <c r="GL150" s="4"/>
      <c r="GN150" s="4"/>
      <c r="GO150" s="4"/>
      <c r="GQ150" s="4"/>
      <c r="GR150" s="4"/>
      <c r="GS150" s="4"/>
      <c r="GT150" s="4"/>
      <c r="GU150" s="4"/>
      <c r="GV150" s="4"/>
      <c r="GW150" s="4"/>
      <c r="GX150" s="4"/>
      <c r="GY150" s="4"/>
      <c r="GZ150" s="4"/>
      <c r="HA150" s="4"/>
      <c r="HB150" s="4"/>
      <c r="HC150" s="4"/>
      <c r="HD150" s="4"/>
      <c r="HE150" s="4"/>
      <c r="HF150" s="4"/>
      <c r="HG150" s="19"/>
      <c r="HH150" s="19"/>
    </row>
    <row r="151" spans="28:216" x14ac:dyDescent="0.2">
      <c r="AB151" s="9"/>
      <c r="AC151" s="9"/>
      <c r="AG151" s="12"/>
      <c r="AH151" s="4"/>
      <c r="AI151" s="4"/>
      <c r="AJ151" s="4"/>
      <c r="AK151" s="4"/>
      <c r="AL151" s="12"/>
      <c r="AM151" s="4"/>
      <c r="AN151" s="4"/>
      <c r="AO151" s="4"/>
      <c r="AP151" s="4"/>
      <c r="AQ151" s="12"/>
      <c r="AR151" s="4"/>
      <c r="AS151" s="4"/>
      <c r="AT151" s="4"/>
      <c r="AU151" s="4"/>
      <c r="AV151" s="12"/>
      <c r="AW151" s="4"/>
      <c r="AX151" s="4"/>
      <c r="AY151" s="4"/>
      <c r="AZ151" s="4"/>
      <c r="BA151" s="4"/>
      <c r="BB151" s="12"/>
      <c r="BC151" s="4"/>
      <c r="BD151" s="4"/>
      <c r="BE151" s="4"/>
      <c r="BF151" s="4"/>
      <c r="BG151" s="12"/>
      <c r="BH151" s="4"/>
      <c r="BI151" s="4"/>
      <c r="BJ151" s="4"/>
      <c r="BK151" s="4"/>
      <c r="BL151" s="12"/>
      <c r="BM151" s="4"/>
      <c r="BN151" s="4"/>
      <c r="BO151" s="4"/>
      <c r="BP151" s="4"/>
      <c r="BQ151" s="12"/>
      <c r="BR151" s="4"/>
      <c r="BS151" s="4"/>
      <c r="BT151" s="4"/>
      <c r="BU151" s="4"/>
      <c r="BV151" s="12"/>
      <c r="BW151" s="4"/>
      <c r="BX151" s="4"/>
      <c r="BY151" s="4"/>
      <c r="BZ151" s="4"/>
      <c r="CA151" s="12"/>
      <c r="CB151" s="4"/>
      <c r="CC151" s="4"/>
      <c r="CD151" s="4"/>
      <c r="CE151" s="4"/>
      <c r="CG151" s="12"/>
      <c r="CH151" s="12"/>
      <c r="CI151" s="4"/>
      <c r="CJ151" s="4"/>
      <c r="CK151" s="4"/>
      <c r="CL151" s="12"/>
      <c r="CM151" s="12"/>
      <c r="CN151" s="4"/>
      <c r="CO151" s="4"/>
      <c r="CP151" s="4"/>
      <c r="CQ151" s="12"/>
      <c r="CR151" s="12"/>
      <c r="CS151" s="4"/>
      <c r="CT151" s="4"/>
      <c r="CU151" s="4"/>
      <c r="CV151" s="12"/>
      <c r="CW151" s="12"/>
      <c r="CX151" s="4"/>
      <c r="CY151" s="4"/>
      <c r="CZ151" s="4"/>
      <c r="DA151" s="12"/>
      <c r="DB151" s="12"/>
      <c r="DC151" s="4"/>
      <c r="DD151" s="4"/>
      <c r="DE151" s="4"/>
      <c r="DF151" s="12"/>
      <c r="DG151" s="12"/>
      <c r="DH151" s="4"/>
      <c r="DI151" s="4"/>
      <c r="DJ151" s="4"/>
      <c r="DK151" s="12"/>
      <c r="DL151" s="12"/>
      <c r="DM151" s="4"/>
      <c r="DN151" s="4"/>
      <c r="DO151" s="4"/>
      <c r="DP151" s="12"/>
      <c r="DQ151" s="12"/>
      <c r="DR151" s="4"/>
      <c r="DS151" s="4"/>
      <c r="DT151" s="4"/>
      <c r="DU151" s="12"/>
      <c r="DV151" s="12"/>
      <c r="DW151" s="4"/>
      <c r="DX151" s="4"/>
      <c r="DY151" s="4"/>
      <c r="DZ151" s="12"/>
      <c r="EA151" s="12"/>
      <c r="EB151" s="12"/>
      <c r="EC151" s="4"/>
      <c r="ED151" s="4"/>
      <c r="EE151" s="4"/>
      <c r="EH151" s="4"/>
      <c r="EI151" s="4"/>
      <c r="EK151" s="4"/>
      <c r="EL151" s="4"/>
      <c r="EN151" s="4"/>
      <c r="EO151" s="4"/>
      <c r="EQ151" s="4"/>
      <c r="ER151" s="4"/>
      <c r="ET151" s="4"/>
      <c r="EU151" s="4"/>
      <c r="EW151" s="4"/>
      <c r="EX151" s="4"/>
      <c r="EZ151" s="4"/>
      <c r="FA151" s="4"/>
      <c r="FC151" s="4"/>
      <c r="FD151" s="4"/>
      <c r="FF151" s="4"/>
      <c r="FG151" s="4"/>
      <c r="FI151" s="4"/>
      <c r="FJ151" s="4"/>
      <c r="FM151" s="4"/>
      <c r="FN151" s="4"/>
      <c r="FP151" s="4"/>
      <c r="FQ151" s="4"/>
      <c r="FS151" s="4"/>
      <c r="FT151" s="4"/>
      <c r="FV151" s="4"/>
      <c r="FW151" s="4"/>
      <c r="FY151" s="4"/>
      <c r="FZ151" s="4"/>
      <c r="GB151" s="4"/>
      <c r="GC151" s="4"/>
      <c r="GE151" s="4"/>
      <c r="GF151" s="4"/>
      <c r="GH151" s="4"/>
      <c r="GI151" s="4"/>
      <c r="GK151" s="4"/>
      <c r="GL151" s="4"/>
      <c r="GN151" s="4"/>
      <c r="GO151" s="4"/>
      <c r="GQ151" s="4"/>
      <c r="GR151" s="4"/>
      <c r="GS151" s="4"/>
      <c r="GT151" s="4"/>
      <c r="GU151" s="4"/>
      <c r="GV151" s="4"/>
      <c r="GW151" s="4"/>
      <c r="GX151" s="4"/>
      <c r="GY151" s="4"/>
      <c r="GZ151" s="4"/>
      <c r="HA151" s="4"/>
      <c r="HB151" s="4"/>
      <c r="HC151" s="4"/>
      <c r="HD151" s="4"/>
      <c r="HE151" s="4"/>
      <c r="HF151" s="4"/>
      <c r="HG151" s="19"/>
      <c r="HH151" s="19"/>
    </row>
    <row r="152" spans="28:216" x14ac:dyDescent="0.2">
      <c r="AB152" s="9"/>
      <c r="AC152" s="9"/>
      <c r="AG152" s="12"/>
      <c r="AH152" s="4"/>
      <c r="AI152" s="4"/>
      <c r="AJ152" s="4"/>
      <c r="AK152" s="4"/>
      <c r="AL152" s="12"/>
      <c r="AM152" s="4"/>
      <c r="AN152" s="4"/>
      <c r="AO152" s="4"/>
      <c r="AP152" s="4"/>
      <c r="AQ152" s="12"/>
      <c r="AR152" s="4"/>
      <c r="AS152" s="4"/>
      <c r="AT152" s="4"/>
      <c r="AU152" s="4"/>
      <c r="AV152" s="12"/>
      <c r="AW152" s="4"/>
      <c r="AX152" s="4"/>
      <c r="AY152" s="4"/>
      <c r="AZ152" s="4"/>
      <c r="BA152" s="4"/>
      <c r="BB152" s="12"/>
      <c r="BC152" s="4"/>
      <c r="BD152" s="4"/>
      <c r="BE152" s="4"/>
      <c r="BF152" s="4"/>
      <c r="BG152" s="12"/>
      <c r="BH152" s="4"/>
      <c r="BI152" s="4"/>
      <c r="BJ152" s="4"/>
      <c r="BK152" s="4"/>
      <c r="BL152" s="12"/>
      <c r="BM152" s="4"/>
      <c r="BN152" s="4"/>
      <c r="BO152" s="4"/>
      <c r="BP152" s="4"/>
      <c r="BQ152" s="12"/>
      <c r="BR152" s="4"/>
      <c r="BS152" s="4"/>
      <c r="BT152" s="4"/>
      <c r="BU152" s="4"/>
      <c r="BV152" s="12"/>
      <c r="BW152" s="4"/>
      <c r="BX152" s="4"/>
      <c r="BY152" s="4"/>
      <c r="BZ152" s="4"/>
      <c r="CA152" s="12"/>
      <c r="CB152" s="4"/>
      <c r="CC152" s="4"/>
      <c r="CD152" s="4"/>
      <c r="CE152" s="4"/>
      <c r="CG152" s="12"/>
      <c r="CH152" s="12"/>
      <c r="CI152" s="4"/>
      <c r="CJ152" s="4"/>
      <c r="CK152" s="4"/>
      <c r="CL152" s="12"/>
      <c r="CM152" s="12"/>
      <c r="CN152" s="4"/>
      <c r="CO152" s="4"/>
      <c r="CP152" s="4"/>
      <c r="CQ152" s="12"/>
      <c r="CR152" s="12"/>
      <c r="CS152" s="4"/>
      <c r="CT152" s="4"/>
      <c r="CU152" s="4"/>
      <c r="CV152" s="12"/>
      <c r="CW152" s="12"/>
      <c r="CX152" s="4"/>
      <c r="CY152" s="4"/>
      <c r="CZ152" s="4"/>
      <c r="DA152" s="12"/>
      <c r="DB152" s="12"/>
      <c r="DC152" s="4"/>
      <c r="DD152" s="4"/>
      <c r="DE152" s="4"/>
      <c r="DF152" s="12"/>
      <c r="DG152" s="12"/>
      <c r="DH152" s="4"/>
      <c r="DI152" s="4"/>
      <c r="DJ152" s="4"/>
      <c r="DK152" s="12"/>
      <c r="DL152" s="12"/>
      <c r="DM152" s="4"/>
      <c r="DN152" s="4"/>
      <c r="DO152" s="4"/>
      <c r="DP152" s="12"/>
      <c r="DQ152" s="12"/>
      <c r="DR152" s="4"/>
      <c r="DS152" s="4"/>
      <c r="DT152" s="4"/>
      <c r="DU152" s="12"/>
      <c r="DV152" s="12"/>
      <c r="DW152" s="4"/>
      <c r="DX152" s="4"/>
      <c r="DY152" s="4"/>
      <c r="DZ152" s="12"/>
      <c r="EA152" s="12"/>
      <c r="EB152" s="12"/>
      <c r="EC152" s="4"/>
      <c r="ED152" s="4"/>
      <c r="EE152" s="4"/>
      <c r="EH152" s="4"/>
      <c r="EI152" s="4"/>
      <c r="EK152" s="4"/>
      <c r="EL152" s="4"/>
      <c r="EN152" s="4"/>
      <c r="EO152" s="4"/>
      <c r="EQ152" s="4"/>
      <c r="ER152" s="4"/>
      <c r="ET152" s="4"/>
      <c r="EU152" s="4"/>
      <c r="EW152" s="4"/>
      <c r="EX152" s="4"/>
      <c r="EZ152" s="4"/>
      <c r="FA152" s="4"/>
      <c r="FC152" s="4"/>
      <c r="FD152" s="4"/>
      <c r="FF152" s="4"/>
      <c r="FG152" s="4"/>
      <c r="FI152" s="4"/>
      <c r="FJ152" s="4"/>
      <c r="FM152" s="4"/>
      <c r="FN152" s="4"/>
      <c r="FP152" s="4"/>
      <c r="FQ152" s="4"/>
      <c r="FS152" s="4"/>
      <c r="FT152" s="4"/>
      <c r="FV152" s="4"/>
      <c r="FW152" s="4"/>
      <c r="FY152" s="4"/>
      <c r="FZ152" s="4"/>
      <c r="GB152" s="4"/>
      <c r="GC152" s="4"/>
      <c r="GE152" s="4"/>
      <c r="GF152" s="4"/>
      <c r="GH152" s="4"/>
      <c r="GI152" s="4"/>
      <c r="GK152" s="4"/>
      <c r="GL152" s="4"/>
      <c r="GN152" s="4"/>
      <c r="GO152" s="4"/>
      <c r="GQ152" s="4"/>
      <c r="GR152" s="4"/>
      <c r="GS152" s="4"/>
      <c r="GT152" s="4"/>
      <c r="GU152" s="4"/>
      <c r="GV152" s="4"/>
      <c r="GW152" s="4"/>
      <c r="GX152" s="4"/>
      <c r="GY152" s="4"/>
      <c r="GZ152" s="4"/>
      <c r="HA152" s="4"/>
      <c r="HB152" s="4"/>
      <c r="HC152" s="4"/>
      <c r="HD152" s="4"/>
      <c r="HE152" s="4"/>
      <c r="HF152" s="4"/>
      <c r="HG152" s="19"/>
      <c r="HH152" s="19"/>
    </row>
    <row r="153" spans="28:216" x14ac:dyDescent="0.2">
      <c r="AB153" s="9"/>
      <c r="AC153" s="9"/>
      <c r="AG153" s="12"/>
      <c r="AH153" s="4"/>
      <c r="AI153" s="4"/>
      <c r="AJ153" s="4"/>
      <c r="AK153" s="4"/>
      <c r="AL153" s="12"/>
      <c r="AM153" s="4"/>
      <c r="AN153" s="4"/>
      <c r="AO153" s="4"/>
      <c r="AP153" s="4"/>
      <c r="AQ153" s="12"/>
      <c r="AR153" s="4"/>
      <c r="AS153" s="4"/>
      <c r="AT153" s="4"/>
      <c r="AU153" s="4"/>
      <c r="AV153" s="12"/>
      <c r="AW153" s="4"/>
      <c r="AX153" s="4"/>
      <c r="AY153" s="4"/>
      <c r="AZ153" s="4"/>
      <c r="BA153" s="4"/>
      <c r="BB153" s="12"/>
      <c r="BC153" s="4"/>
      <c r="BD153" s="4"/>
      <c r="BE153" s="4"/>
      <c r="BF153" s="4"/>
      <c r="BG153" s="12"/>
      <c r="BH153" s="4"/>
      <c r="BI153" s="4"/>
      <c r="BJ153" s="4"/>
      <c r="BK153" s="4"/>
      <c r="BL153" s="12"/>
      <c r="BM153" s="4"/>
      <c r="BN153" s="4"/>
      <c r="BO153" s="4"/>
      <c r="BP153" s="4"/>
      <c r="BQ153" s="12"/>
      <c r="BR153" s="4"/>
      <c r="BS153" s="4"/>
      <c r="BT153" s="4"/>
      <c r="BU153" s="4"/>
      <c r="BV153" s="12"/>
      <c r="BW153" s="4"/>
      <c r="BX153" s="4"/>
      <c r="BY153" s="4"/>
      <c r="BZ153" s="4"/>
      <c r="CA153" s="12"/>
      <c r="CB153" s="4"/>
      <c r="CC153" s="4"/>
      <c r="CD153" s="4"/>
      <c r="CE153" s="4"/>
      <c r="CG153" s="12"/>
      <c r="CH153" s="12"/>
      <c r="CI153" s="4"/>
      <c r="CJ153" s="4"/>
      <c r="CK153" s="4"/>
      <c r="CL153" s="12"/>
      <c r="CM153" s="12"/>
      <c r="CN153" s="4"/>
      <c r="CO153" s="4"/>
      <c r="CP153" s="4"/>
      <c r="CQ153" s="12"/>
      <c r="CR153" s="12"/>
      <c r="CS153" s="4"/>
      <c r="CT153" s="4"/>
      <c r="CU153" s="4"/>
      <c r="CV153" s="12"/>
      <c r="CW153" s="12"/>
      <c r="CX153" s="4"/>
      <c r="CY153" s="4"/>
      <c r="CZ153" s="4"/>
      <c r="DA153" s="12"/>
      <c r="DB153" s="12"/>
      <c r="DC153" s="4"/>
      <c r="DD153" s="4"/>
      <c r="DE153" s="4"/>
      <c r="DF153" s="12"/>
      <c r="DG153" s="12"/>
      <c r="DH153" s="4"/>
      <c r="DI153" s="4"/>
      <c r="DJ153" s="4"/>
      <c r="DK153" s="12"/>
      <c r="DL153" s="12"/>
      <c r="DM153" s="4"/>
      <c r="DN153" s="4"/>
      <c r="DO153" s="4"/>
      <c r="DP153" s="12"/>
      <c r="DQ153" s="12"/>
      <c r="DR153" s="4"/>
      <c r="DS153" s="4"/>
      <c r="DT153" s="4"/>
      <c r="DU153" s="12"/>
      <c r="DV153" s="12"/>
      <c r="DW153" s="4"/>
      <c r="DX153" s="4"/>
      <c r="DY153" s="4"/>
      <c r="DZ153" s="12"/>
      <c r="EA153" s="12"/>
      <c r="EB153" s="12"/>
      <c r="EC153" s="4"/>
      <c r="ED153" s="4"/>
      <c r="EE153" s="4"/>
      <c r="EH153" s="4"/>
      <c r="EI153" s="4"/>
      <c r="EK153" s="4"/>
      <c r="EL153" s="4"/>
      <c r="EN153" s="4"/>
      <c r="EO153" s="4"/>
      <c r="EQ153" s="4"/>
      <c r="ER153" s="4"/>
      <c r="ET153" s="4"/>
      <c r="EU153" s="4"/>
      <c r="EW153" s="4"/>
      <c r="EX153" s="4"/>
      <c r="EZ153" s="4"/>
      <c r="FA153" s="4"/>
      <c r="FC153" s="4"/>
      <c r="FD153" s="4"/>
      <c r="FF153" s="4"/>
      <c r="FG153" s="4"/>
      <c r="FI153" s="4"/>
      <c r="FJ153" s="4"/>
      <c r="FM153" s="4"/>
      <c r="FN153" s="4"/>
      <c r="FP153" s="4"/>
      <c r="FQ153" s="4"/>
      <c r="FS153" s="4"/>
      <c r="FT153" s="4"/>
      <c r="FV153" s="4"/>
      <c r="FW153" s="4"/>
      <c r="FY153" s="4"/>
      <c r="FZ153" s="4"/>
      <c r="GB153" s="4"/>
      <c r="GC153" s="4"/>
      <c r="GE153" s="4"/>
      <c r="GF153" s="4"/>
      <c r="GH153" s="4"/>
      <c r="GI153" s="4"/>
      <c r="GK153" s="4"/>
      <c r="GL153" s="4"/>
      <c r="GN153" s="4"/>
      <c r="GO153" s="4"/>
      <c r="GQ153" s="4"/>
      <c r="GR153" s="4"/>
      <c r="GS153" s="4"/>
      <c r="GT153" s="4"/>
      <c r="GU153" s="4"/>
      <c r="GV153" s="4"/>
      <c r="GW153" s="4"/>
      <c r="GX153" s="4"/>
      <c r="GY153" s="4"/>
      <c r="GZ153" s="4"/>
      <c r="HA153" s="4"/>
      <c r="HB153" s="4"/>
      <c r="HC153" s="4"/>
      <c r="HD153" s="4"/>
      <c r="HE153" s="4"/>
      <c r="HF153" s="4"/>
      <c r="HG153" s="19"/>
      <c r="HH153" s="19"/>
    </row>
    <row r="154" spans="28:216" x14ac:dyDescent="0.2">
      <c r="AB154" s="9"/>
      <c r="AC154" s="9"/>
      <c r="AG154" s="12"/>
      <c r="AH154" s="4"/>
      <c r="AI154" s="4"/>
      <c r="AJ154" s="4"/>
      <c r="AK154" s="4"/>
      <c r="AL154" s="12"/>
      <c r="AM154" s="4"/>
      <c r="AN154" s="4"/>
      <c r="AO154" s="4"/>
      <c r="AP154" s="4"/>
      <c r="AQ154" s="12"/>
      <c r="AR154" s="4"/>
      <c r="AS154" s="4"/>
      <c r="AT154" s="4"/>
      <c r="AU154" s="4"/>
      <c r="AV154" s="12"/>
      <c r="AW154" s="4"/>
      <c r="AX154" s="4"/>
      <c r="AY154" s="4"/>
      <c r="AZ154" s="4"/>
      <c r="BA154" s="4"/>
      <c r="BB154" s="12"/>
      <c r="BC154" s="4"/>
      <c r="BD154" s="4"/>
      <c r="BE154" s="4"/>
      <c r="BF154" s="4"/>
      <c r="BG154" s="12"/>
      <c r="BH154" s="4"/>
      <c r="BI154" s="4"/>
      <c r="BJ154" s="4"/>
      <c r="BK154" s="4"/>
      <c r="BL154" s="12"/>
      <c r="BM154" s="4"/>
      <c r="BN154" s="4"/>
      <c r="BO154" s="4"/>
      <c r="BP154" s="4"/>
      <c r="BQ154" s="12"/>
      <c r="BR154" s="4"/>
      <c r="BS154" s="4"/>
      <c r="BT154" s="4"/>
      <c r="BU154" s="4"/>
      <c r="BV154" s="12"/>
      <c r="BW154" s="4"/>
      <c r="BX154" s="4"/>
      <c r="BY154" s="4"/>
      <c r="BZ154" s="4"/>
      <c r="CA154" s="12"/>
      <c r="CB154" s="4"/>
      <c r="CC154" s="4"/>
      <c r="CD154" s="4"/>
      <c r="CE154" s="4"/>
      <c r="CG154" s="12"/>
      <c r="CH154" s="12"/>
      <c r="CI154" s="4"/>
      <c r="CJ154" s="4"/>
      <c r="CK154" s="4"/>
      <c r="CL154" s="12"/>
      <c r="CM154" s="12"/>
      <c r="CN154" s="4"/>
      <c r="CO154" s="4"/>
      <c r="CP154" s="4"/>
      <c r="CQ154" s="12"/>
      <c r="CR154" s="12"/>
      <c r="CS154" s="4"/>
      <c r="CT154" s="4"/>
      <c r="CU154" s="4"/>
      <c r="CV154" s="12"/>
      <c r="CW154" s="12"/>
      <c r="CX154" s="4"/>
      <c r="CY154" s="4"/>
      <c r="CZ154" s="4"/>
      <c r="DA154" s="12"/>
      <c r="DB154" s="12"/>
      <c r="DC154" s="4"/>
      <c r="DD154" s="4"/>
      <c r="DE154" s="4"/>
      <c r="DF154" s="12"/>
      <c r="DG154" s="12"/>
      <c r="DH154" s="4"/>
      <c r="DI154" s="4"/>
      <c r="DJ154" s="4"/>
      <c r="DK154" s="12"/>
      <c r="DL154" s="12"/>
      <c r="DM154" s="4"/>
      <c r="DN154" s="4"/>
      <c r="DO154" s="4"/>
      <c r="DP154" s="12"/>
      <c r="DQ154" s="12"/>
      <c r="DR154" s="4"/>
      <c r="DS154" s="4"/>
      <c r="DT154" s="4"/>
      <c r="DU154" s="12"/>
      <c r="DV154" s="12"/>
      <c r="DW154" s="4"/>
      <c r="DX154" s="4"/>
      <c r="DY154" s="4"/>
      <c r="DZ154" s="12"/>
      <c r="EA154" s="12"/>
      <c r="EB154" s="12"/>
      <c r="EC154" s="4"/>
      <c r="ED154" s="4"/>
      <c r="EE154" s="4"/>
      <c r="EH154" s="4"/>
      <c r="EI154" s="4"/>
      <c r="EK154" s="4"/>
      <c r="EL154" s="4"/>
      <c r="EN154" s="4"/>
      <c r="EO154" s="4"/>
      <c r="EQ154" s="4"/>
      <c r="ER154" s="4"/>
      <c r="ET154" s="4"/>
      <c r="EU154" s="4"/>
      <c r="EW154" s="4"/>
      <c r="EX154" s="4"/>
      <c r="EZ154" s="4"/>
      <c r="FA154" s="4"/>
      <c r="FC154" s="4"/>
      <c r="FD154" s="4"/>
      <c r="FF154" s="4"/>
      <c r="FG154" s="4"/>
      <c r="FI154" s="4"/>
      <c r="FJ154" s="4"/>
      <c r="FM154" s="4"/>
      <c r="FN154" s="4"/>
      <c r="FP154" s="4"/>
      <c r="FQ154" s="4"/>
      <c r="FS154" s="4"/>
      <c r="FT154" s="4"/>
      <c r="FV154" s="4"/>
      <c r="FW154" s="4"/>
      <c r="FY154" s="4"/>
      <c r="FZ154" s="4"/>
      <c r="GB154" s="4"/>
      <c r="GC154" s="4"/>
      <c r="GE154" s="4"/>
      <c r="GF154" s="4"/>
      <c r="GH154" s="4"/>
      <c r="GI154" s="4"/>
      <c r="GK154" s="4"/>
      <c r="GL154" s="4"/>
      <c r="GN154" s="4"/>
      <c r="GO154" s="4"/>
      <c r="GQ154" s="4"/>
      <c r="GR154" s="4"/>
      <c r="GS154" s="4"/>
      <c r="GT154" s="4"/>
      <c r="GU154" s="4"/>
      <c r="GV154" s="4"/>
      <c r="GW154" s="4"/>
      <c r="GX154" s="4"/>
      <c r="GY154" s="4"/>
      <c r="GZ154" s="4"/>
      <c r="HA154" s="4"/>
      <c r="HB154" s="4"/>
      <c r="HC154" s="4"/>
      <c r="HD154" s="4"/>
      <c r="HE154" s="4"/>
      <c r="HF154" s="4"/>
      <c r="HG154" s="19"/>
      <c r="HH154" s="19"/>
    </row>
    <row r="155" spans="28:216" x14ac:dyDescent="0.2">
      <c r="AB155" s="9"/>
      <c r="AC155" s="9"/>
      <c r="AG155" s="12"/>
      <c r="AH155" s="4"/>
      <c r="AI155" s="4"/>
      <c r="AJ155" s="4"/>
      <c r="AK155" s="4"/>
      <c r="AL155" s="12"/>
      <c r="AM155" s="4"/>
      <c r="AN155" s="4"/>
      <c r="AO155" s="4"/>
      <c r="AP155" s="4"/>
      <c r="AQ155" s="12"/>
      <c r="AR155" s="4"/>
      <c r="AS155" s="4"/>
      <c r="AT155" s="4"/>
      <c r="AU155" s="4"/>
      <c r="AV155" s="12"/>
      <c r="AW155" s="4"/>
      <c r="AX155" s="4"/>
      <c r="AY155" s="4"/>
      <c r="AZ155" s="4"/>
      <c r="BA155" s="4"/>
      <c r="BB155" s="12"/>
      <c r="BC155" s="4"/>
      <c r="BD155" s="4"/>
      <c r="BE155" s="4"/>
      <c r="BF155" s="4"/>
      <c r="BG155" s="12"/>
      <c r="BH155" s="4"/>
      <c r="BI155" s="4"/>
      <c r="BJ155" s="4"/>
      <c r="BK155" s="4"/>
      <c r="BL155" s="12"/>
      <c r="BM155" s="4"/>
      <c r="BN155" s="4"/>
      <c r="BO155" s="4"/>
      <c r="BP155" s="4"/>
      <c r="BQ155" s="12"/>
      <c r="BR155" s="4"/>
      <c r="BS155" s="4"/>
      <c r="BT155" s="4"/>
      <c r="BU155" s="4"/>
      <c r="BV155" s="12"/>
      <c r="BW155" s="4"/>
      <c r="BX155" s="4"/>
      <c r="BY155" s="4"/>
      <c r="BZ155" s="4"/>
      <c r="CA155" s="12"/>
      <c r="CB155" s="4"/>
      <c r="CC155" s="4"/>
      <c r="CD155" s="4"/>
      <c r="CE155" s="4"/>
      <c r="CG155" s="12"/>
      <c r="CH155" s="12"/>
      <c r="CI155" s="4"/>
      <c r="CJ155" s="4"/>
      <c r="CK155" s="4"/>
      <c r="CL155" s="12"/>
      <c r="CM155" s="12"/>
      <c r="CN155" s="4"/>
      <c r="CO155" s="4"/>
      <c r="CP155" s="4"/>
      <c r="CQ155" s="12"/>
      <c r="CR155" s="12"/>
      <c r="CS155" s="4"/>
      <c r="CT155" s="4"/>
      <c r="CU155" s="4"/>
      <c r="CV155" s="12"/>
      <c r="CW155" s="12"/>
      <c r="CX155" s="4"/>
      <c r="CY155" s="4"/>
      <c r="CZ155" s="4"/>
      <c r="DA155" s="12"/>
      <c r="DB155" s="12"/>
      <c r="DC155" s="4"/>
      <c r="DD155" s="4"/>
      <c r="DE155" s="4"/>
      <c r="DF155" s="12"/>
      <c r="DG155" s="12"/>
      <c r="DH155" s="4"/>
      <c r="DI155" s="4"/>
      <c r="DJ155" s="4"/>
      <c r="DK155" s="12"/>
      <c r="DL155" s="12"/>
      <c r="DM155" s="4"/>
      <c r="DN155" s="4"/>
      <c r="DO155" s="4"/>
      <c r="DP155" s="12"/>
      <c r="DQ155" s="12"/>
      <c r="DR155" s="4"/>
      <c r="DS155" s="4"/>
      <c r="DT155" s="4"/>
      <c r="DU155" s="12"/>
      <c r="DV155" s="12"/>
      <c r="DW155" s="4"/>
      <c r="DX155" s="4"/>
      <c r="DY155" s="4"/>
      <c r="DZ155" s="12"/>
      <c r="EA155" s="12"/>
      <c r="EB155" s="12"/>
      <c r="EC155" s="4"/>
      <c r="ED155" s="4"/>
      <c r="EE155" s="4"/>
      <c r="EH155" s="4"/>
      <c r="EI155" s="4"/>
      <c r="EK155" s="4"/>
      <c r="EL155" s="4"/>
      <c r="EN155" s="4"/>
      <c r="EO155" s="4"/>
      <c r="EQ155" s="4"/>
      <c r="ER155" s="4"/>
      <c r="ET155" s="4"/>
      <c r="EU155" s="4"/>
      <c r="EW155" s="4"/>
      <c r="EX155" s="4"/>
      <c r="EZ155" s="4"/>
      <c r="FA155" s="4"/>
      <c r="FC155" s="4"/>
      <c r="FD155" s="4"/>
      <c r="FF155" s="4"/>
      <c r="FG155" s="4"/>
      <c r="FI155" s="4"/>
      <c r="FJ155" s="4"/>
      <c r="FM155" s="4"/>
      <c r="FN155" s="4"/>
      <c r="FP155" s="4"/>
      <c r="FQ155" s="4"/>
      <c r="FS155" s="4"/>
      <c r="FT155" s="4"/>
      <c r="FV155" s="4"/>
      <c r="FW155" s="4"/>
      <c r="FY155" s="4"/>
      <c r="FZ155" s="4"/>
      <c r="GB155" s="4"/>
      <c r="GC155" s="4"/>
      <c r="GE155" s="4"/>
      <c r="GF155" s="4"/>
      <c r="GH155" s="4"/>
      <c r="GI155" s="4"/>
      <c r="GK155" s="4"/>
      <c r="GL155" s="4"/>
      <c r="GN155" s="4"/>
      <c r="GO155" s="4"/>
      <c r="GQ155" s="4"/>
      <c r="GR155" s="4"/>
      <c r="GS155" s="4"/>
      <c r="GT155" s="4"/>
      <c r="GU155" s="4"/>
      <c r="GV155" s="4"/>
      <c r="GW155" s="4"/>
      <c r="GX155" s="4"/>
      <c r="GY155" s="4"/>
      <c r="GZ155" s="4"/>
      <c r="HA155" s="4"/>
      <c r="HB155" s="4"/>
      <c r="HC155" s="4"/>
      <c r="HD155" s="4"/>
      <c r="HE155" s="4"/>
      <c r="HF155" s="4"/>
      <c r="HG155" s="19"/>
      <c r="HH155" s="19"/>
    </row>
    <row r="156" spans="28:216" x14ac:dyDescent="0.2">
      <c r="AB156" s="9"/>
      <c r="AC156" s="9"/>
      <c r="AG156" s="12"/>
      <c r="AH156" s="4"/>
      <c r="AI156" s="4"/>
      <c r="AJ156" s="4"/>
      <c r="AK156" s="4"/>
      <c r="AL156" s="12"/>
      <c r="AM156" s="4"/>
      <c r="AN156" s="4"/>
      <c r="AO156" s="4"/>
      <c r="AP156" s="4"/>
      <c r="AQ156" s="12"/>
      <c r="AR156" s="4"/>
      <c r="AS156" s="4"/>
      <c r="AT156" s="4"/>
      <c r="AU156" s="4"/>
      <c r="AV156" s="12"/>
      <c r="AW156" s="4"/>
      <c r="AX156" s="4"/>
      <c r="AY156" s="4"/>
      <c r="AZ156" s="4"/>
      <c r="BA156" s="4"/>
      <c r="BB156" s="12"/>
      <c r="BC156" s="4"/>
      <c r="BD156" s="4"/>
      <c r="BE156" s="4"/>
      <c r="BF156" s="4"/>
      <c r="BG156" s="12"/>
      <c r="BH156" s="4"/>
      <c r="BI156" s="4"/>
      <c r="BJ156" s="4"/>
      <c r="BK156" s="4"/>
      <c r="BL156" s="12"/>
      <c r="BM156" s="4"/>
      <c r="BN156" s="4"/>
      <c r="BO156" s="4"/>
      <c r="BP156" s="4"/>
      <c r="BQ156" s="12"/>
      <c r="BR156" s="4"/>
      <c r="BS156" s="4"/>
      <c r="BT156" s="4"/>
      <c r="BU156" s="4"/>
      <c r="BV156" s="12"/>
      <c r="BW156" s="4"/>
      <c r="BX156" s="4"/>
      <c r="BY156" s="4"/>
      <c r="BZ156" s="4"/>
      <c r="CA156" s="12"/>
      <c r="CB156" s="4"/>
      <c r="CC156" s="4"/>
      <c r="CD156" s="4"/>
      <c r="CE156" s="4"/>
      <c r="CG156" s="12"/>
      <c r="CH156" s="12"/>
      <c r="CI156" s="4"/>
      <c r="CJ156" s="4"/>
      <c r="CK156" s="4"/>
      <c r="CL156" s="12"/>
      <c r="CM156" s="12"/>
      <c r="CN156" s="4"/>
      <c r="CO156" s="4"/>
      <c r="CP156" s="4"/>
      <c r="CQ156" s="12"/>
      <c r="CR156" s="12"/>
      <c r="CS156" s="4"/>
      <c r="CT156" s="4"/>
      <c r="CU156" s="4"/>
      <c r="CV156" s="12"/>
      <c r="CW156" s="12"/>
      <c r="CX156" s="4"/>
      <c r="CY156" s="4"/>
      <c r="CZ156" s="4"/>
      <c r="DA156" s="12"/>
      <c r="DB156" s="12"/>
      <c r="DC156" s="4"/>
      <c r="DD156" s="4"/>
      <c r="DE156" s="4"/>
      <c r="DF156" s="12"/>
      <c r="DG156" s="12"/>
      <c r="DH156" s="4"/>
      <c r="DI156" s="4"/>
      <c r="DJ156" s="4"/>
      <c r="DK156" s="12"/>
      <c r="DL156" s="12"/>
      <c r="DM156" s="4"/>
      <c r="DN156" s="4"/>
      <c r="DO156" s="4"/>
      <c r="DP156" s="12"/>
      <c r="DQ156" s="12"/>
      <c r="DR156" s="4"/>
      <c r="DS156" s="4"/>
      <c r="DT156" s="4"/>
      <c r="DU156" s="12"/>
      <c r="DV156" s="12"/>
      <c r="DW156" s="4"/>
      <c r="DX156" s="4"/>
      <c r="DY156" s="4"/>
      <c r="DZ156" s="12"/>
      <c r="EA156" s="12"/>
      <c r="EB156" s="12"/>
      <c r="EC156" s="4"/>
      <c r="ED156" s="4"/>
      <c r="EE156" s="4"/>
      <c r="EH156" s="4"/>
      <c r="EI156" s="4"/>
      <c r="EK156" s="4"/>
      <c r="EL156" s="4"/>
      <c r="EN156" s="4"/>
      <c r="EO156" s="4"/>
      <c r="EQ156" s="4"/>
      <c r="ER156" s="4"/>
      <c r="ET156" s="4"/>
      <c r="EU156" s="4"/>
      <c r="EW156" s="4"/>
      <c r="EX156" s="4"/>
      <c r="EZ156" s="4"/>
      <c r="FA156" s="4"/>
      <c r="FC156" s="4"/>
      <c r="FD156" s="4"/>
      <c r="FF156" s="4"/>
      <c r="FG156" s="4"/>
      <c r="FI156" s="4"/>
      <c r="FJ156" s="4"/>
      <c r="FM156" s="4"/>
      <c r="FN156" s="4"/>
      <c r="FP156" s="4"/>
      <c r="FQ156" s="4"/>
      <c r="FS156" s="4"/>
      <c r="FT156" s="4"/>
      <c r="FV156" s="4"/>
      <c r="FW156" s="4"/>
      <c r="FY156" s="4"/>
      <c r="FZ156" s="4"/>
      <c r="GB156" s="4"/>
      <c r="GC156" s="4"/>
      <c r="GE156" s="4"/>
      <c r="GF156" s="4"/>
      <c r="GH156" s="4"/>
      <c r="GI156" s="4"/>
      <c r="GK156" s="4"/>
      <c r="GL156" s="4"/>
      <c r="GN156" s="4"/>
      <c r="GO156" s="4"/>
      <c r="GQ156" s="4"/>
      <c r="GR156" s="4"/>
      <c r="GS156" s="4"/>
      <c r="GT156" s="4"/>
      <c r="GU156" s="4"/>
      <c r="GV156" s="4"/>
      <c r="GW156" s="4"/>
      <c r="GX156" s="4"/>
      <c r="GY156" s="4"/>
      <c r="GZ156" s="4"/>
      <c r="HA156" s="4"/>
      <c r="HB156" s="4"/>
      <c r="HC156" s="4"/>
      <c r="HD156" s="4"/>
      <c r="HE156" s="4"/>
      <c r="HF156" s="4"/>
      <c r="HG156" s="19"/>
      <c r="HH156" s="19"/>
    </row>
    <row r="157" spans="28:216" x14ac:dyDescent="0.2">
      <c r="AB157" s="9"/>
      <c r="AC157" s="9"/>
      <c r="AG157" s="12"/>
      <c r="AH157" s="4"/>
      <c r="AI157" s="4"/>
      <c r="AJ157" s="4"/>
      <c r="AK157" s="4"/>
      <c r="AL157" s="12"/>
      <c r="AM157" s="4"/>
      <c r="AN157" s="4"/>
      <c r="AO157" s="4"/>
      <c r="AP157" s="4"/>
      <c r="AQ157" s="12"/>
      <c r="AR157" s="4"/>
      <c r="AS157" s="4"/>
      <c r="AT157" s="4"/>
      <c r="AU157" s="4"/>
      <c r="AV157" s="12"/>
      <c r="AW157" s="4"/>
      <c r="AX157" s="4"/>
      <c r="AY157" s="4"/>
      <c r="AZ157" s="4"/>
      <c r="BA157" s="4"/>
      <c r="BB157" s="12"/>
      <c r="BC157" s="4"/>
      <c r="BD157" s="4"/>
      <c r="BE157" s="4"/>
      <c r="BF157" s="4"/>
      <c r="BG157" s="12"/>
      <c r="BH157" s="4"/>
      <c r="BI157" s="4"/>
      <c r="BJ157" s="4"/>
      <c r="BK157" s="4"/>
      <c r="BL157" s="12"/>
      <c r="BM157" s="4"/>
      <c r="BN157" s="4"/>
      <c r="BO157" s="4"/>
      <c r="BP157" s="4"/>
      <c r="BQ157" s="12"/>
      <c r="BR157" s="4"/>
      <c r="BS157" s="4"/>
      <c r="BT157" s="4"/>
      <c r="BU157" s="4"/>
      <c r="BV157" s="12"/>
      <c r="BW157" s="4"/>
      <c r="BX157" s="4"/>
      <c r="BY157" s="4"/>
      <c r="BZ157" s="4"/>
      <c r="CA157" s="12"/>
      <c r="CB157" s="4"/>
      <c r="CC157" s="4"/>
      <c r="CD157" s="4"/>
      <c r="CE157" s="4"/>
      <c r="CG157" s="12"/>
      <c r="CH157" s="12"/>
      <c r="CI157" s="4"/>
      <c r="CJ157" s="4"/>
      <c r="CK157" s="4"/>
      <c r="CL157" s="12"/>
      <c r="CM157" s="12"/>
      <c r="CN157" s="4"/>
      <c r="CO157" s="4"/>
      <c r="CP157" s="4"/>
      <c r="CQ157" s="12"/>
      <c r="CR157" s="12"/>
      <c r="CS157" s="4"/>
      <c r="CT157" s="4"/>
      <c r="CU157" s="4"/>
      <c r="CV157" s="12"/>
      <c r="CW157" s="12"/>
      <c r="CX157" s="4"/>
      <c r="CY157" s="4"/>
      <c r="CZ157" s="4"/>
      <c r="DA157" s="12"/>
      <c r="DB157" s="12"/>
      <c r="DC157" s="4"/>
      <c r="DD157" s="4"/>
      <c r="DE157" s="4"/>
      <c r="DF157" s="12"/>
      <c r="DG157" s="12"/>
      <c r="DH157" s="4"/>
      <c r="DI157" s="4"/>
      <c r="DJ157" s="4"/>
      <c r="DK157" s="12"/>
      <c r="DL157" s="12"/>
      <c r="DM157" s="4"/>
      <c r="DN157" s="4"/>
      <c r="DO157" s="4"/>
      <c r="DP157" s="12"/>
      <c r="DQ157" s="12"/>
      <c r="DR157" s="4"/>
      <c r="DS157" s="4"/>
      <c r="DT157" s="4"/>
      <c r="DU157" s="12"/>
      <c r="DV157" s="12"/>
      <c r="DW157" s="4"/>
      <c r="DX157" s="4"/>
      <c r="DY157" s="4"/>
      <c r="DZ157" s="12"/>
      <c r="EA157" s="12"/>
      <c r="EB157" s="12"/>
      <c r="EC157" s="4"/>
      <c r="ED157" s="4"/>
      <c r="EE157" s="4"/>
      <c r="EH157" s="4"/>
      <c r="EI157" s="4"/>
      <c r="EK157" s="4"/>
      <c r="EL157" s="4"/>
      <c r="EN157" s="4"/>
      <c r="EO157" s="4"/>
      <c r="EQ157" s="4"/>
      <c r="ER157" s="4"/>
      <c r="ET157" s="4"/>
      <c r="EU157" s="4"/>
      <c r="EW157" s="4"/>
      <c r="EX157" s="4"/>
      <c r="EZ157" s="4"/>
      <c r="FA157" s="4"/>
      <c r="FC157" s="4"/>
      <c r="FD157" s="4"/>
      <c r="FF157" s="4"/>
      <c r="FG157" s="4"/>
      <c r="FI157" s="4"/>
      <c r="FJ157" s="4"/>
      <c r="FM157" s="4"/>
      <c r="FN157" s="4"/>
      <c r="FP157" s="4"/>
      <c r="FQ157" s="4"/>
      <c r="FS157" s="4"/>
      <c r="FT157" s="4"/>
      <c r="FV157" s="4"/>
      <c r="FW157" s="4"/>
      <c r="FY157" s="4"/>
      <c r="FZ157" s="4"/>
      <c r="GB157" s="4"/>
      <c r="GC157" s="4"/>
      <c r="GE157" s="4"/>
      <c r="GF157" s="4"/>
      <c r="GH157" s="4"/>
      <c r="GI157" s="4"/>
      <c r="GK157" s="4"/>
      <c r="GL157" s="4"/>
      <c r="GN157" s="4"/>
      <c r="GO157" s="4"/>
      <c r="GQ157" s="4"/>
      <c r="GR157" s="4"/>
      <c r="GS157" s="4"/>
      <c r="GT157" s="4"/>
      <c r="GU157" s="4"/>
      <c r="GV157" s="4"/>
      <c r="GW157" s="4"/>
      <c r="GX157" s="4"/>
      <c r="GY157" s="4"/>
      <c r="GZ157" s="4"/>
      <c r="HA157" s="4"/>
      <c r="HB157" s="4"/>
      <c r="HC157" s="4"/>
      <c r="HD157" s="4"/>
      <c r="HE157" s="4"/>
      <c r="HF157" s="4"/>
      <c r="HG157" s="19"/>
      <c r="HH157" s="19"/>
    </row>
    <row r="158" spans="28:216" x14ac:dyDescent="0.2">
      <c r="AB158" s="9"/>
      <c r="AC158" s="9"/>
      <c r="AG158" s="12"/>
      <c r="AH158" s="4"/>
      <c r="AI158" s="4"/>
      <c r="AJ158" s="4"/>
      <c r="AK158" s="4"/>
      <c r="AL158" s="12"/>
      <c r="AM158" s="4"/>
      <c r="AN158" s="4"/>
      <c r="AO158" s="4"/>
      <c r="AP158" s="4"/>
      <c r="AQ158" s="12"/>
      <c r="AR158" s="4"/>
      <c r="AS158" s="4"/>
      <c r="AT158" s="4"/>
      <c r="AU158" s="4"/>
      <c r="AV158" s="12"/>
      <c r="AW158" s="4"/>
      <c r="AX158" s="4"/>
      <c r="AY158" s="4"/>
      <c r="AZ158" s="4"/>
      <c r="BA158" s="4"/>
      <c r="BB158" s="12"/>
      <c r="BC158" s="4"/>
      <c r="BD158" s="4"/>
      <c r="BE158" s="4"/>
      <c r="BF158" s="4"/>
      <c r="BG158" s="12"/>
      <c r="BH158" s="4"/>
      <c r="BI158" s="4"/>
      <c r="BJ158" s="4"/>
      <c r="BK158" s="4"/>
      <c r="BL158" s="12"/>
      <c r="BM158" s="4"/>
      <c r="BN158" s="4"/>
      <c r="BO158" s="4"/>
      <c r="BP158" s="4"/>
      <c r="BQ158" s="12"/>
      <c r="BR158" s="4"/>
      <c r="BS158" s="4"/>
      <c r="BT158" s="4"/>
      <c r="BU158" s="4"/>
      <c r="BV158" s="12"/>
      <c r="BW158" s="4"/>
      <c r="BX158" s="4"/>
      <c r="BY158" s="4"/>
      <c r="BZ158" s="4"/>
      <c r="CA158" s="12"/>
      <c r="CB158" s="4"/>
      <c r="CC158" s="4"/>
      <c r="CD158" s="4"/>
      <c r="CE158" s="4"/>
      <c r="CG158" s="12"/>
      <c r="CH158" s="12"/>
      <c r="CI158" s="4"/>
      <c r="CJ158" s="4"/>
      <c r="CK158" s="4"/>
      <c r="CL158" s="12"/>
      <c r="CM158" s="12"/>
      <c r="CN158" s="4"/>
      <c r="CO158" s="4"/>
      <c r="CP158" s="4"/>
      <c r="CQ158" s="12"/>
      <c r="CR158" s="12"/>
      <c r="CS158" s="4"/>
      <c r="CT158" s="4"/>
      <c r="CU158" s="4"/>
      <c r="CV158" s="12"/>
      <c r="CW158" s="12"/>
      <c r="CX158" s="4"/>
      <c r="CY158" s="4"/>
      <c r="CZ158" s="4"/>
      <c r="DA158" s="12"/>
      <c r="DB158" s="12"/>
      <c r="DC158" s="4"/>
      <c r="DD158" s="4"/>
      <c r="DE158" s="4"/>
      <c r="DF158" s="12"/>
      <c r="DG158" s="12"/>
      <c r="DH158" s="4"/>
      <c r="DI158" s="4"/>
      <c r="DJ158" s="4"/>
      <c r="DK158" s="12"/>
      <c r="DL158" s="12"/>
      <c r="DM158" s="4"/>
      <c r="DN158" s="4"/>
      <c r="DO158" s="4"/>
      <c r="DP158" s="12"/>
      <c r="DQ158" s="12"/>
      <c r="DR158" s="4"/>
      <c r="DS158" s="4"/>
      <c r="DT158" s="4"/>
      <c r="DU158" s="12"/>
      <c r="DV158" s="12"/>
      <c r="DW158" s="4"/>
      <c r="DX158" s="4"/>
      <c r="DY158" s="4"/>
      <c r="DZ158" s="12"/>
      <c r="EA158" s="12"/>
      <c r="EB158" s="12"/>
      <c r="EC158" s="4"/>
      <c r="ED158" s="4"/>
      <c r="EE158" s="4"/>
      <c r="EH158" s="4"/>
      <c r="EI158" s="4"/>
      <c r="EK158" s="4"/>
      <c r="EL158" s="4"/>
      <c r="EN158" s="4"/>
      <c r="EO158" s="4"/>
      <c r="EQ158" s="4"/>
      <c r="ER158" s="4"/>
      <c r="ET158" s="4"/>
      <c r="EU158" s="4"/>
      <c r="EW158" s="4"/>
      <c r="EX158" s="4"/>
      <c r="EZ158" s="4"/>
      <c r="FA158" s="4"/>
      <c r="FC158" s="4"/>
      <c r="FD158" s="4"/>
      <c r="FF158" s="4"/>
      <c r="FG158" s="4"/>
      <c r="FI158" s="4"/>
      <c r="FJ158" s="4"/>
      <c r="FM158" s="4"/>
      <c r="FN158" s="4"/>
      <c r="FP158" s="4"/>
      <c r="FQ158" s="4"/>
      <c r="FS158" s="4"/>
      <c r="FT158" s="4"/>
      <c r="FV158" s="4"/>
      <c r="FW158" s="4"/>
      <c r="FY158" s="4"/>
      <c r="FZ158" s="4"/>
      <c r="GB158" s="4"/>
      <c r="GC158" s="4"/>
      <c r="GE158" s="4"/>
      <c r="GF158" s="4"/>
      <c r="GH158" s="4"/>
      <c r="GI158" s="4"/>
      <c r="GK158" s="4"/>
      <c r="GL158" s="4"/>
      <c r="GN158" s="4"/>
      <c r="GO158" s="4"/>
      <c r="GQ158" s="4"/>
      <c r="GR158" s="4"/>
      <c r="GS158" s="4"/>
      <c r="GT158" s="4"/>
      <c r="GU158" s="4"/>
      <c r="GV158" s="4"/>
      <c r="GW158" s="4"/>
      <c r="GX158" s="4"/>
      <c r="GY158" s="4"/>
      <c r="GZ158" s="4"/>
      <c r="HA158" s="4"/>
      <c r="HB158" s="4"/>
      <c r="HC158" s="4"/>
      <c r="HD158" s="4"/>
      <c r="HE158" s="4"/>
      <c r="HF158" s="4"/>
      <c r="HG158" s="19"/>
      <c r="HH158" s="19"/>
    </row>
  </sheetData>
  <mergeCells count="64">
    <mergeCell ref="GM5:GO5"/>
    <mergeCell ref="B7:B8"/>
    <mergeCell ref="AB6:AB7"/>
    <mergeCell ref="H5:Q6"/>
    <mergeCell ref="AE6:AE8"/>
    <mergeCell ref="AF6:AF8"/>
    <mergeCell ref="AE4:AF5"/>
    <mergeCell ref="AB3:AC4"/>
    <mergeCell ref="L3:S4"/>
    <mergeCell ref="AC6:AC7"/>
    <mergeCell ref="BQ5:BU5"/>
    <mergeCell ref="BV5:BZ5"/>
    <mergeCell ref="D3:F4"/>
    <mergeCell ref="R5:AA6"/>
    <mergeCell ref="D5:D7"/>
    <mergeCell ref="E5:E7"/>
    <mergeCell ref="HE4:HG6"/>
    <mergeCell ref="GQ6:GR6"/>
    <mergeCell ref="GS6:GT6"/>
    <mergeCell ref="AG5:AK5"/>
    <mergeCell ref="AL5:AP5"/>
    <mergeCell ref="AQ5:AU5"/>
    <mergeCell ref="AV5:BA5"/>
    <mergeCell ref="BB5:BF5"/>
    <mergeCell ref="BG5:BK5"/>
    <mergeCell ref="BL5:BP5"/>
    <mergeCell ref="GX4:HC5"/>
    <mergeCell ref="GX6:GY6"/>
    <mergeCell ref="GZ6:HA6"/>
    <mergeCell ref="GQ4:GV5"/>
    <mergeCell ref="GU6:GV6"/>
    <mergeCell ref="HB6:HC6"/>
    <mergeCell ref="F5:F7"/>
    <mergeCell ref="G5:G7"/>
    <mergeCell ref="CA5:CE5"/>
    <mergeCell ref="CG5:CK5"/>
    <mergeCell ref="CL5:CP5"/>
    <mergeCell ref="CQ5:CU5"/>
    <mergeCell ref="CV5:CZ5"/>
    <mergeCell ref="DA5:DE5"/>
    <mergeCell ref="DF5:DJ5"/>
    <mergeCell ref="DK5:DO5"/>
    <mergeCell ref="DP5:DT5"/>
    <mergeCell ref="DU5:DY5"/>
    <mergeCell ref="DZ5:EE5"/>
    <mergeCell ref="EG5:EI5"/>
    <mergeCell ref="EJ5:EL5"/>
    <mergeCell ref="FL5:FN5"/>
    <mergeCell ref="EM5:EO5"/>
    <mergeCell ref="EP5:ER5"/>
    <mergeCell ref="ES5:EU5"/>
    <mergeCell ref="EV5:EX5"/>
    <mergeCell ref="EY5:FA5"/>
    <mergeCell ref="FB5:FD5"/>
    <mergeCell ref="FE5:FG5"/>
    <mergeCell ref="FH5:FJ5"/>
    <mergeCell ref="FO5:FQ5"/>
    <mergeCell ref="FR5:FT5"/>
    <mergeCell ref="GG5:GI5"/>
    <mergeCell ref="GJ5:GL5"/>
    <mergeCell ref="FU5:FW5"/>
    <mergeCell ref="FX5:FZ5"/>
    <mergeCell ref="GA5:GC5"/>
    <mergeCell ref="GD5:GF5"/>
  </mergeCells>
  <phoneticPr fontId="10" type="noConversion"/>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DU158"/>
  <sheetViews>
    <sheetView topLeftCell="AB1" workbookViewId="0">
      <pane ySplit="8" topLeftCell="A15" activePane="bottomLeft" state="frozenSplit"/>
      <selection activeCell="E1" sqref="E1"/>
      <selection pane="bottomLeft" activeCell="AG2" sqref="AG2"/>
    </sheetView>
  </sheetViews>
  <sheetFormatPr defaultRowHeight="12.75" x14ac:dyDescent="0.2"/>
  <cols>
    <col min="1" max="1" width="13.42578125" customWidth="1"/>
    <col min="2" max="2" width="11.28515625" customWidth="1"/>
    <col min="3" max="3" width="54.140625" customWidth="1"/>
    <col min="4" max="4" width="16.28515625" customWidth="1"/>
    <col min="5" max="6" width="21.28515625" customWidth="1"/>
    <col min="7" max="7" width="14.28515625" customWidth="1"/>
    <col min="8" max="8" width="7.5703125" customWidth="1"/>
    <col min="9" max="9" width="6.140625" customWidth="1"/>
    <col min="10" max="11" width="5.85546875" customWidth="1"/>
    <col min="12" max="12" width="5.5703125" customWidth="1"/>
    <col min="13" max="13" width="5.42578125" customWidth="1"/>
    <col min="14" max="14" width="5.7109375" customWidth="1"/>
    <col min="15" max="15" width="6" customWidth="1"/>
    <col min="16" max="16" width="5.140625" customWidth="1"/>
    <col min="17" max="17" width="6.42578125" customWidth="1"/>
    <col min="18" max="18" width="7.42578125" customWidth="1"/>
    <col min="19" max="19" width="6.42578125" customWidth="1"/>
    <col min="20" max="21" width="6" customWidth="1"/>
    <col min="22" max="22" width="6.140625" customWidth="1"/>
    <col min="23" max="23" width="5.5703125" customWidth="1"/>
    <col min="24" max="24" width="5.42578125" customWidth="1"/>
    <col min="25" max="25" width="6.140625" customWidth="1"/>
    <col min="26" max="26" width="6" customWidth="1"/>
    <col min="27" max="27" width="5.42578125" customWidth="1"/>
    <col min="28" max="28" width="13" customWidth="1"/>
    <col min="29" max="29" width="16.42578125" customWidth="1"/>
    <col min="30" max="30" width="0.7109375" customWidth="1"/>
    <col min="31" max="31" width="12.140625" customWidth="1"/>
    <col min="32" max="32" width="12.5703125" customWidth="1"/>
    <col min="33" max="33" width="12.5703125" style="122" customWidth="1"/>
    <col min="34" max="34" width="9.42578125" customWidth="1"/>
    <col min="35" max="35" width="11.42578125" bestFit="1" customWidth="1"/>
    <col min="36" max="36" width="11.42578125" customWidth="1"/>
    <col min="37" max="37" width="12.5703125" customWidth="1"/>
    <col min="38" max="38" width="9.5703125" customWidth="1"/>
    <col min="39" max="39" width="11.42578125" bestFit="1" customWidth="1"/>
    <col min="40" max="40" width="11.42578125" customWidth="1"/>
    <col min="41" max="41" width="12.85546875" customWidth="1"/>
    <col min="42" max="42" width="9.5703125" customWidth="1"/>
    <col min="43" max="43" width="11.42578125" bestFit="1" customWidth="1"/>
    <col min="44" max="44" width="9.85546875" customWidth="1"/>
    <col min="45" max="45" width="12.42578125" customWidth="1"/>
    <col min="46" max="46" width="9.85546875" customWidth="1"/>
    <col min="47" max="47" width="11.42578125" bestFit="1" customWidth="1"/>
    <col min="48" max="48" width="9.28515625" customWidth="1"/>
    <col min="49" max="49" width="12.42578125" customWidth="1"/>
    <col min="50" max="50" width="9.7109375" customWidth="1"/>
    <col min="51" max="51" width="11.28515625" customWidth="1"/>
    <col min="52" max="52" width="9" customWidth="1"/>
    <col min="53" max="53" width="12.140625" customWidth="1"/>
    <col min="54" max="54" width="9.7109375" customWidth="1"/>
    <col min="55" max="55" width="11.42578125" bestFit="1" customWidth="1"/>
    <col min="56" max="56" width="8.7109375" customWidth="1"/>
    <col min="57" max="57" width="13.5703125" customWidth="1"/>
    <col min="58" max="58" width="10" customWidth="1"/>
    <col min="59" max="59" width="10.85546875" customWidth="1"/>
    <col min="60" max="60" width="9" customWidth="1"/>
    <col min="61" max="61" width="12.5703125" customWidth="1"/>
    <col min="62" max="62" width="9.85546875" customWidth="1"/>
    <col min="63" max="63" width="11.42578125" bestFit="1" customWidth="1"/>
    <col min="64" max="64" width="8.85546875" customWidth="1"/>
    <col min="65" max="65" width="12.7109375" customWidth="1"/>
    <col min="67" max="67" width="11.42578125" bestFit="1" customWidth="1"/>
    <col min="68" max="68" width="9" customWidth="1"/>
    <col min="69" max="69" width="12.5703125" customWidth="1"/>
    <col min="71" max="71" width="11.42578125" bestFit="1" customWidth="1"/>
    <col min="72" max="72" width="11.42578125" customWidth="1"/>
    <col min="73" max="73" width="0.7109375" customWidth="1"/>
    <col min="74" max="74" width="12.42578125" customWidth="1"/>
    <col min="76" max="76" width="10.85546875" customWidth="1"/>
    <col min="77" max="77" width="8.85546875" style="4" customWidth="1"/>
    <col min="78" max="78" width="12.42578125" bestFit="1" customWidth="1"/>
    <col min="80" max="80" width="11.28515625" customWidth="1"/>
    <col min="81" max="81" width="8.5703125" style="4" bestFit="1" customWidth="1"/>
    <col min="82" max="82" width="12.42578125" bestFit="1" customWidth="1"/>
    <col min="84" max="84" width="11.140625" customWidth="1"/>
    <col min="85" max="85" width="8.5703125" bestFit="1" customWidth="1"/>
    <col min="86" max="86" width="12.42578125" bestFit="1" customWidth="1"/>
    <col min="88" max="88" width="11.140625" customWidth="1"/>
    <col min="89" max="89" width="8.5703125" bestFit="1" customWidth="1"/>
    <col min="90" max="90" width="12.42578125" bestFit="1" customWidth="1"/>
    <col min="92" max="92" width="11.28515625" customWidth="1"/>
    <col min="93" max="93" width="8.5703125" bestFit="1" customWidth="1"/>
    <col min="94" max="94" width="12.42578125" bestFit="1" customWidth="1"/>
    <col min="96" max="96" width="12" customWidth="1"/>
    <col min="97" max="97" width="8.85546875" customWidth="1"/>
    <col min="98" max="98" width="12.42578125" bestFit="1" customWidth="1"/>
    <col min="100" max="100" width="11.42578125" customWidth="1"/>
    <col min="101" max="101" width="8.5703125" bestFit="1" customWidth="1"/>
    <col min="102" max="102" width="12.42578125" bestFit="1" customWidth="1"/>
    <col min="104" max="104" width="11.42578125" bestFit="1" customWidth="1"/>
    <col min="105" max="105" width="8.5703125" bestFit="1" customWidth="1"/>
    <col min="106" max="106" width="12.42578125" bestFit="1" customWidth="1"/>
    <col min="108" max="108" width="11.42578125" bestFit="1" customWidth="1"/>
    <col min="109" max="109" width="11.42578125" customWidth="1"/>
    <col min="110" max="110" width="12.42578125" bestFit="1" customWidth="1"/>
    <col min="112" max="113" width="12" customWidth="1"/>
    <col min="114" max="114" width="0.85546875" customWidth="1"/>
    <col min="115" max="116" width="11.42578125" customWidth="1"/>
    <col min="117" max="117" width="0.85546875" customWidth="1"/>
    <col min="118" max="119" width="11.42578125" customWidth="1"/>
    <col min="120" max="120" width="1.140625" customWidth="1"/>
    <col min="121" max="121" width="12.85546875" customWidth="1"/>
    <col min="122" max="122" width="11.42578125" customWidth="1"/>
    <col min="123" max="123" width="23" customWidth="1"/>
    <col min="124" max="124" width="22.28515625" style="2" bestFit="1" customWidth="1"/>
    <col min="125" max="125" width="1" customWidth="1"/>
  </cols>
  <sheetData>
    <row r="1" spans="1:125" ht="23.25" x14ac:dyDescent="0.35">
      <c r="A1" s="250"/>
      <c r="B1" s="299" t="s">
        <v>208</v>
      </c>
      <c r="C1" s="270"/>
      <c r="D1" s="270"/>
      <c r="E1" s="270"/>
      <c r="F1" s="270"/>
      <c r="G1" s="270"/>
      <c r="H1" s="270"/>
      <c r="I1" s="270"/>
      <c r="J1" s="270"/>
      <c r="K1" s="270"/>
      <c r="L1" s="270"/>
      <c r="M1" s="270"/>
      <c r="N1" s="270"/>
      <c r="O1" s="270"/>
      <c r="P1" s="248"/>
      <c r="Q1" s="270"/>
      <c r="R1" s="270"/>
      <c r="S1" s="270"/>
      <c r="T1" s="270"/>
      <c r="U1" s="270"/>
      <c r="V1" s="270"/>
      <c r="W1" s="270"/>
      <c r="X1" s="270"/>
      <c r="Y1" s="270"/>
      <c r="Z1" s="270"/>
      <c r="AA1" s="270"/>
      <c r="AB1" s="250"/>
      <c r="AC1" s="250"/>
      <c r="AD1" s="98"/>
      <c r="AE1" s="98"/>
      <c r="AF1" s="98"/>
      <c r="AG1" s="277" t="str">
        <f>""</f>
        <v/>
      </c>
      <c r="AH1" s="98"/>
      <c r="AI1" s="276" t="s">
        <v>84</v>
      </c>
      <c r="AJ1" s="98"/>
      <c r="AK1" s="98"/>
      <c r="AL1" s="98"/>
      <c r="AM1" s="98"/>
      <c r="AN1" s="98"/>
      <c r="AO1" s="98"/>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257"/>
      <c r="BZ1" s="74"/>
      <c r="CA1" s="74"/>
      <c r="CB1" s="74"/>
      <c r="CC1" s="257"/>
      <c r="CD1" s="74"/>
      <c r="CE1" s="74"/>
      <c r="CF1" s="74"/>
      <c r="CG1" s="74"/>
      <c r="CH1" s="74"/>
      <c r="CI1" s="74"/>
      <c r="CJ1" s="74"/>
      <c r="CK1" s="74"/>
      <c r="CL1" s="74"/>
      <c r="CM1" s="74"/>
      <c r="CN1" s="74"/>
      <c r="CO1" s="74"/>
      <c r="CP1" s="74"/>
      <c r="CQ1" s="74"/>
      <c r="CR1" s="74"/>
      <c r="CS1" s="74"/>
      <c r="CT1" s="74"/>
      <c r="CU1" s="276" t="s">
        <v>84</v>
      </c>
      <c r="CV1" s="74"/>
      <c r="CW1" s="74"/>
      <c r="CX1" s="74"/>
      <c r="CY1" s="74"/>
      <c r="CZ1" s="74"/>
      <c r="DA1" s="74"/>
      <c r="DB1" s="74"/>
      <c r="DC1" s="74"/>
      <c r="DD1" s="74"/>
      <c r="DE1" s="74"/>
      <c r="DF1" s="74"/>
      <c r="DG1" s="74"/>
      <c r="DH1" s="74"/>
      <c r="DI1" s="74"/>
      <c r="DJ1" s="74"/>
      <c r="DK1" s="74"/>
      <c r="DL1" s="74"/>
      <c r="DM1" s="74"/>
      <c r="DN1" s="74"/>
      <c r="DO1" s="74"/>
      <c r="DP1" s="74"/>
      <c r="DQ1" s="74"/>
      <c r="DR1" s="74"/>
      <c r="DS1" s="74"/>
      <c r="DT1" s="283"/>
      <c r="DU1" s="55"/>
    </row>
    <row r="2" spans="1:125" ht="15.75" customHeight="1" thickBot="1" x14ac:dyDescent="0.4">
      <c r="A2" s="250"/>
      <c r="B2" s="250"/>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50"/>
      <c r="AC2" s="250"/>
      <c r="AD2" s="98"/>
      <c r="AE2" s="98"/>
      <c r="AF2" s="98"/>
      <c r="AG2" s="278"/>
      <c r="AH2" s="74"/>
      <c r="AI2" s="257"/>
      <c r="AJ2" s="74"/>
      <c r="AK2" s="133"/>
      <c r="AL2" s="74"/>
      <c r="AM2" s="74"/>
      <c r="AN2" s="74"/>
      <c r="AO2" s="74"/>
      <c r="AP2" s="74"/>
      <c r="AQ2" s="74"/>
      <c r="AR2" s="74"/>
      <c r="AS2" s="74"/>
      <c r="AT2" s="74"/>
      <c r="AU2" s="74"/>
      <c r="AV2" s="74"/>
      <c r="AW2" s="74"/>
      <c r="AX2" s="74"/>
      <c r="AY2" s="74"/>
      <c r="AZ2" s="74"/>
      <c r="BA2" s="74"/>
      <c r="BB2" s="74"/>
      <c r="BC2" s="74"/>
      <c r="BD2" s="426"/>
      <c r="BE2" s="74"/>
      <c r="BF2" s="426"/>
      <c r="BG2" s="74"/>
      <c r="BH2" s="74"/>
      <c r="BI2" s="74"/>
      <c r="BK2" s="74"/>
      <c r="BL2" s="74"/>
      <c r="BM2" s="74"/>
      <c r="BN2" s="74"/>
      <c r="BO2" s="74"/>
      <c r="BP2" s="74"/>
      <c r="BQ2" s="74"/>
      <c r="BR2" s="74"/>
      <c r="BS2" s="74"/>
      <c r="BT2" s="74"/>
      <c r="BU2" s="74"/>
      <c r="BV2" s="74"/>
      <c r="BW2" s="74"/>
      <c r="BX2" s="74"/>
      <c r="BY2" s="257"/>
      <c r="BZ2" s="74"/>
      <c r="CA2" s="74"/>
      <c r="CB2" s="74"/>
      <c r="CC2" s="257"/>
      <c r="CD2" s="74"/>
      <c r="CE2" s="426"/>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283"/>
      <c r="DU2" s="55"/>
    </row>
    <row r="3" spans="1:125" ht="15.75" customHeight="1" thickBot="1" x14ac:dyDescent="0.4">
      <c r="A3" s="136"/>
      <c r="B3" s="136"/>
      <c r="C3" s="272"/>
      <c r="D3" s="633" t="s">
        <v>74</v>
      </c>
      <c r="E3" s="634"/>
      <c r="F3" s="635"/>
      <c r="G3" s="267"/>
      <c r="H3" s="292"/>
      <c r="I3" s="292"/>
      <c r="J3" s="292"/>
      <c r="K3" s="292"/>
      <c r="L3" s="808" t="s">
        <v>155</v>
      </c>
      <c r="M3" s="808"/>
      <c r="N3" s="808"/>
      <c r="O3" s="808"/>
      <c r="P3" s="808"/>
      <c r="Q3" s="808"/>
      <c r="R3" s="808"/>
      <c r="S3" s="808"/>
      <c r="T3" s="808"/>
      <c r="U3" s="808"/>
      <c r="V3" s="292"/>
      <c r="W3" s="292"/>
      <c r="X3" s="292"/>
      <c r="Y3" s="292"/>
      <c r="Z3" s="292"/>
      <c r="AA3" s="294"/>
      <c r="AB3" s="824"/>
      <c r="AC3" s="269"/>
      <c r="AD3" s="91"/>
      <c r="AE3" s="98"/>
      <c r="AF3" s="98"/>
      <c r="AG3" s="277"/>
      <c r="AH3" s="279"/>
      <c r="AI3" s="460" t="e">
        <f>PRODUCT(G11,R11,AG11,IF(AF11/TRU_oper&lt;1,1,AF11/TRU_oper)*(truck_idle/60),Other!$G$4/454)</f>
        <v>#VALUE!</v>
      </c>
      <c r="AJ3" s="426" t="e">
        <f>PRODUCT(G11,tru_Load_Factor,tru__hp,AH11,R11,IF(AF11/TRU_oper&lt;1,1,AF11/TRU_oper)*(truck_idle/60),Other!$G$4/454)</f>
        <v>#VALUE!</v>
      </c>
      <c r="AK3" s="437" t="e">
        <f>PRODUCT(G11,R11,(AF11-IF(AF11/TRU_oper&lt;1,1,AF11/TRU_oper)*(truck_idle/60)),TRU_KW,gridNox,Other!$G$4/454)</f>
        <v>#VALUE!</v>
      </c>
      <c r="AL3" s="275"/>
      <c r="AM3" s="459"/>
      <c r="AN3" s="74"/>
      <c r="AO3" s="133"/>
      <c r="AP3" s="74"/>
      <c r="AQ3" s="74"/>
      <c r="AR3" s="74"/>
      <c r="AS3" s="74"/>
      <c r="AT3" s="74"/>
      <c r="AU3" s="74"/>
      <c r="AV3" s="74"/>
      <c r="AW3" s="74"/>
      <c r="AX3" s="74"/>
      <c r="AY3" s="74"/>
      <c r="AZ3" s="74"/>
      <c r="BA3" s="74"/>
      <c r="BB3" s="74"/>
      <c r="BC3" s="74"/>
      <c r="BD3" s="74"/>
      <c r="BE3" s="74"/>
      <c r="BF3" s="74"/>
      <c r="BG3" s="74"/>
      <c r="BH3" s="74"/>
      <c r="BI3" s="74"/>
      <c r="BJ3" s="438"/>
      <c r="BK3" s="74"/>
      <c r="BL3" s="74"/>
      <c r="BM3" s="74"/>
      <c r="BN3" s="74"/>
      <c r="BO3" s="74"/>
      <c r="BP3" s="74"/>
      <c r="BQ3" s="74"/>
      <c r="BR3" s="74"/>
      <c r="BS3" s="74"/>
      <c r="BT3" s="74"/>
      <c r="BU3" s="74"/>
      <c r="BV3" s="74"/>
      <c r="BW3" s="74"/>
      <c r="BX3" s="74"/>
      <c r="BY3" s="257"/>
      <c r="BZ3" s="74"/>
      <c r="CA3" s="74"/>
      <c r="CB3" s="74"/>
      <c r="CC3" s="257"/>
      <c r="CD3" s="74"/>
      <c r="CE3" s="426"/>
      <c r="CF3" s="426"/>
      <c r="CG3" s="426"/>
      <c r="CH3" s="74"/>
      <c r="CI3" s="426"/>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283"/>
      <c r="DU3" s="55"/>
    </row>
    <row r="4" spans="1:125" ht="15" customHeight="1" thickBot="1" x14ac:dyDescent="0.35">
      <c r="A4" s="273"/>
      <c r="B4" s="273"/>
      <c r="C4" s="274"/>
      <c r="D4" s="636"/>
      <c r="E4" s="637"/>
      <c r="F4" s="638"/>
      <c r="G4" s="268"/>
      <c r="H4" s="293"/>
      <c r="I4" s="293"/>
      <c r="J4" s="293"/>
      <c r="K4" s="293"/>
      <c r="L4" s="823"/>
      <c r="M4" s="823"/>
      <c r="N4" s="823"/>
      <c r="O4" s="823"/>
      <c r="P4" s="823"/>
      <c r="Q4" s="823"/>
      <c r="R4" s="823"/>
      <c r="S4" s="823"/>
      <c r="T4" s="823"/>
      <c r="U4" s="823"/>
      <c r="V4" s="293"/>
      <c r="W4" s="293"/>
      <c r="X4" s="293"/>
      <c r="Y4" s="293"/>
      <c r="Z4" s="293"/>
      <c r="AA4" s="295"/>
      <c r="AB4" s="825"/>
      <c r="AC4" s="300"/>
      <c r="AD4" s="90"/>
      <c r="AE4" s="801" t="s">
        <v>80</v>
      </c>
      <c r="AF4" s="802"/>
      <c r="AG4" s="280"/>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136"/>
      <c r="BV4" s="214"/>
      <c r="BW4" s="89"/>
      <c r="BX4" s="89"/>
      <c r="BY4" s="282"/>
      <c r="BZ4" s="89"/>
      <c r="CA4" s="89"/>
      <c r="CB4" s="89"/>
      <c r="CC4" s="282"/>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120"/>
      <c r="DJ4" s="250"/>
      <c r="DK4" s="512" t="s">
        <v>61</v>
      </c>
      <c r="DL4" s="514"/>
      <c r="DM4" s="106"/>
      <c r="DN4" s="512" t="s">
        <v>62</v>
      </c>
      <c r="DO4" s="514"/>
      <c r="DP4" s="108"/>
      <c r="DQ4" s="512" t="s">
        <v>31</v>
      </c>
      <c r="DR4" s="816"/>
      <c r="DS4" s="817"/>
      <c r="DT4" s="284"/>
      <c r="DU4" s="55"/>
    </row>
    <row r="5" spans="1:125" ht="16.5" customHeight="1" thickBot="1" x14ac:dyDescent="0.35">
      <c r="A5" s="305"/>
      <c r="B5" s="305"/>
      <c r="C5" s="306"/>
      <c r="D5" s="773" t="s">
        <v>73</v>
      </c>
      <c r="E5" s="773" t="s">
        <v>154</v>
      </c>
      <c r="F5" s="773" t="s">
        <v>67</v>
      </c>
      <c r="G5" s="773" t="s">
        <v>75</v>
      </c>
      <c r="H5" s="793" t="s">
        <v>236</v>
      </c>
      <c r="I5" s="794"/>
      <c r="J5" s="794"/>
      <c r="K5" s="794"/>
      <c r="L5" s="794"/>
      <c r="M5" s="794"/>
      <c r="N5" s="794"/>
      <c r="O5" s="794"/>
      <c r="P5" s="794"/>
      <c r="Q5" s="795"/>
      <c r="R5" s="810" t="s">
        <v>65</v>
      </c>
      <c r="S5" s="811"/>
      <c r="T5" s="811"/>
      <c r="U5" s="811"/>
      <c r="V5" s="811"/>
      <c r="W5" s="811"/>
      <c r="X5" s="811"/>
      <c r="Y5" s="811"/>
      <c r="Z5" s="811"/>
      <c r="AA5" s="812"/>
      <c r="AB5" s="826"/>
      <c r="AC5" s="215"/>
      <c r="AD5" s="90"/>
      <c r="AE5" s="803"/>
      <c r="AF5" s="804"/>
      <c r="AG5" s="770" t="s">
        <v>132</v>
      </c>
      <c r="AH5" s="805"/>
      <c r="AI5" s="805"/>
      <c r="AJ5" s="548"/>
      <c r="AK5" s="770" t="s">
        <v>133</v>
      </c>
      <c r="AL5" s="805"/>
      <c r="AM5" s="805"/>
      <c r="AN5" s="548"/>
      <c r="AO5" s="770" t="s">
        <v>134</v>
      </c>
      <c r="AP5" s="547"/>
      <c r="AQ5" s="547"/>
      <c r="AR5" s="643"/>
      <c r="AS5" s="770" t="s">
        <v>135</v>
      </c>
      <c r="AT5" s="547"/>
      <c r="AU5" s="547"/>
      <c r="AV5" s="643"/>
      <c r="AW5" s="770" t="s">
        <v>113</v>
      </c>
      <c r="AX5" s="547"/>
      <c r="AY5" s="547"/>
      <c r="AZ5" s="643"/>
      <c r="BA5" s="770" t="s">
        <v>114</v>
      </c>
      <c r="BB5" s="547"/>
      <c r="BC5" s="547"/>
      <c r="BD5" s="643"/>
      <c r="BE5" s="770" t="s">
        <v>136</v>
      </c>
      <c r="BF5" s="547"/>
      <c r="BG5" s="547"/>
      <c r="BH5" s="643"/>
      <c r="BI5" s="770" t="s">
        <v>137</v>
      </c>
      <c r="BJ5" s="547"/>
      <c r="BK5" s="547"/>
      <c r="BL5" s="643"/>
      <c r="BM5" s="770" t="s">
        <v>138</v>
      </c>
      <c r="BN5" s="547"/>
      <c r="BO5" s="547"/>
      <c r="BP5" s="643"/>
      <c r="BQ5" s="770" t="s">
        <v>149</v>
      </c>
      <c r="BR5" s="547"/>
      <c r="BS5" s="547"/>
      <c r="BT5" s="643"/>
      <c r="BU5" s="22"/>
      <c r="BV5" s="770" t="s">
        <v>139</v>
      </c>
      <c r="BW5" s="805"/>
      <c r="BX5" s="805"/>
      <c r="BY5" s="548"/>
      <c r="BZ5" s="770" t="s">
        <v>140</v>
      </c>
      <c r="CA5" s="805"/>
      <c r="CB5" s="805"/>
      <c r="CC5" s="548"/>
      <c r="CD5" s="770" t="s">
        <v>141</v>
      </c>
      <c r="CE5" s="805"/>
      <c r="CF5" s="805"/>
      <c r="CG5" s="548"/>
      <c r="CH5" s="770" t="s">
        <v>142</v>
      </c>
      <c r="CI5" s="805"/>
      <c r="CJ5" s="805"/>
      <c r="CK5" s="548"/>
      <c r="CL5" s="770" t="s">
        <v>143</v>
      </c>
      <c r="CM5" s="805"/>
      <c r="CN5" s="805"/>
      <c r="CO5" s="548"/>
      <c r="CP5" s="770" t="s">
        <v>144</v>
      </c>
      <c r="CQ5" s="805"/>
      <c r="CR5" s="805"/>
      <c r="CS5" s="548"/>
      <c r="CT5" s="770" t="s">
        <v>145</v>
      </c>
      <c r="CU5" s="805"/>
      <c r="CV5" s="805"/>
      <c r="CW5" s="548"/>
      <c r="CX5" s="770" t="s">
        <v>146</v>
      </c>
      <c r="CY5" s="805"/>
      <c r="CZ5" s="805"/>
      <c r="DA5" s="548"/>
      <c r="DB5" s="770" t="s">
        <v>147</v>
      </c>
      <c r="DC5" s="805"/>
      <c r="DD5" s="805"/>
      <c r="DE5" s="548"/>
      <c r="DF5" s="770" t="s">
        <v>148</v>
      </c>
      <c r="DG5" s="805"/>
      <c r="DH5" s="805"/>
      <c r="DI5" s="548"/>
      <c r="DJ5" s="22"/>
      <c r="DK5" s="821"/>
      <c r="DL5" s="822"/>
      <c r="DM5" s="106"/>
      <c r="DN5" s="821"/>
      <c r="DO5" s="822"/>
      <c r="DP5" s="108"/>
      <c r="DQ5" s="818"/>
      <c r="DR5" s="819"/>
      <c r="DS5" s="820"/>
      <c r="DT5" s="284"/>
      <c r="DU5" s="55"/>
    </row>
    <row r="6" spans="1:125" ht="19.5" customHeight="1" thickBot="1" x14ac:dyDescent="0.3">
      <c r="A6" s="307"/>
      <c r="B6" s="307"/>
      <c r="C6" s="306"/>
      <c r="D6" s="679"/>
      <c r="E6" s="679"/>
      <c r="F6" s="679"/>
      <c r="G6" s="679"/>
      <c r="H6" s="796"/>
      <c r="I6" s="797"/>
      <c r="J6" s="797"/>
      <c r="K6" s="797"/>
      <c r="L6" s="797"/>
      <c r="M6" s="797"/>
      <c r="N6" s="797"/>
      <c r="O6" s="797"/>
      <c r="P6" s="797"/>
      <c r="Q6" s="798"/>
      <c r="R6" s="813"/>
      <c r="S6" s="814"/>
      <c r="T6" s="814"/>
      <c r="U6" s="814"/>
      <c r="V6" s="814"/>
      <c r="W6" s="814"/>
      <c r="X6" s="814"/>
      <c r="Y6" s="814"/>
      <c r="Z6" s="814"/>
      <c r="AA6" s="815"/>
      <c r="AB6" s="791" t="s">
        <v>20</v>
      </c>
      <c r="AC6" s="791" t="s">
        <v>55</v>
      </c>
      <c r="AD6" s="90"/>
      <c r="AE6" s="791" t="s">
        <v>78</v>
      </c>
      <c r="AF6" s="791" t="s">
        <v>79</v>
      </c>
      <c r="AG6" s="123"/>
      <c r="AH6" s="120"/>
      <c r="AI6" s="121" t="s">
        <v>86</v>
      </c>
      <c r="AJ6" s="121" t="s">
        <v>87</v>
      </c>
      <c r="AK6" s="127"/>
      <c r="AL6" s="120"/>
      <c r="AM6" s="121" t="s">
        <v>86</v>
      </c>
      <c r="AN6" s="121" t="s">
        <v>87</v>
      </c>
      <c r="AO6" s="127"/>
      <c r="AP6" s="120"/>
      <c r="AQ6" s="121" t="s">
        <v>86</v>
      </c>
      <c r="AR6" s="121" t="s">
        <v>87</v>
      </c>
      <c r="AS6" s="127"/>
      <c r="AT6" s="120"/>
      <c r="AU6" s="121" t="s">
        <v>86</v>
      </c>
      <c r="AV6" s="121" t="s">
        <v>87</v>
      </c>
      <c r="AW6" s="127"/>
      <c r="AX6" s="120"/>
      <c r="AY6" s="121" t="s">
        <v>86</v>
      </c>
      <c r="AZ6" s="121" t="s">
        <v>87</v>
      </c>
      <c r="BA6" s="127"/>
      <c r="BB6" s="120"/>
      <c r="BC6" s="121" t="s">
        <v>86</v>
      </c>
      <c r="BD6" s="121" t="s">
        <v>87</v>
      </c>
      <c r="BE6" s="127"/>
      <c r="BF6" s="120"/>
      <c r="BG6" s="121" t="s">
        <v>86</v>
      </c>
      <c r="BH6" s="121" t="s">
        <v>87</v>
      </c>
      <c r="BI6" s="127"/>
      <c r="BJ6" s="120"/>
      <c r="BK6" s="121" t="s">
        <v>86</v>
      </c>
      <c r="BL6" s="121" t="s">
        <v>87</v>
      </c>
      <c r="BM6" s="127"/>
      <c r="BN6" s="120"/>
      <c r="BO6" s="121" t="s">
        <v>86</v>
      </c>
      <c r="BP6" s="121" t="s">
        <v>87</v>
      </c>
      <c r="BQ6" s="127"/>
      <c r="BR6" s="120"/>
      <c r="BS6" s="121" t="s">
        <v>86</v>
      </c>
      <c r="BT6" s="121" t="s">
        <v>87</v>
      </c>
      <c r="BU6" s="22"/>
      <c r="BV6" s="123"/>
      <c r="BW6" s="120"/>
      <c r="BX6" s="121" t="s">
        <v>86</v>
      </c>
      <c r="BY6" s="128" t="s">
        <v>87</v>
      </c>
      <c r="BZ6" s="123"/>
      <c r="CA6" s="120"/>
      <c r="CB6" s="121" t="s">
        <v>86</v>
      </c>
      <c r="CC6" s="128" t="s">
        <v>87</v>
      </c>
      <c r="CD6" s="123"/>
      <c r="CE6" s="120"/>
      <c r="CF6" s="121" t="s">
        <v>86</v>
      </c>
      <c r="CG6" s="121" t="s">
        <v>87</v>
      </c>
      <c r="CH6" s="123"/>
      <c r="CI6" s="120"/>
      <c r="CJ6" s="121" t="s">
        <v>86</v>
      </c>
      <c r="CK6" s="121" t="s">
        <v>87</v>
      </c>
      <c r="CL6" s="123"/>
      <c r="CM6" s="120"/>
      <c r="CN6" s="121" t="s">
        <v>86</v>
      </c>
      <c r="CO6" s="121" t="s">
        <v>87</v>
      </c>
      <c r="CP6" s="123"/>
      <c r="CQ6" s="120"/>
      <c r="CR6" s="121" t="s">
        <v>86</v>
      </c>
      <c r="CS6" s="121" t="s">
        <v>87</v>
      </c>
      <c r="CT6" s="123"/>
      <c r="CU6" s="120"/>
      <c r="CV6" s="121" t="s">
        <v>86</v>
      </c>
      <c r="CW6" s="121" t="s">
        <v>87</v>
      </c>
      <c r="CX6" s="123"/>
      <c r="CY6" s="120"/>
      <c r="CZ6" s="121" t="s">
        <v>86</v>
      </c>
      <c r="DA6" s="121" t="s">
        <v>87</v>
      </c>
      <c r="DB6" s="123"/>
      <c r="DC6" s="120"/>
      <c r="DD6" s="121" t="s">
        <v>86</v>
      </c>
      <c r="DE6" s="121" t="s">
        <v>87</v>
      </c>
      <c r="DF6" s="123"/>
      <c r="DG6" s="120"/>
      <c r="DH6" s="121" t="s">
        <v>86</v>
      </c>
      <c r="DI6" s="121" t="s">
        <v>87</v>
      </c>
      <c r="DJ6" s="22"/>
      <c r="DK6" s="515"/>
      <c r="DL6" s="517"/>
      <c r="DM6" s="106"/>
      <c r="DN6" s="515"/>
      <c r="DO6" s="517"/>
      <c r="DP6" s="108"/>
      <c r="DQ6" s="636"/>
      <c r="DR6" s="637"/>
      <c r="DS6" s="638"/>
      <c r="DT6" s="285"/>
      <c r="DU6" s="55"/>
    </row>
    <row r="7" spans="1:125" ht="21" customHeight="1" thickBot="1" x14ac:dyDescent="0.3">
      <c r="A7" s="308"/>
      <c r="B7" s="789" t="s">
        <v>0</v>
      </c>
      <c r="C7" s="318" t="str">
        <f>'User Input Data'!C12</f>
        <v>Type of project</v>
      </c>
      <c r="D7" s="679"/>
      <c r="E7" s="679"/>
      <c r="F7" s="679"/>
      <c r="G7" s="679"/>
      <c r="H7" s="311" t="s">
        <v>66</v>
      </c>
      <c r="I7" s="312"/>
      <c r="J7" s="312"/>
      <c r="K7" s="312"/>
      <c r="L7" s="312"/>
      <c r="M7" s="312"/>
      <c r="N7" s="312"/>
      <c r="O7" s="312"/>
      <c r="P7" s="312"/>
      <c r="Q7" s="313"/>
      <c r="R7" s="314" t="s">
        <v>66</v>
      </c>
      <c r="S7" s="321"/>
      <c r="T7" s="321"/>
      <c r="U7" s="321"/>
      <c r="V7" s="321"/>
      <c r="W7" s="321"/>
      <c r="X7" s="321"/>
      <c r="Y7" s="321"/>
      <c r="Z7" s="321"/>
      <c r="AA7" s="322"/>
      <c r="AB7" s="792"/>
      <c r="AC7" s="809"/>
      <c r="AD7" s="90"/>
      <c r="AE7" s="799"/>
      <c r="AF7" s="799"/>
      <c r="AG7" s="124" t="s">
        <v>131</v>
      </c>
      <c r="AH7" s="10" t="s">
        <v>37</v>
      </c>
      <c r="AI7" s="15" t="s">
        <v>27</v>
      </c>
      <c r="AJ7" s="15" t="s">
        <v>27</v>
      </c>
      <c r="AK7" s="348" t="s">
        <v>131</v>
      </c>
      <c r="AL7" s="10" t="s">
        <v>37</v>
      </c>
      <c r="AM7" s="15" t="s">
        <v>27</v>
      </c>
      <c r="AN7" s="15" t="s">
        <v>27</v>
      </c>
      <c r="AO7" s="124" t="s">
        <v>131</v>
      </c>
      <c r="AP7" s="10" t="s">
        <v>37</v>
      </c>
      <c r="AQ7" s="15" t="s">
        <v>27</v>
      </c>
      <c r="AR7" s="15" t="s">
        <v>27</v>
      </c>
      <c r="AS7" s="124" t="s">
        <v>131</v>
      </c>
      <c r="AT7" s="10" t="s">
        <v>37</v>
      </c>
      <c r="AU7" s="15" t="s">
        <v>27</v>
      </c>
      <c r="AV7" s="15" t="s">
        <v>27</v>
      </c>
      <c r="AW7" s="124" t="s">
        <v>131</v>
      </c>
      <c r="AX7" s="10" t="s">
        <v>37</v>
      </c>
      <c r="AY7" s="15" t="s">
        <v>27</v>
      </c>
      <c r="AZ7" s="15" t="s">
        <v>27</v>
      </c>
      <c r="BA7" s="124" t="s">
        <v>131</v>
      </c>
      <c r="BB7" s="10" t="s">
        <v>37</v>
      </c>
      <c r="BC7" s="15" t="s">
        <v>27</v>
      </c>
      <c r="BD7" s="15" t="s">
        <v>27</v>
      </c>
      <c r="BE7" s="124" t="s">
        <v>131</v>
      </c>
      <c r="BF7" s="10" t="s">
        <v>37</v>
      </c>
      <c r="BG7" s="15" t="s">
        <v>27</v>
      </c>
      <c r="BH7" s="15" t="s">
        <v>27</v>
      </c>
      <c r="BI7" s="124" t="s">
        <v>131</v>
      </c>
      <c r="BJ7" s="10" t="s">
        <v>37</v>
      </c>
      <c r="BK7" s="15" t="s">
        <v>27</v>
      </c>
      <c r="BL7" s="15" t="s">
        <v>27</v>
      </c>
      <c r="BM7" s="124" t="s">
        <v>131</v>
      </c>
      <c r="BN7" s="10" t="s">
        <v>37</v>
      </c>
      <c r="BO7" s="15" t="s">
        <v>27</v>
      </c>
      <c r="BP7" s="15" t="s">
        <v>27</v>
      </c>
      <c r="BQ7" s="124" t="s">
        <v>131</v>
      </c>
      <c r="BR7" s="10" t="s">
        <v>37</v>
      </c>
      <c r="BS7" s="15" t="s">
        <v>27</v>
      </c>
      <c r="BT7" s="15" t="s">
        <v>27</v>
      </c>
      <c r="BU7" s="22"/>
      <c r="BV7" s="124" t="s">
        <v>131</v>
      </c>
      <c r="BW7" s="10" t="s">
        <v>37</v>
      </c>
      <c r="BX7" s="15" t="s">
        <v>4</v>
      </c>
      <c r="BY7" s="129" t="s">
        <v>4</v>
      </c>
      <c r="BZ7" s="124" t="s">
        <v>131</v>
      </c>
      <c r="CA7" s="10" t="s">
        <v>37</v>
      </c>
      <c r="CB7" s="15" t="s">
        <v>4</v>
      </c>
      <c r="CC7" s="129" t="s">
        <v>4</v>
      </c>
      <c r="CD7" s="124" t="s">
        <v>131</v>
      </c>
      <c r="CE7" s="10" t="s">
        <v>37</v>
      </c>
      <c r="CF7" s="15" t="s">
        <v>4</v>
      </c>
      <c r="CG7" s="15" t="s">
        <v>4</v>
      </c>
      <c r="CH7" s="124" t="s">
        <v>131</v>
      </c>
      <c r="CI7" s="10" t="s">
        <v>37</v>
      </c>
      <c r="CJ7" s="15" t="s">
        <v>4</v>
      </c>
      <c r="CK7" s="15" t="s">
        <v>4</v>
      </c>
      <c r="CL7" s="124" t="s">
        <v>131</v>
      </c>
      <c r="CM7" s="10" t="s">
        <v>37</v>
      </c>
      <c r="CN7" s="15" t="s">
        <v>4</v>
      </c>
      <c r="CO7" s="15" t="s">
        <v>4</v>
      </c>
      <c r="CP7" s="124" t="s">
        <v>131</v>
      </c>
      <c r="CQ7" s="10" t="s">
        <v>37</v>
      </c>
      <c r="CR7" s="15" t="s">
        <v>4</v>
      </c>
      <c r="CS7" s="15" t="s">
        <v>4</v>
      </c>
      <c r="CT7" s="124" t="s">
        <v>131</v>
      </c>
      <c r="CU7" s="10" t="s">
        <v>37</v>
      </c>
      <c r="CV7" s="15" t="s">
        <v>4</v>
      </c>
      <c r="CW7" s="15" t="s">
        <v>4</v>
      </c>
      <c r="CX7" s="124" t="s">
        <v>131</v>
      </c>
      <c r="CY7" s="10" t="s">
        <v>37</v>
      </c>
      <c r="CZ7" s="15" t="s">
        <v>4</v>
      </c>
      <c r="DA7" s="15" t="s">
        <v>4</v>
      </c>
      <c r="DB7" s="124" t="s">
        <v>131</v>
      </c>
      <c r="DC7" s="10" t="s">
        <v>37</v>
      </c>
      <c r="DD7" s="15" t="s">
        <v>4</v>
      </c>
      <c r="DE7" s="15" t="s">
        <v>4</v>
      </c>
      <c r="DF7" s="124" t="s">
        <v>131</v>
      </c>
      <c r="DG7" s="10" t="s">
        <v>37</v>
      </c>
      <c r="DH7" s="15" t="s">
        <v>4</v>
      </c>
      <c r="DI7" s="15" t="s">
        <v>4</v>
      </c>
      <c r="DJ7" s="22"/>
      <c r="DK7" s="15" t="s">
        <v>3</v>
      </c>
      <c r="DL7" s="15" t="s">
        <v>4</v>
      </c>
      <c r="DM7" s="107"/>
      <c r="DN7" s="15" t="s">
        <v>3</v>
      </c>
      <c r="DO7" s="15" t="s">
        <v>4</v>
      </c>
      <c r="DP7" s="103"/>
      <c r="DQ7" s="15" t="s">
        <v>3</v>
      </c>
      <c r="DR7" s="15" t="s">
        <v>4</v>
      </c>
      <c r="DS7" s="17" t="s">
        <v>22</v>
      </c>
      <c r="DT7" s="15" t="s">
        <v>33</v>
      </c>
      <c r="DU7" s="55"/>
    </row>
    <row r="8" spans="1:125" ht="16.5" thickBot="1" x14ac:dyDescent="0.3">
      <c r="A8" s="309" t="s">
        <v>15</v>
      </c>
      <c r="B8" s="790"/>
      <c r="C8" s="310"/>
      <c r="D8" s="319"/>
      <c r="E8" s="319"/>
      <c r="F8" s="319"/>
      <c r="G8" s="320"/>
      <c r="H8" s="317">
        <v>1</v>
      </c>
      <c r="I8" s="317">
        <f t="shared" ref="I8:AA8" si="0">H8+1</f>
        <v>2</v>
      </c>
      <c r="J8" s="317">
        <f t="shared" si="0"/>
        <v>3</v>
      </c>
      <c r="K8" s="317">
        <f t="shared" si="0"/>
        <v>4</v>
      </c>
      <c r="L8" s="317">
        <f t="shared" si="0"/>
        <v>5</v>
      </c>
      <c r="M8" s="317">
        <f t="shared" si="0"/>
        <v>6</v>
      </c>
      <c r="N8" s="317">
        <f t="shared" si="0"/>
        <v>7</v>
      </c>
      <c r="O8" s="317">
        <f t="shared" si="0"/>
        <v>8</v>
      </c>
      <c r="P8" s="317">
        <f t="shared" si="0"/>
        <v>9</v>
      </c>
      <c r="Q8" s="317">
        <f t="shared" si="0"/>
        <v>10</v>
      </c>
      <c r="R8" s="317">
        <v>1</v>
      </c>
      <c r="S8" s="317">
        <f t="shared" si="0"/>
        <v>2</v>
      </c>
      <c r="T8" s="317">
        <f t="shared" si="0"/>
        <v>3</v>
      </c>
      <c r="U8" s="317">
        <f t="shared" si="0"/>
        <v>4</v>
      </c>
      <c r="V8" s="317">
        <f t="shared" si="0"/>
        <v>5</v>
      </c>
      <c r="W8" s="317">
        <f t="shared" si="0"/>
        <v>6</v>
      </c>
      <c r="X8" s="317">
        <f t="shared" si="0"/>
        <v>7</v>
      </c>
      <c r="Y8" s="317">
        <f t="shared" si="0"/>
        <v>8</v>
      </c>
      <c r="Z8" s="317">
        <f t="shared" si="0"/>
        <v>9</v>
      </c>
      <c r="AA8" s="317">
        <f t="shared" si="0"/>
        <v>10</v>
      </c>
      <c r="AB8" s="6" t="s">
        <v>19</v>
      </c>
      <c r="AC8" s="6" t="s">
        <v>19</v>
      </c>
      <c r="AD8" s="90"/>
      <c r="AE8" s="800"/>
      <c r="AF8" s="800"/>
      <c r="AG8" s="125" t="s">
        <v>25</v>
      </c>
      <c r="AH8" s="11" t="s">
        <v>36</v>
      </c>
      <c r="AI8" s="16" t="s">
        <v>26</v>
      </c>
      <c r="AJ8" s="16" t="s">
        <v>26</v>
      </c>
      <c r="AK8" s="125" t="s">
        <v>25</v>
      </c>
      <c r="AL8" s="11" t="s">
        <v>36</v>
      </c>
      <c r="AM8" s="16" t="s">
        <v>26</v>
      </c>
      <c r="AN8" s="16" t="s">
        <v>26</v>
      </c>
      <c r="AO8" s="125" t="s">
        <v>25</v>
      </c>
      <c r="AP8" s="11" t="s">
        <v>36</v>
      </c>
      <c r="AQ8" s="16" t="s">
        <v>26</v>
      </c>
      <c r="AR8" s="16" t="s">
        <v>26</v>
      </c>
      <c r="AS8" s="125" t="s">
        <v>25</v>
      </c>
      <c r="AT8" s="11" t="s">
        <v>36</v>
      </c>
      <c r="AU8" s="16" t="s">
        <v>26</v>
      </c>
      <c r="AV8" s="16" t="s">
        <v>26</v>
      </c>
      <c r="AW8" s="125" t="s">
        <v>25</v>
      </c>
      <c r="AX8" s="11" t="s">
        <v>36</v>
      </c>
      <c r="AY8" s="16" t="s">
        <v>26</v>
      </c>
      <c r="AZ8" s="16" t="s">
        <v>26</v>
      </c>
      <c r="BA8" s="125" t="s">
        <v>25</v>
      </c>
      <c r="BB8" s="11" t="s">
        <v>36</v>
      </c>
      <c r="BC8" s="16" t="s">
        <v>26</v>
      </c>
      <c r="BD8" s="16" t="s">
        <v>26</v>
      </c>
      <c r="BE8" s="125" t="s">
        <v>25</v>
      </c>
      <c r="BF8" s="11" t="s">
        <v>36</v>
      </c>
      <c r="BG8" s="16" t="s">
        <v>26</v>
      </c>
      <c r="BH8" s="16" t="s">
        <v>26</v>
      </c>
      <c r="BI8" s="125" t="s">
        <v>25</v>
      </c>
      <c r="BJ8" s="11" t="s">
        <v>36</v>
      </c>
      <c r="BK8" s="16" t="s">
        <v>26</v>
      </c>
      <c r="BL8" s="16" t="s">
        <v>26</v>
      </c>
      <c r="BM8" s="125" t="s">
        <v>25</v>
      </c>
      <c r="BN8" s="11" t="s">
        <v>36</v>
      </c>
      <c r="BO8" s="16" t="s">
        <v>26</v>
      </c>
      <c r="BP8" s="16" t="s">
        <v>26</v>
      </c>
      <c r="BQ8" s="125" t="s">
        <v>25</v>
      </c>
      <c r="BR8" s="11" t="s">
        <v>36</v>
      </c>
      <c r="BS8" s="16" t="s">
        <v>26</v>
      </c>
      <c r="BT8" s="16" t="s">
        <v>26</v>
      </c>
      <c r="BU8" s="22"/>
      <c r="BV8" s="125" t="s">
        <v>25</v>
      </c>
      <c r="BW8" s="11" t="s">
        <v>36</v>
      </c>
      <c r="BX8" s="16" t="s">
        <v>26</v>
      </c>
      <c r="BY8" s="130" t="s">
        <v>26</v>
      </c>
      <c r="BZ8" s="125" t="s">
        <v>25</v>
      </c>
      <c r="CA8" s="11" t="s">
        <v>36</v>
      </c>
      <c r="CB8" s="16" t="s">
        <v>26</v>
      </c>
      <c r="CC8" s="130" t="s">
        <v>26</v>
      </c>
      <c r="CD8" s="125" t="s">
        <v>25</v>
      </c>
      <c r="CE8" s="11" t="s">
        <v>36</v>
      </c>
      <c r="CF8" s="16" t="s">
        <v>26</v>
      </c>
      <c r="CG8" s="16" t="s">
        <v>26</v>
      </c>
      <c r="CH8" s="125" t="s">
        <v>25</v>
      </c>
      <c r="CI8" s="11" t="s">
        <v>36</v>
      </c>
      <c r="CJ8" s="16" t="s">
        <v>26</v>
      </c>
      <c r="CK8" s="16" t="s">
        <v>26</v>
      </c>
      <c r="CL8" s="125" t="s">
        <v>25</v>
      </c>
      <c r="CM8" s="11" t="s">
        <v>36</v>
      </c>
      <c r="CN8" s="16" t="s">
        <v>26</v>
      </c>
      <c r="CO8" s="16" t="s">
        <v>26</v>
      </c>
      <c r="CP8" s="125" t="s">
        <v>25</v>
      </c>
      <c r="CQ8" s="11" t="s">
        <v>36</v>
      </c>
      <c r="CR8" s="16" t="s">
        <v>26</v>
      </c>
      <c r="CS8" s="16" t="s">
        <v>26</v>
      </c>
      <c r="CT8" s="125" t="s">
        <v>25</v>
      </c>
      <c r="CU8" s="11" t="s">
        <v>36</v>
      </c>
      <c r="CV8" s="16" t="s">
        <v>26</v>
      </c>
      <c r="CW8" s="16" t="s">
        <v>26</v>
      </c>
      <c r="CX8" s="125" t="s">
        <v>25</v>
      </c>
      <c r="CY8" s="11" t="s">
        <v>36</v>
      </c>
      <c r="CZ8" s="16" t="s">
        <v>26</v>
      </c>
      <c r="DA8" s="16" t="s">
        <v>26</v>
      </c>
      <c r="DB8" s="125" t="s">
        <v>25</v>
      </c>
      <c r="DC8" s="11" t="s">
        <v>36</v>
      </c>
      <c r="DD8" s="16" t="s">
        <v>26</v>
      </c>
      <c r="DE8" s="16" t="s">
        <v>26</v>
      </c>
      <c r="DF8" s="125" t="s">
        <v>25</v>
      </c>
      <c r="DG8" s="11" t="s">
        <v>36</v>
      </c>
      <c r="DH8" s="16" t="s">
        <v>26</v>
      </c>
      <c r="DI8" s="16" t="s">
        <v>26</v>
      </c>
      <c r="DJ8" s="22"/>
      <c r="DK8" s="16" t="s">
        <v>29</v>
      </c>
      <c r="DL8" s="16" t="s">
        <v>29</v>
      </c>
      <c r="DM8" s="107"/>
      <c r="DN8" s="16" t="s">
        <v>29</v>
      </c>
      <c r="DO8" s="16" t="s">
        <v>29</v>
      </c>
      <c r="DP8" s="103"/>
      <c r="DQ8" s="16" t="s">
        <v>29</v>
      </c>
      <c r="DR8" s="16" t="s">
        <v>29</v>
      </c>
      <c r="DS8" s="18" t="s">
        <v>29</v>
      </c>
      <c r="DT8" s="16" t="s">
        <v>23</v>
      </c>
      <c r="DU8" s="55"/>
    </row>
    <row r="9" spans="1:125" x14ac:dyDescent="0.2">
      <c r="A9" t="str">
        <f>IF(C9=TRUonly,'User Input Data'!A13,blank)</f>
        <v/>
      </c>
      <c r="B9" t="str">
        <f>IF(C9=TRUonly,'User Input Data'!B13,blank)</f>
        <v/>
      </c>
      <c r="C9" t="str">
        <f>IF('User Input Data'!C13=TRUonly,'User Input Data'!C13,blank)</f>
        <v/>
      </c>
      <c r="D9" t="str">
        <f>IF(AND('User Input Data'!D13&gt;1,C9=TRUonly),'User Input Data'!D13,blank)</f>
        <v/>
      </c>
      <c r="E9" t="str">
        <f>IF(AND('User Input Data'!E13&gt;1,C9=TRUonly),'User Input Data'!E13,blank)</f>
        <v/>
      </c>
      <c r="F9" t="str">
        <f>IF(AND('User Input Data'!F13&gt;1,C9=TRUonly),'User Input Data'!F13,blank)</f>
        <v/>
      </c>
      <c r="G9" t="str">
        <f>IF(AND('User Input Data'!G13&gt;1,C9=TRUonly),'User Input Data'!G13,blank)</f>
        <v/>
      </c>
      <c r="H9" s="78"/>
      <c r="I9" s="78"/>
      <c r="J9" s="78"/>
      <c r="K9" s="78"/>
      <c r="L9" s="78"/>
      <c r="M9" s="78"/>
      <c r="N9" s="78"/>
      <c r="O9" s="78"/>
      <c r="P9" s="78"/>
      <c r="Q9" s="78"/>
      <c r="R9" s="79" t="str">
        <f>IF(C9=TRUonly,'User Input Data'!R13,blank)</f>
        <v/>
      </c>
      <c r="S9" s="79" t="str">
        <f>IF(C9=TRUonly,'User Input Data'!S13,blank)</f>
        <v/>
      </c>
      <c r="T9" s="79" t="str">
        <f>IF(C9=TRUonly,'User Input Data'!T13,blank)</f>
        <v/>
      </c>
      <c r="U9" s="79" t="str">
        <f>IF(C9=TRUonly,'User Input Data'!U13,blank)</f>
        <v/>
      </c>
      <c r="V9" s="79" t="str">
        <f>IF(C9=TRUonly,'User Input Data'!V13,blank)</f>
        <v/>
      </c>
      <c r="W9" s="79" t="str">
        <f>IF(C9=TRUonly,'User Input Data'!W13,blank)</f>
        <v/>
      </c>
      <c r="X9" s="79" t="str">
        <f>IF(C9=TRUonly,'User Input Data'!X13,blank)</f>
        <v/>
      </c>
      <c r="Y9" s="79" t="str">
        <f>IF(C9=TRUonly,'User Input Data'!Y13,blank)</f>
        <v/>
      </c>
      <c r="Z9" s="79" t="str">
        <f>IF(C9=TRUonly,'User Input Data'!Z13,blank)</f>
        <v/>
      </c>
      <c r="AA9" s="79" t="str">
        <f>IF(C9=TRUonly,'User Input Data'!AA13,blank)</f>
        <v/>
      </c>
      <c r="AB9" s="9" t="str">
        <f>IF('User Input Data'!C13=TRUonly,'User Input Data'!AC13,blank)</f>
        <v/>
      </c>
      <c r="AC9" s="9" t="str">
        <f>IF('User Input Data'!C13=TRUonly,'User Input Data'!AD13,blank)</f>
        <v/>
      </c>
      <c r="AE9" s="78"/>
      <c r="AF9" t="str">
        <f>IF(F9&gt;0,F9,Other!$G$7)</f>
        <v/>
      </c>
      <c r="AG9" s="435" t="str">
        <f>IF(C9=TRUonly,VLOOKUP(B9+0,'Table 6'!$B$3:$D$20,2),blank)</f>
        <v/>
      </c>
      <c r="AH9" t="str">
        <f>IF(C9=TRUonly,VLOOKUP(B9+0,'Tables 2-3 TRU'!$B$14:$D$31,2),blank)</f>
        <v/>
      </c>
      <c r="AI9" s="243" t="str">
        <f>IF(C9=TRUonly,PRODUCT(G9,IF(AF9/TRU_oper&lt;1,1,AF9/TRU_oper)*(truck_idle/60),Other!$G$4/454,AG9,R9)+PRODUCT(G9,tru_Load_Factor,tru__hp,R9,IF(AF9/TRU_oper&lt;1,1,AF9/TRU_oper)*(truck_idle/60),Other!$G$4/454,AH9)+PRODUCT(G9,R9,(AF9-IF(AF9/TRU_oper&lt;1,1,AF9/TRU_oper)*(truck_idle/60)),tru_Load_Factor,tru__hp,Other!$G$4/454,AH9),blank)</f>
        <v/>
      </c>
      <c r="AJ9" s="243" t="str">
        <f>IF(C9=TRUonly,PRODUCT(G9,tru_Load_Factor,tru__hp,AH9,R9,IF(AF9/TRU_oper&lt;1,1,AF9/TRU_oper)*(truck_idle/60),Other!$G$4/454)+PRODUCT(G9,R9,AG9,IF(AF9/TRU_oper&lt;1,1,AF9/TRU_oper)*(truck_idle/60),Other!$G$4/454)+PRODUCT(G9,R9,(AF9-IF(AF9/TRU_oper&lt;1,1,AF9/TRU_oper)*(truck_idle/60)),TRU_KW,gridNox,Other!$G$4/454),blank)</f>
        <v/>
      </c>
      <c r="AK9" s="435" t="str">
        <f>IF(C9=TRUonly,VLOOKUP(B9+1,'Table 6'!$B$3:$D$20,2),blank)</f>
        <v/>
      </c>
      <c r="AL9" s="112" t="str">
        <f>IF(C9=TRUonly,VLOOKUP(B9+1,'Tables 2-3 TRU'!$B$14:$D$31,2),blank)</f>
        <v/>
      </c>
      <c r="AM9" s="243" t="str">
        <f>IF(C9=TRUonly,PRODUCT(G9,S9,AF9-IF(AF9/TRU_oper&lt;1,1,AF9/TRU_oper)*(truck_idle/60),tru_Load_Factor,tru__hp,AL9,Other!$G$4/454)+PRODUCT(G9,tru_Load_Factor,tru__hp,AL9,S9,IF(AF9/TRU_oper&lt;1,1,AF9/TRU_oper)*(truck_idle/60),Other!$G$4/454)+PRODUCT(G9,S9,AK9,IF(AF9/TRU_oper&lt;1,1,AF9/TRU_oper)*(truck_idle/60),Other!$G$4/454),blank)</f>
        <v/>
      </c>
      <c r="AN9" s="243" t="str">
        <f>IF(C9=TRUonly,PRODUCT(G9,tru_Load_Factor,tru__hp,AL9,S9,IF(AF9/TRU_oper&lt;1,1,AF9/TRU_oper)*(truck_idle/60),Other!$G$4/454)+PRODUCT(G9,S9,AK9,IF(AF9/TRU_oper&lt;1,1,AF9/TRU_oper)*(truck_idle/60),Other!$G$4/454)+PRODUCT(G9,S9,(AF9-IF(AF9/TRU_oper&lt;1,1,AF9/TRU_oper)*(truck_idle/60)),TRU_KW,gridNox,Other!$G$4/454),blank)</f>
        <v/>
      </c>
      <c r="AO9" s="435" t="str">
        <f>IF(C9=TRUonly,VLOOKUP(B9+2,'Table 6'!$B$3:$D$20,2),blank)</f>
        <v/>
      </c>
      <c r="AP9" s="112" t="str">
        <f>IF(C9=TRUonly,VLOOKUP(B9+2,'Tables 2-3 TRU'!$B$14:$D$31,2),blank)</f>
        <v/>
      </c>
      <c r="AQ9" s="243" t="str">
        <f>IF(C9=TRUonly,PRODUCT(G9,T9,AF9-IF(AF9/TRU_oper&lt;1,1,AF9/TRU_oper)*(truck_idle/60),tru_Load_Factor,tru__hp,AP9,Other!$G$4/454)+PRODUCT(G9,tru_Load_Factor,tru__hp,AP9,T9,IF(AF9/TRU_oper&lt;1,1,AF9/TRU_oper)*(truck_idle/60),Other!$G$4/454)+PRODUCT(G9,T9,AO9,IF(AF9/TRU_oper&lt;1,1,AF9/TRU_oper)*(truck_idle/60),Other!$G$4/454),blank)</f>
        <v/>
      </c>
      <c r="AR9" s="243" t="str">
        <f>IF(C9=TRUonly,PRODUCT(G9,tru_Load_Factor,tru__hp,AP9,T9,IF(AF9/TRU_oper&lt;1,1,AF9/TRU_oper)*(truck_idle/60),Other!$G$4/454)+PRODUCT(G9,T9,AO9,IF(AF9/TRU_oper&lt;1,1,AF9/TRU_oper)*(truck_idle/60),Other!$G$4/454)+PRODUCT(G9,T9,(AF9-IF(AF9/TRU_oper&lt;1,1,AF9/TRU_oper)*(truck_idle/60)),TRU_KW,gridNox,Other!$G$4/454),blank)</f>
        <v/>
      </c>
      <c r="AS9" s="435" t="str">
        <f>IF(C9=TRUonly,VLOOKUP(B9+3,'Table 6'!$B$3:$D$20,2),blank)</f>
        <v/>
      </c>
      <c r="AT9" s="112" t="str">
        <f>IF(C9=TRUonly,VLOOKUP(B9+3,'Tables 2-3 TRU'!$B$14:$D$31,2),blank)</f>
        <v/>
      </c>
      <c r="AU9" s="243" t="str">
        <f>IF(C9=TRUonly,PRODUCT(G9,U9,AF9-IF(AF9/TRU_oper&lt;1,1,AF9/TRU_oper)*(truck_idle/60),tru_Load_Factor,tru__hp,AT9,Other!$G$4/454)+PRODUCT(G9,tru_Load_Factor,tru__hp,AT9,U9,IF(AF9/TRU_oper&lt;1,1,AF9/TRU_oper)*(truck_idle/60),Other!$G$4/454)+PRODUCT(G9,U9,AS9,IF(AF9/TRU_oper&lt;1,1,AF9/TRU_oper)*(truck_idle/60),Other!$G$4/454),blank)</f>
        <v/>
      </c>
      <c r="AV9" s="243" t="str">
        <f>IF(C9=TRUonly,PRODUCT(G9,tru_Load_Factor,tru__hp,AT9,U9,IF(AF9/TRU_oper&lt;1,1,AF9/TRU_oper)*(truck_idle/60),Other!$G$4/454)+PRODUCT(G9,U9,AS9,IF(AF9/TRU_oper&lt;1,1,AF9/TRU_oper)*(truck_idle/60),Other!$G$4/454)+PRODUCT(G9,U9,(AF9-IF(AF9/TRU_oper&lt;1,1,AF9/TRU_oper)*(truck_idle/60)),TRU_KW,gridNox,Other!$G$4/454),blank)</f>
        <v/>
      </c>
      <c r="AW9" s="435" t="str">
        <f>IF(C9=TRUonly,VLOOKUP(B9+4,'Table 6'!$B$3:$D$20,2),blank)</f>
        <v/>
      </c>
      <c r="AX9" s="112" t="str">
        <f>IF(C9=TRUonly,VLOOKUP(B9+4,'Tables 2-3 TRU'!$B$14:$D$31,2),blank)</f>
        <v/>
      </c>
      <c r="AY9" s="243" t="str">
        <f>IF(C9=TRUonly,PRODUCT(G9,V9,AF9-IF(AF9/TRU_oper&lt;1,1,AF9/TRU_oper)*(truck_idle/60),tru_Load_Factor,tru__hp,AX9,Other!$G$4/454)+PRODUCT(G9,tru_Load_Factor,tru__hp,AX9,V9,IF(AF9/TRU_oper&lt;1,1,AF9/TRU_oper)*(truck_idle/60),Other!$G$4/454)+PRODUCT(G9,V9,AW9,IF(AF9/TRU_oper&lt;1,1,AF9/TRU_oper)*(truck_idle/60),Other!$G$4/454),blank)</f>
        <v/>
      </c>
      <c r="AZ9" s="243" t="str">
        <f>IF(C9=TRUonly,PRODUCT(G9,tru_Load_Factor,tru__hp,AX9,V9,IF(AF9/TRU_oper&lt;1,1,AF9/TRU_oper)*(truck_idle/60),Other!$G$4/454)+PRODUCT(G9,V9,AW9,IF(AF9/TRU_oper&lt;1,1,AF9/TRU_oper)*(truck_idle/60),Other!$G$4/454)+PRODUCT(G9,V9,(AF9-IF(AF9/TRU_oper&lt;1,1,AF9/TRU_oper)*(truck_idle/60)),TRU_KW,gridNox,Other!$G$4/454),blank)</f>
        <v/>
      </c>
      <c r="BA9" s="435" t="str">
        <f>IF(C9=TRUonly,VLOOKUP(B9+5,'Table 6'!$B$3:$D$20,2),blank)</f>
        <v/>
      </c>
      <c r="BB9" s="112" t="str">
        <f>IF(C9=TRUonly,VLOOKUP(B9+5,'Tables 2-3 TRU'!$B$14:$D$31,2),blank)</f>
        <v/>
      </c>
      <c r="BC9" s="243" t="str">
        <f>IF(C9=TRUonly,PRODUCT(G9,W9,AF9-IF(AF9/TRU_oper&lt;1,1,AF9/TRU_oper)*(truck_idle/60),tru_Load_Factor,tru__hp,BB9,Other!$G$4/454)+PRODUCT(G9,tru_Load_Factor,tru__hp,BB9,W9,IF(AF9/TRU_oper&lt;1,1,AF9/TRU_oper)*(truck_idle/60),Other!$G$4/454)+PRODUCT(G9,W9,BA9,IF(AF9/TRU_oper&lt;1,1,AF9/TRU_oper)*(truck_idle/60),Other!$G$4/454),blank)</f>
        <v/>
      </c>
      <c r="BD9" s="243" t="str">
        <f>IF(C9=TRUonly,PRODUCT(G9,tru_Load_Factor,tru__hp,BB9,W9,IF(AF9/TRU_oper&lt;1,1,AF9/TRU_oper)*(truck_idle/60),Other!$G$4/454)+PRODUCT(G9,W9,BA9,IF(AF9/TRU_oper&lt;1,1,AF9/TRU_oper)*(truck_idle/60),Other!$G$4/454)+PRODUCT(G9,W9,(AF9-IF(AF9/TRU_oper&lt;1,1,AF9/TRU_oper)*(truck_idle/60)),TRU_KW,gridNox,Other!$G$4/454),blank)</f>
        <v/>
      </c>
      <c r="BE9" s="435" t="str">
        <f>IF(C9=TRUonly,VLOOKUP(B9+6,'Table 6'!$B$3:$D$20,2),blank)</f>
        <v/>
      </c>
      <c r="BF9" s="112" t="str">
        <f>IF(C9=TRUonly,VLOOKUP(B9+6,'Tables 2-3 TRU'!$B$14:$D$31,2),blank)</f>
        <v/>
      </c>
      <c r="BG9" s="243" t="str">
        <f>IF(C9=TRUonly,PRODUCT(G9,X9,AF9-IF(AF9/TRU_oper&lt;1,1,AF9/TRU_oper)*(truck_idle/60),tru_Load_Factor,tru__hp,BF9,Other!$G$4/454)+PRODUCT(G9,tru_Load_Factor,tru__hp,BF9,X9,IF(AF9/TRU_oper&lt;1,1,AF9/TRU_oper)*(truck_idle/60),Other!$G$4/454)+PRODUCT(G9,X9,BE9,IF(AF9/TRU_oper&lt;1,1,AF9/TRU_oper)*(truck_idle/60),Other!$G$4/454),blank)</f>
        <v/>
      </c>
      <c r="BH9" s="243" t="str">
        <f>IF(C9=TRUonly,PRODUCT(G9,tru_Load_Factor,tru__hp,BF9,X9,IF(AF9/TRU_oper&lt;1,1,AF9/TRU_oper)*(truck_idle/60),Other!$G$4/454)+PRODUCT(G9,X9,BE9,IF(AF9/TRU_oper&lt;1,1,AF9/TRU_oper)*(truck_idle/60),Other!$G$4/454)+PRODUCT(G9,X9,(AF9-IF(AF9/TRU_oper&lt;1,1,AF9/TRU_oper)*(truck_idle/60)),TRU_KW,gridNox,Other!$G$4/454),blank)</f>
        <v/>
      </c>
      <c r="BI9" s="435" t="str">
        <f>IF(C9=TRUonly,VLOOKUP(B9+7,'Table 6'!$B$3:$D$20,2),blank)</f>
        <v/>
      </c>
      <c r="BJ9" s="112" t="str">
        <f>IF(C9=TRUonly,VLOOKUP(B9+7,'Tables 2-3 TRU'!$B$14:$D$31,2),blank)</f>
        <v/>
      </c>
      <c r="BK9" s="243" t="str">
        <f>IF(C9=TRUonly,PRODUCT(G9,Y9,AF9-IF(AF9/TRU_oper&lt;1,1,AF9/TRU_oper)*(truck_idle/60),tru_Load_Factor,tru__hp,BJ9,Other!$G$4/454)+PRODUCT(G9,tru_Load_Factor,tru__hp,BJ9,Y9,IF(AF9/TRU_oper&lt;1,1,AF9/TRU_oper)*(truck_idle/60),Other!$G$4/454)+PRODUCT(G9,Y9,BI9,IF(AF9/TRU_oper&lt;1,1,AF9/TRU_oper)*(truck_idle/60),Other!$G$4/454),blank)</f>
        <v/>
      </c>
      <c r="BL9" s="243" t="str">
        <f>IF(C9=TRUonly,PRODUCT(G9,tru_Load_Factor,tru__hp,BJ9,Y9,IF(AF9/TRU_oper&lt;1,1,AF9/TRU_oper)*(truck_idle/60),Other!$G$4/454)+PRODUCT(G9,Y9,BI9,IF(AF9/TRU_oper&lt;1,1,AF9/TRU_oper)*(truck_idle/60),Other!$G$4/454)+PRODUCT(G9,Y9,(AF9-IF(AF9/TRU_oper&lt;1,1,AF9/TRU_oper)*(truck_idle/60)),TRU_KW,gridNox,Other!$G$4/454),blank)</f>
        <v/>
      </c>
      <c r="BM9" s="435" t="str">
        <f>IF(C9=TRUonly,VLOOKUP(B9+8,'Table 6'!$B$3:$D$20,2),blank)</f>
        <v/>
      </c>
      <c r="BN9" s="112" t="str">
        <f>IF(C9=TRUonly,VLOOKUP(B9+8,'Tables 2-3 TRU'!$B$14:$D$31,2),blank)</f>
        <v/>
      </c>
      <c r="BO9" s="243" t="str">
        <f>IF(C9=TRUonly,PRODUCT(G9,Z9,AF9-IF(AF9/TRU_oper&lt;1,1,AF9/TRU_oper)*(truck_idle/60),tru_Load_Factor,tru__hp,BN9,Other!$G$4/454)+PRODUCT(G9,tru_Load_Factor,tru__hp,BN9,Z9,IF(AF9/TRU_oper&lt;1,1,AF9/TRU_oper)*(truck_idle/60),Other!$G$4/454)+PRODUCT(G9,Z9,BM9,IF(AF9/TRU_oper&lt;1,1,AF9/TRU_oper)*(truck_idle/60),Other!$G$4/454),blank)</f>
        <v/>
      </c>
      <c r="BP9" s="243" t="str">
        <f>IF(C9=TRUonly,PRODUCT(G9,tru_Load_Factor,tru__hp,BN9,Z9,(AF9/TRU_oper)*(truck_idle/60),Other!$G$4/454)+PRODUCT(G9,Z9,BM9,(AF9/TRU_oper)*(truck_idle/60),Other!$G$4/454)+PRODUCT(G9,Z9,(AF9-(AF9/TRU_oper)*(truck_idle/60)),TRU_KW,gridNox,Other!$G$4/454),blank)</f>
        <v/>
      </c>
      <c r="BQ9" s="435" t="str">
        <f>IF(C9=TRUonly,VLOOKUP(B9+9,'Table 6'!$B$3:$D$20,2),blank)</f>
        <v/>
      </c>
      <c r="BR9" s="112" t="str">
        <f>IF(C9=TRUonly,VLOOKUP(B9+9,'Tables 2-3 TRU'!$B$14:$D$31,2),blank)</f>
        <v/>
      </c>
      <c r="BS9" s="243" t="str">
        <f>IF(C9=TRUonly,PRODUCT(G9,AA9,AF9-IF(AF9/TRU_oper&lt;1,1,AF9/TRU_oper)*(truck_idle/60),tru_Load_Factor,tru__hp,BR9,Other!$G$4/454)+PRODUCT(G9,tru_Load_Factor,tru__hp,BR9,AA9,IF(AF9/TRU_oper&lt;1,1,AF9/TRU_oper)*(truck_idle/60),Other!$G$4/454)+PRODUCT(G9,AA9,BQ9,IF(AF9/TRU_oper&lt;1,1,AF9/TRU_oper)*(truck_idle/60),Other!$G$4/454),blank)</f>
        <v/>
      </c>
      <c r="BT9" s="243" t="str">
        <f>IF(C9=TRUonly,PRODUCT(G9,tru_Load_Factor,tru__hp,BR9,AA9,IF(AF9/TRU_oper&lt;1,1,AF9/TRU_oper)*(truck_idle/60),Other!$G$4/454)+PRODUCT(G9,AA9,BQ9,IF(AF9/TRU_oper&lt;1,1,AF9/TRU_oper)*(truck_idle/60),Other!$G$4/454)+PRODUCT(G9,AA9,(AF9-IF(AF9/TRU_oper&lt;1,1,AF9/TRU_oper)*(truck_idle/60)),TRU_KW,gridNox,Other!$G$4/454),blank)</f>
        <v/>
      </c>
      <c r="BU9" s="112"/>
      <c r="BV9" s="435" t="str">
        <f>IF(C9=TRUonly,VLOOKUP(B9+0,'Table 6'!$B$3:$D$20,3),blank)</f>
        <v/>
      </c>
      <c r="BW9" s="112" t="str">
        <f>IF(C9=TRUonly,VLOOKUP(B9+0,'Tables 2-3 TRU'!$B$14:$D$31,3),blank)</f>
        <v/>
      </c>
      <c r="BX9" s="243" t="str">
        <f>IF(C9=TRUonly,PRODUCT(G9,R9,AF9-IF(AF9/TRU_oper&lt;1,1,AF9/TRU_oper)*(truck_idle/60),tru_Load_Factor,tru__hp,BW9,Other!$G$4/454)+PRODUCT(G9,tru_Load_Factor,tru__hp,BW9,R9,IF(AF9/TRU_oper&lt;1,1,AF9/TRU_oper)*(truck_idle/60),365/454)+PRODUCT(G9,R9,BV9,IF(AF9/TRU_oper&lt;1,1,AF9/TRU_oper)*(truck_idle/60),Other!$G$4/454),blank)</f>
        <v/>
      </c>
      <c r="BY9" s="243" t="str">
        <f>IF(C9=TRUonly,PRODUCT(G9,tru_Load_Factor,tru__hp,BW9,R9,IF(AF9/TRU_oper&lt;1,1,AF9/TRU_oper)*(truck_idle/60),Other!$G$4/454)+PRODUCT(G9,R9,BV9,IF(AF9/TRU_oper&lt;1,1,AF9/TRU_oper)*(truck_idle/60),Other!$G$4/454)+PRODUCT(G9,R9,(AF9-IF(AF9/TRU_oper&lt;1,1,AF9/TRU_oper)*(truck_idle/60)),TRU_KW,gridPM,Other!$G$4/454),blank)</f>
        <v/>
      </c>
      <c r="BZ9" s="435" t="str">
        <f>IF(C9=TRUonly,VLOOKUP(B9+1,'Table 6'!$B$3:$D$20,3),blank)</f>
        <v/>
      </c>
      <c r="CA9" s="112" t="str">
        <f>IF(C9=TRUonly,VLOOKUP(B9+1,'Tables 2-3 TRU'!$B$14:$D$31,3),blank)</f>
        <v/>
      </c>
      <c r="CB9" s="243" t="str">
        <f>IF(C9=TRUonly,PRODUCT(G9,S9,AF9-IF(AF9/TRU_oper&lt;1,1,AF9/TRU_oper)*(truck_idle/60),tru_Load_Factor,tru__hp,CA9,Other!$G$4/454)+PRODUCT(G9,tru_Load_Factor,tru__hp,CA9,S9,IF(AF9/TRU_oper&lt;1,1,AF9/TRU_oper)*(truck_idle/60),365/454)+PRODUCT(G9,S9,BZ9,IF(AF9/TRU_oper&lt;1,1,AF9/TRU_oper)*(truck_idle/60),Other!$G$4/454),blank)</f>
        <v/>
      </c>
      <c r="CC9" s="243" t="str">
        <f>IF(C9=TRUonly,PRODUCT(G9,tru_Load_Factor,tru__hp,CA9,S9,IF(AF9/TRU_oper&lt;1,1,AF9/TRU_oper)*(truck_idle/60),Other!$G$4/454)+PRODUCT(G9,S9,BZ9,IF(AF9/TRU_oper&lt;1,1,AF9/TRU_oper)*(truck_idle/60),Other!$G$4/454)+PRODUCT(G9,S9,(AF9-IF(AF9/TRU_oper&lt;1,1,AF9/TRU_oper)*(truck_idle/60)),TRU_KW,gridPM,Other!$G$4/454),blank)</f>
        <v/>
      </c>
      <c r="CD9" s="435" t="str">
        <f>IF(C9=TRUonly,VLOOKUP(B9+2,'Table 6'!$B$3:$D$20,3),blank)</f>
        <v/>
      </c>
      <c r="CE9" s="112" t="str">
        <f>IF(C9=TRUonly,VLOOKUP(B9+2,'Tables 2-3 TRU'!$B$14:$D$31,3),blank)</f>
        <v/>
      </c>
      <c r="CF9" s="243" t="str">
        <f>IF(C9=TRUonly,PRODUCT(G9,T9,AF9-IF(AF9/TRU_oper&lt;1,1,AF9/TRU_oper)*(truck_idle/60),tru_Load_Factor,tru__hp,CE9,Other!$G$4/454)+PRODUCT(G9,tru_Load_Factor,tru__hp,CE9,T9,IF(AF9/TRU_oper&lt;1,1,AF9/TRU_oper)*(truck_idle/60),365/454)+PRODUCT(G9,T9,CD9,IF(AF9/TRU_oper&lt;1,1,AF9/TRU_oper)*(truck_idle/60),Other!$G$4/454),blank)</f>
        <v/>
      </c>
      <c r="CG9" s="243" t="str">
        <f>IF(C9=TRUonly,PRODUCT(G9,tru_Load_Factor,tru__hp,CE9,T9,IF(AF9/TRU_oper&lt;1,1,AF9/TRU_oper)*(truck_idle/60),Other!$G$4/454)+PRODUCT(G9,T9,CD9,IF(AF9/TRU_oper&lt;1,1,AF9/TRU_oper)*(truck_idle/60),Other!$G$4/454)+PRODUCT(G9,T9,(AF9-IF(AF9/TRU_oper&lt;1,1,AF9/TRU_oper)*(truck_idle/60)),TRU_KW,gridPM,Other!$G$4/454),blank)</f>
        <v/>
      </c>
      <c r="CH9" s="435" t="str">
        <f>IF(C9=TRUonly,VLOOKUP(B9+3,'Table 6'!$B$3:$D$20,3),blank)</f>
        <v/>
      </c>
      <c r="CI9" s="112" t="str">
        <f>IF(C9=TRUonly,VLOOKUP(B9+3,'Tables 2-3 TRU'!$B$14:$D$31,3),blank)</f>
        <v/>
      </c>
      <c r="CJ9" s="243" t="str">
        <f>IF(C9=TRUonly,PRODUCT(G9,U9,AF9-IF(AF9/TRU_oper&lt;1,1,AF9/TRU_oper)*(truck_idle/60),tru_Load_Factor,tru__hp,CI9,Other!$G$4/454)+PRODUCT(G9,tru_Load_Factor,tru__hp,CI9,U9,IF(AF9/TRU_oper&lt;1,1,AF9/TRU_oper)*(truck_idle/60),Other!$G$4/454)+PRODUCT(G9,U9,CH9,IF(AF9/TRU_oper&lt;1,1,AF9/TRU_oper)*(truck_idle/60),Other!$G$4/454),blank)</f>
        <v/>
      </c>
      <c r="CK9" s="243" t="str">
        <f>IF(C9=TRUonly,PRODUCT(G9,tru_Load_Factor,tru__hp,CI9,U9,IF(AF9/TRU_oper&lt;1,1,AF9/TRU_oper)*(truck_idle/60),Other!$G$4/454)+PRODUCT(G9,U9,CH9,IF(AF9/TRU_oper&lt;1,1,AF9/TRU_oper)*(truck_idle/60),Other!$G$4/454)+PRODUCT(G9,U9,(AF9-IF(AF9/TRU_oper&lt;1,1,AF9/TRU_oper)*(truck_idle/60)),TRU_KW,gridPM,Other!$G$4/454),blank)</f>
        <v/>
      </c>
      <c r="CL9" s="435" t="str">
        <f>IF(C9=TRUonly,VLOOKUP(B9+4,'Table 6'!$B$3:$D$20,3),blank)</f>
        <v/>
      </c>
      <c r="CM9" s="112" t="str">
        <f>IF(C9=TRUonly,VLOOKUP(B9+4,'Tables 2-3 TRU'!$B$14:$D$31,3),blank)</f>
        <v/>
      </c>
      <c r="CN9" s="243" t="str">
        <f>IF(C9=TRUonly,PRODUCT(G9,V9,AF9-IF(AF9/TRU_oper&lt;1,1,AF9/TRU_oper)*(truck_idle/60),tru_Load_Factor,tru__hp,CM9,Other!$G$4/454)+PRODUCT(G9,tru_Load_Factor,tru__hp,CM9,V9,IF(AF9/TRU_oper&lt;1,1,AF9/TRU_oper)*(truck_idle/60),Other!$G$4/454)+PRODUCT(G9,V9,CL9,IF(AF9/TRU_oper&lt;1,1,AF9/TRU_oper)*(truck_idle/60),Other!$G$4/454),blank)</f>
        <v/>
      </c>
      <c r="CO9" s="243" t="str">
        <f>IF(C9=TRUonly,PRODUCT(G9,tru_Load_Factor,tru__hp,CM9,V9,IF(AF9/TRU_oper&lt;1,1,AF9/TRU_oper)*(truck_idle/60),Other!$G$4/454)+PRODUCT(G9,V9,CL9,IF(AF9/TRU_oper&lt;1,1,AF9/TRU_oper)*(truck_idle/60),Other!$G$4/454)+PRODUCT(G9,V9,(AF9-IF(AF9/TRU_oper&lt;1,1,AF9/TRU_oper)*(truck_idle/60)),TRU_KW,gridPM,Other!$G$4/454),blank)</f>
        <v/>
      </c>
      <c r="CP9" s="435" t="str">
        <f>IF(C9=TRUonly,VLOOKUP(B9+5,'Table 6'!$B$3:$D$20,3),blank)</f>
        <v/>
      </c>
      <c r="CQ9" s="112" t="str">
        <f>IF(C9=TRUonly,VLOOKUP(B9+5,'Tables 2-3 TRU'!$B$14:$D$31,3),blank)</f>
        <v/>
      </c>
      <c r="CR9" s="243" t="str">
        <f>IF(C9=TRUonly,PRODUCT(G9,W9,AF9-IF(AF9/TRU_oper&lt;1,1,AF9/TRU_oper)*(truck_idle/60),tru_Load_Factor,tru__hp,CQ9,Other!$G$4/454)+PRODUCT(G9,tru_Load_Factor,tru__hp,CQ9,W9,IF(AF9/TRU_oper&lt;1,1,AF9/TRU_oper)*(truck_idle/60),Other!$G$4/454)+PRODUCT(G9,W9,CP9,IF(AF9/TRU_oper&lt;1,1,AF9/TRU_oper)*(truck_idle/60),Other!$G$4/454),blank)</f>
        <v/>
      </c>
      <c r="CS9" s="243" t="str">
        <f>IF(C9=TRUonly,PRODUCT(G9,tru_Load_Factor,tru__hp,CQ9,W9,IF(AF9/TRU_oper&lt;1,1,AF9/TRU_oper)*(truck_idle/60),Other!$G$4/454)+PRODUCT(G9,W9,CP9,IF(AF9/TRU_oper&lt;1,1,AF9/TRU_oper)*(truck_idle/60),Other!$G$4/454)+PRODUCT(G9,W9,(AF9-IF(AF9/TRU_oper&lt;1,1,AF9/TRU_oper)*(truck_idle/60)),TRU_KW,gridPM,Other!$G$4/454),blank)</f>
        <v/>
      </c>
      <c r="CT9" s="435" t="str">
        <f>IF(C9=TRUonly,VLOOKUP(B9+6,'Table 6'!$B$3:$D$20,3),blank)</f>
        <v/>
      </c>
      <c r="CU9" s="112" t="str">
        <f>IF(C9=TRUonly,VLOOKUP(B9+6,'Tables 2-3 TRU'!$B$14:$D$31,3),blank)</f>
        <v/>
      </c>
      <c r="CV9" s="243" t="str">
        <f>IF(C9=TRUonly,PRODUCT(G9,X9,AF9-IF(AF9/TRU_oper&lt;1,1,AF9/TRU_oper)*(truck_idle/60),tru_Load_Factor,tru__hp,CU9,Other!$G$4/454)+PRODUCT(G9,tru_Load_Factor,tru__hp,CU9,X9,IF(AF9/TRU_oper&lt;1,1,AF9/TRU_oper)*(truck_idle/60),Other!$G$4/454)+PRODUCT(G9,X9,CT9,IF(AF9/TRU_oper&lt;1,1,AF9/TRU_oper)*(truck_idle/60),Other!$G$4/454),blank)</f>
        <v/>
      </c>
      <c r="CW9" s="243" t="str">
        <f>IF(C9=TRUonly,PRODUCT(G9,tru_Load_Factor,tru__hp,CU9,X9,IF(AF9/TRU_oper&lt;1,1,AF9/TRU_oper)*(truck_idle/60),Other!$G$4/454)+PRODUCT(G9,X9,CT9,IF(AF9/TRU_oper&lt;1,1,AF9/TRU_oper)*(truck_idle/60),Other!$G$4/454)+PRODUCT(G9,X9,(AF9-IF(AF9/TRU_oper&lt;1,1,AF9/TRU_oper)*(truck_idle/60)),TRU_KW,gridPM,Other!$G$4/454),blank)</f>
        <v/>
      </c>
      <c r="CX9" s="435" t="str">
        <f>IF(C9=TRUonly,VLOOKUP(B9+7,'Table 6'!$B$3:$D$20,3),blank)</f>
        <v/>
      </c>
      <c r="CY9" s="112" t="str">
        <f>IF(C9=TRUonly,VLOOKUP(B9+7,'Tables 2-3 TRU'!$B$14:$D$31,3),blank)</f>
        <v/>
      </c>
      <c r="CZ9" s="243" t="str">
        <f>IF(C9=TRUonly,PRODUCT(G9,Y9,AF9-IF(AF9/TRU_oper&lt;1,1,AF9/TRU_oper)*(truck_idle/60),tru_Load_Factor,tru__hp,CY9,Other!$G$4/454)+PRODUCT(G9,tru_Load_Factor,tru__hp,CY9,Y9,IF(AF9/TRU_oper&lt;1,1,AF9/TRU_oper)*(truck_idle/60),Other!$G$4/454)+PRODUCT(G9,Y9,CX9,IF(AF9/TRU_oper&lt;1,1,AF9/TRU_oper)*(truck_idle/60),Other!$G$4/454),blank)</f>
        <v/>
      </c>
      <c r="DA9" s="243" t="str">
        <f>IF(C9=TRUonly,PRODUCT(G9,tru_Load_Factor,tru__hp,CY9,Y9,IF(AF9/TRU_oper&lt;1,1,AF9/TRU_oper)*(truck_idle/60),Other!$G$4/454)+PRODUCT(G9,Y9,CX9,IF(AF9/TRU_oper&lt;1,1,AF9/TRU_oper)*(truck_idle/60),Other!$G$4/454)+PRODUCT(G9,Y9,(AF9-IF(AF9/TRU_oper&lt;1,1,AF9/TRU_oper)*(truck_idle/60)),TRU_KW,gridPM,Other!$G$4/454),blank)</f>
        <v/>
      </c>
      <c r="DB9" s="435" t="str">
        <f>IF(C9=TRUonly,VLOOKUP(B9+8,'Table 6'!$B$3:$D$20,3),blank)</f>
        <v/>
      </c>
      <c r="DC9" s="112" t="str">
        <f>IF(C9=TRUonly,VLOOKUP(B9+8,'Tables 2-3 TRU'!$B$14:$D$31,3),blank)</f>
        <v/>
      </c>
      <c r="DD9" s="243" t="str">
        <f>IF(C9=TRUonly,PRODUCT(G9,Z9,AF9-IF(AF9/TRU_oper&lt;1,1,AF9/TRU_oper)*(truck_idle/60),tru_Load_Factor,tru__hp,DC9,Other!$G$4/454)+PRODUCT(G9,tru_Load_Factor,tru__hp,DC9,Z9,IF(AF9/TRU_oper&lt;1,1,AF9/TRU_oper)*(truck_idle/60),Other!$G$4/454)+PRODUCT(G9,Z9,DB9,IF(AF9/TRU_oper&lt;1,1,AF9/TRU_oper)*(truck_idle/60),Other!$G$4/454),blank)</f>
        <v/>
      </c>
      <c r="DE9" s="243" t="str">
        <f>IF(C9=TRUonly,PRODUCT(G9,tru_Load_Factor,tru__hp,DC9,Z9,IF(AF9/TRU_oper&lt;1,1,AF9/TRU_oper)*(truck_idle/60),Other!$G$4/454)+PRODUCT(G9,Z9,DB9,IF(AF9/TRU_oper&lt;1,1,AF9/TRU_oper)*(truck_idle/60),Other!$G$4/454)+PRODUCT(G9,Z9,(AF9-IF(AF9/TRU_oper&lt;1,1,AF9/TRU_oper)*(truck_idle/60)),TRU_KW,gridPM,Other!$G$4/454),blank)</f>
        <v/>
      </c>
      <c r="DF9" s="435" t="str">
        <f>IF(C9=TRUonly,VLOOKUP(B9+9,'Table 6'!$B$3:$D$20,3),blank)</f>
        <v/>
      </c>
      <c r="DG9" s="112" t="str">
        <f>IF(C9=TRUonly,VLOOKUP(B9+9,'Tables 2-3 TRU'!$B$14:$D$31,3),blank)</f>
        <v/>
      </c>
      <c r="DH9" s="243" t="str">
        <f>IF(C9=TRUonly,PRODUCT(G9,AA9,AF9-IF(AF9/TRU_oper&lt;1,1,AF9/TRU_oper)*(truck_idle/60),tru_Load_Factor,tru__hp,DG9,Other!$G$4/454)+PRODUCT(G9,tru_Load_Factor,tru__hp,DG9,AA9,IF(AF9/TRU_oper&lt;1,1,AF9/TRU_oper)*(truck_idle/60),Other!$G$4/454)+PRODUCT(G9,AA9,DF9,IF(AF9/TRU_oper&lt;1,1,AF9/TRU_oper)*(truck_idle/60),Other!$G$4/454),blank)</f>
        <v/>
      </c>
      <c r="DI9" s="243" t="str">
        <f>IF(C9=TRUonly,PRODUCT(G9,tru_Load_Factor,tru__hp,DG9,AA9,IF(AF9/TRU_oper&lt;1,1,AF9/TRU_oper)*(truck_idle/60),Other!$G$4/454)+PRODUCT(G9,AA9,DF9,IF(AF9/TRU_oper&lt;1,1,AF9/TRU_oper)*(truck_idle/60),Other!$G$4/454)+PRODUCT(G9,AA9,(AF9-IF(AF9/TRU_oper&lt;1,1,AF9/TRU_oper)*(truck_idle/60)),TRU_KW,gridPM,Other!$G$4/454),blank)</f>
        <v/>
      </c>
      <c r="DK9" s="4" t="str">
        <f t="shared" ref="DK9:DK40" si="1">IF(C9=TRUonly,AI9+AM9+AQ9+AU9+AY9+BC9+BG9+BK9+BO9+BS9,blank)</f>
        <v/>
      </c>
      <c r="DL9" s="4" t="str">
        <f t="shared" ref="DL9:DL40" si="2">IF(C9=TRUonly,BX9+CB9+CF9+CJ9+CN9+CR9+CV9+CZ9+DD9+DH9,blank)</f>
        <v/>
      </c>
      <c r="DM9" s="4"/>
      <c r="DN9" s="4" t="str">
        <f t="shared" ref="DN9:DN40" si="3">IF(C9=TRUonly,AJ9+AN9+AR9+AV9+AZ9+BD9+BH9+BL9+BP9+BT9,blank)</f>
        <v/>
      </c>
      <c r="DO9" s="4" t="str">
        <f t="shared" ref="DO9:DO40" si="4">IF(C9=TRUonly,BY9+CC9+CG9+CK9+CO9+CS9+CW9+DA9+DE9+DI9,blank)</f>
        <v/>
      </c>
      <c r="DP9" s="4"/>
      <c r="DQ9" s="4" t="str">
        <f t="shared" ref="DQ9:DQ40" si="5">IF(C9=TRUonly,DK9-DN9,blank)</f>
        <v/>
      </c>
      <c r="DR9" s="4" t="str">
        <f t="shared" ref="DR9:DR40" si="6">IF(C9=TRUonly,DL9-DO9,blank)</f>
        <v/>
      </c>
      <c r="DS9" s="4" t="str">
        <f t="shared" ref="DS9:DS40" si="7">IF(C9=TRUonly,DQ9+20*DR9,blank)</f>
        <v/>
      </c>
      <c r="DT9" s="244" t="str">
        <f t="shared" ref="DT9:DT40" si="8">IF(C9=TRUonly,DS9/(AB9+AC9),blank)</f>
        <v/>
      </c>
      <c r="DU9" s="55"/>
    </row>
    <row r="10" spans="1:125" x14ac:dyDescent="0.2">
      <c r="A10" t="str">
        <f>IF(C10=TRUonly,'User Input Data'!A14,blank)</f>
        <v/>
      </c>
      <c r="B10" t="str">
        <f>IF(C10=TRUonly,'User Input Data'!B14,blank)</f>
        <v/>
      </c>
      <c r="C10" t="str">
        <f>IF('User Input Data'!C14=TRUonly,'User Input Data'!C14,blank)</f>
        <v/>
      </c>
      <c r="D10" t="str">
        <f>IF(AND('User Input Data'!D14&gt;1,C10=TRUonly),'User Input Data'!D14,blank)</f>
        <v/>
      </c>
      <c r="E10" t="str">
        <f>IF(AND('User Input Data'!E14&gt;1,C10=TRUonly),'User Input Data'!E14,blank)</f>
        <v/>
      </c>
      <c r="F10" t="str">
        <f>IF(AND('User Input Data'!F14&gt;1,C10=TRUonly),'User Input Data'!F14,blank)</f>
        <v/>
      </c>
      <c r="G10" t="str">
        <f>IF(AND('User Input Data'!G14&gt;1,C10=TRUonly),'User Input Data'!G14,blank)</f>
        <v/>
      </c>
      <c r="H10" s="78"/>
      <c r="I10" s="78"/>
      <c r="J10" s="78"/>
      <c r="K10" s="78"/>
      <c r="L10" s="78"/>
      <c r="M10" s="78"/>
      <c r="N10" s="78"/>
      <c r="O10" s="78"/>
      <c r="P10" s="78"/>
      <c r="Q10" s="78"/>
      <c r="R10" s="79" t="str">
        <f>IF(C10=TRUonly,'User Input Data'!R14,blank)</f>
        <v/>
      </c>
      <c r="S10" s="79" t="str">
        <f>IF(C10=TRUonly,'User Input Data'!S14,blank)</f>
        <v/>
      </c>
      <c r="T10" s="79" t="str">
        <f>IF(C10=TRUonly,'User Input Data'!T14,blank)</f>
        <v/>
      </c>
      <c r="U10" s="79" t="str">
        <f>IF(C10=TRUonly,'User Input Data'!U14,blank)</f>
        <v/>
      </c>
      <c r="V10" s="79" t="str">
        <f>IF(C10=TRUonly,'User Input Data'!V14,blank)</f>
        <v/>
      </c>
      <c r="W10" s="79" t="str">
        <f>IF(C10=TRUonly,'User Input Data'!W14,blank)</f>
        <v/>
      </c>
      <c r="X10" s="79" t="str">
        <f>IF(C10=TRUonly,'User Input Data'!X14,blank)</f>
        <v/>
      </c>
      <c r="Y10" s="79" t="str">
        <f>IF(C10=TRUonly,'User Input Data'!Y14,blank)</f>
        <v/>
      </c>
      <c r="Z10" s="79" t="str">
        <f>IF(C10=TRUonly,'User Input Data'!Z14,blank)</f>
        <v/>
      </c>
      <c r="AA10" s="79" t="str">
        <f>IF(C10=TRUonly,'User Input Data'!AA14,blank)</f>
        <v/>
      </c>
      <c r="AB10" s="9" t="str">
        <f>IF('User Input Data'!C14=TRUonly,'User Input Data'!AC14,blank)</f>
        <v/>
      </c>
      <c r="AC10" s="9" t="str">
        <f>IF('User Input Data'!C14=TRUonly,'User Input Data'!AD14,blank)</f>
        <v/>
      </c>
      <c r="AE10" s="78"/>
      <c r="AF10" t="str">
        <f>IF(F10&gt;0,F10,Other!$G$7)</f>
        <v/>
      </c>
      <c r="AG10" s="435" t="str">
        <f>IF(C10=TRUonly,VLOOKUP(B10+0,'Table 6'!$B$3:$D$20,2),blank)</f>
        <v/>
      </c>
      <c r="AH10" t="str">
        <f>IF(C10=TRUonly,VLOOKUP(B10+0,'Tables 2-3 TRU'!$B$14:$D$31,2),blank)</f>
        <v/>
      </c>
      <c r="AI10" s="243" t="str">
        <f>IF(C10=TRUonly,PRODUCT(G10,IF(AF10/TRU_oper&lt;1,1,AF10/TRU_oper)*(truck_idle/60),Other!$G$4/454,AG10,R10)+PRODUCT(G10,tru_Load_Factor,tru__hp,R10,IF(AF10/TRU_oper&lt;1,1,AF10/TRU_oper)*(truck_idle/60),Other!$G$4/454,AH10)+PRODUCT(G10,R10,(AF10-IF(AF10/TRU_oper&lt;1,1,AF10/TRU_oper)*(truck_idle/60)),tru_Load_Factor,tru__hp,Other!$G$4/454,AH10),blank)</f>
        <v/>
      </c>
      <c r="AJ10" s="243" t="str">
        <f>IF(C10=TRUonly,PRODUCT(G10,tru_Load_Factor,tru__hp,AH10,R10,IF(AF10/TRU_oper&lt;1,1,AF10/TRU_oper)*(truck_idle/60),Other!$G$4/454)+PRODUCT(G10,R10,AG10,IF(AF10/TRU_oper&lt;1,1,AF10/TRU_oper)*(truck_idle/60),Other!$G$4/454)+PRODUCT(G10,R10,(AF10-IF(AF10/TRU_oper&lt;1,1,AF10/TRU_oper)*(truck_idle/60)),TRU_KW,gridNox,Other!$G$4/454),blank)</f>
        <v/>
      </c>
      <c r="AK10" s="435" t="str">
        <f>IF(C10=TRUonly,VLOOKUP(B10+1,'Table 6'!$B$3:$D$20,2),blank)</f>
        <v/>
      </c>
      <c r="AL10" s="112" t="str">
        <f>IF(C10=TRUonly,VLOOKUP(B10+1,'Tables 2-3 TRU'!$B$14:$D$31,2),blank)</f>
        <v/>
      </c>
      <c r="AM10" s="243" t="str">
        <f>IF(C10=TRUonly,PRODUCT(G10,S10,AF10-IF(AF10/TRU_oper&lt;1,1,AF10/TRU_oper)*(truck_idle/60),tru_Load_Factor,tru__hp,AL10,Other!$G$4/454)+PRODUCT(G10,tru_Load_Factor,tru__hp,AL10,S10,IF(AF10/TRU_oper&lt;1,1,AF10/TRU_oper)*(truck_idle/60),Other!$G$4/454)+PRODUCT(G10,S10,AK10,IF(AF10/TRU_oper&lt;1,1,AF10/TRU_oper)*(truck_idle/60),Other!$G$4/454),blank)</f>
        <v/>
      </c>
      <c r="AN10" s="243" t="str">
        <f>IF(C10=TRUonly,PRODUCT(G10,tru_Load_Factor,tru__hp,AL10,S10,IF(AF10/TRU_oper&lt;1,1,AF10/TRU_oper)*(truck_idle/60),Other!$G$4/454)+PRODUCT(G10,S10,AK10,IF(AF10/TRU_oper&lt;1,1,AF10/TRU_oper)*(truck_idle/60),Other!$G$4/454)+PRODUCT(G10,S10,(AF10-IF(AF10/TRU_oper&lt;1,1,AF10/TRU_oper)*(truck_idle/60)),TRU_KW,gridNox,Other!$G$4/454),blank)</f>
        <v/>
      </c>
      <c r="AO10" s="435" t="str">
        <f>IF(C10=TRUonly,VLOOKUP(B10+2,'Table 6'!$B$3:$D$20,2),blank)</f>
        <v/>
      </c>
      <c r="AP10" s="112" t="str">
        <f>IF(C10=TRUonly,VLOOKUP(B10+2,'Tables 2-3 TRU'!$B$14:$D$31,2),blank)</f>
        <v/>
      </c>
      <c r="AQ10" s="243" t="str">
        <f>IF(C10=TRUonly,PRODUCT(G10,T10,AF10-IF(AF10/TRU_oper&lt;1,1,AF10/TRU_oper)*(truck_idle/60),tru_Load_Factor,tru__hp,AP10,Other!$G$4/454)+PRODUCT(G10,tru_Load_Factor,tru__hp,AP10,T10,IF(AF10/TRU_oper&lt;1,1,AF10/TRU_oper)*(truck_idle/60),Other!$G$4/454)+PRODUCT(G10,T10,AO10,IF(AF10/TRU_oper&lt;1,1,AF10/TRU_oper)*(truck_idle/60),Other!$G$4/454),blank)</f>
        <v/>
      </c>
      <c r="AR10" s="243" t="str">
        <f>IF(C10=TRUonly,PRODUCT(G10,tru_Load_Factor,tru__hp,AP10,T10,IF(AF10/TRU_oper&lt;1,1,AF10/TRU_oper)*(truck_idle/60),Other!$G$4/454)+PRODUCT(G10,T10,AO10,IF(AF10/TRU_oper&lt;1,1,AF10/TRU_oper)*(truck_idle/60),Other!$G$4/454)+PRODUCT(G10,T10,(AF10-IF(AF10/TRU_oper&lt;1,1,AF10/TRU_oper)*(truck_idle/60)),TRU_KW,gridNox,Other!$G$4/454),blank)</f>
        <v/>
      </c>
      <c r="AS10" s="435" t="str">
        <f>IF(C10=TRUonly,VLOOKUP(B10+3,'Table 6'!$B$3:$D$20,2),blank)</f>
        <v/>
      </c>
      <c r="AT10" s="112" t="str">
        <f>IF(C10=TRUonly,VLOOKUP(B10+3,'Tables 2-3 TRU'!$B$14:$D$31,2),blank)</f>
        <v/>
      </c>
      <c r="AU10" s="243" t="str">
        <f>IF(C10=TRUonly,PRODUCT(G10,U10,AF10-IF(AF10/TRU_oper&lt;1,1,AF10/TRU_oper)*(truck_idle/60),tru_Load_Factor,tru__hp,AT10,Other!$G$4/454)+PRODUCT(G10,tru_Load_Factor,tru__hp,AT10,U10,IF(AF10/TRU_oper&lt;1,1,AF10/TRU_oper)*(truck_idle/60),Other!$G$4/454)+PRODUCT(G10,U10,AS10,IF(AF10/TRU_oper&lt;1,1,AF10/TRU_oper)*(truck_idle/60),Other!$G$4/454),blank)</f>
        <v/>
      </c>
      <c r="AV10" s="243" t="str">
        <f>IF(C10=TRUonly,PRODUCT(G10,tru_Load_Factor,tru__hp,AT10,U10,IF(AF10/TRU_oper&lt;1,1,AF10/TRU_oper)*(truck_idle/60),Other!$G$4/454)+PRODUCT(G10,U10,AS10,IF(AF10/TRU_oper&lt;1,1,AF10/TRU_oper)*(truck_idle/60),Other!$G$4/454)+PRODUCT(G10,U10,(AF10-IF(AF10/TRU_oper&lt;1,1,AF10/TRU_oper)*(truck_idle/60)),TRU_KW,gridNox,Other!$G$4/454),blank)</f>
        <v/>
      </c>
      <c r="AW10" s="435" t="str">
        <f>IF(C10=TRUonly,VLOOKUP(B10+4,'Table 6'!$B$3:$D$20,2),blank)</f>
        <v/>
      </c>
      <c r="AX10" s="112" t="str">
        <f>IF(C10=TRUonly,VLOOKUP(B10+4,'Tables 2-3 TRU'!$B$14:$D$31,2),blank)</f>
        <v/>
      </c>
      <c r="AY10" s="243" t="str">
        <f>IF(C10=TRUonly,PRODUCT(G10,V10,AF10-IF(AF10/TRU_oper&lt;1,1,AF10/TRU_oper)*(truck_idle/60),tru_Load_Factor,tru__hp,AX10,Other!$G$4/454)+PRODUCT(G10,tru_Load_Factor,tru__hp,AX10,V10,IF(AF10/TRU_oper&lt;1,1,AF10/TRU_oper)*(truck_idle/60),Other!$G$4/454)+PRODUCT(G10,V10,AW10,IF(AF10/TRU_oper&lt;1,1,AF10/TRU_oper)*(truck_idle/60),Other!$G$4/454),blank)</f>
        <v/>
      </c>
      <c r="AZ10" s="243" t="str">
        <f>IF(C10=TRUonly,PRODUCT(G10,tru_Load_Factor,tru__hp,AX10,V10,IF(AF10/TRU_oper&lt;1,1,AF10/TRU_oper)*(truck_idle/60),Other!$G$4/454)+PRODUCT(G10,V10,AW10,IF(AF10/TRU_oper&lt;1,1,AF10/TRU_oper)*(truck_idle/60),Other!$G$4/454)+PRODUCT(G10,V10,(AF10-IF(AF10/TRU_oper&lt;1,1,AF10/TRU_oper)*(truck_idle/60)),TRU_KW,gridNox,Other!$G$4/454),blank)</f>
        <v/>
      </c>
      <c r="BA10" s="435" t="str">
        <f>IF(C10=TRUonly,VLOOKUP(B10+5,'Table 6'!$B$3:$D$20,2),blank)</f>
        <v/>
      </c>
      <c r="BB10" s="112" t="str">
        <f>IF(C10=TRUonly,VLOOKUP(B10+5,'Tables 2-3 TRU'!$B$14:$D$31,2),blank)</f>
        <v/>
      </c>
      <c r="BC10" s="243" t="str">
        <f>IF(C10=TRUonly,PRODUCT(G10,W10,AF10-IF(AF10/TRU_oper&lt;1,1,AF10/TRU_oper)*(truck_idle/60),tru_Load_Factor,tru__hp,BB10,Other!$G$4/454)+PRODUCT(G10,tru_Load_Factor,tru__hp,BB10,W10,IF(AF10/TRU_oper&lt;1,1,AF10/TRU_oper)*(truck_idle/60),Other!$G$4/454)+PRODUCT(G10,W10,BA10,IF(AF10/TRU_oper&lt;1,1,AF10/TRU_oper)*(truck_idle/60),Other!$G$4/454),blank)</f>
        <v/>
      </c>
      <c r="BD10" s="243" t="str">
        <f>IF(C10=TRUonly,PRODUCT(G10,tru_Load_Factor,tru__hp,BB10,W10,IF(AF10/TRU_oper&lt;1,1,AF10/TRU_oper)*(truck_idle/60),Other!$G$4/454)+PRODUCT(G10,W10,BA10,IF(AF10/TRU_oper&lt;1,1,AF10/TRU_oper)*(truck_idle/60),Other!$G$4/454)+PRODUCT(G10,W10,(AF10-IF(AF10/TRU_oper&lt;1,1,AF10/TRU_oper)*(truck_idle/60)),TRU_KW,gridNox,Other!$G$4/454),blank)</f>
        <v/>
      </c>
      <c r="BE10" s="435" t="str">
        <f>IF(C10=TRUonly,VLOOKUP(B10+6,'Table 6'!$B$3:$D$20,2),blank)</f>
        <v/>
      </c>
      <c r="BF10" s="112" t="str">
        <f>IF(C10=TRUonly,VLOOKUP(B10+6,'Tables 2-3 TRU'!$B$14:$D$31,2),blank)</f>
        <v/>
      </c>
      <c r="BG10" s="243" t="str">
        <f>IF(C10=TRUonly,PRODUCT(G10,X10,AF10-IF(AF10/TRU_oper&lt;1,1,AF10/TRU_oper)*(truck_idle/60),tru_Load_Factor,tru__hp,BF10,Other!$G$4/454)+PRODUCT(G10,tru_Load_Factor,tru__hp,BF10,X10,IF(AF10/TRU_oper&lt;1,1,AF10/TRU_oper)*(truck_idle/60),Other!$G$4/454)+PRODUCT(G10,X10,BE10,IF(AF10/TRU_oper&lt;1,1,AF10/TRU_oper)*(truck_idle/60),Other!$G$4/454),blank)</f>
        <v/>
      </c>
      <c r="BH10" s="243" t="str">
        <f>IF(C10=TRUonly,PRODUCT(G10,tru_Load_Factor,tru__hp,BF10,X10,IF(AF10/TRU_oper&lt;1,1,AF10/TRU_oper)*(truck_idle/60),Other!$G$4/454)+PRODUCT(G10,X10,BE10,IF(AF10/TRU_oper&lt;1,1,AF10/TRU_oper)*(truck_idle/60),Other!$G$4/454)+PRODUCT(G10,X10,(AF10-IF(AF10/TRU_oper&lt;1,1,AF10/TRU_oper)*(truck_idle/60)),TRU_KW,gridNox,Other!$G$4/454),blank)</f>
        <v/>
      </c>
      <c r="BI10" s="435" t="str">
        <f>IF(C10=TRUonly,VLOOKUP(B10+7,'Table 6'!$B$3:$D$20,2),blank)</f>
        <v/>
      </c>
      <c r="BJ10" s="112" t="str">
        <f>IF(C10=TRUonly,VLOOKUP(B10+7,'Tables 2-3 TRU'!$B$14:$D$31,2),blank)</f>
        <v/>
      </c>
      <c r="BK10" s="243" t="str">
        <f>IF(C10=TRUonly,PRODUCT(G10,Y10,AF10-IF(AF10/TRU_oper&lt;1,1,AF10/TRU_oper)*(truck_idle/60),tru_Load_Factor,tru__hp,BJ10,Other!$G$4/454)+PRODUCT(G10,tru_Load_Factor,tru__hp,BJ10,Y10,IF(AF10/TRU_oper&lt;1,1,AF10/TRU_oper)*(truck_idle/60),Other!$G$4/454)+PRODUCT(G10,Y10,BI10,IF(AF10/TRU_oper&lt;1,1,AF10/TRU_oper)*(truck_idle/60),Other!$G$4/454),blank)</f>
        <v/>
      </c>
      <c r="BL10" s="243" t="str">
        <f>IF(C10=TRUonly,PRODUCT(G10,tru_Load_Factor,tru__hp,BJ10,Y10,IF(AF10/TRU_oper&lt;1,1,AF10/TRU_oper)*(truck_idle/60),Other!$G$4/454)+PRODUCT(G10,Y10,BI10,IF(AF10/TRU_oper&lt;1,1,AF10/TRU_oper)*(truck_idle/60),Other!$G$4/454)+PRODUCT(G10,Y10,(AF10-IF(AF10/TRU_oper&lt;1,1,AF10/TRU_oper)*(truck_idle/60)),TRU_KW,gridNox,Other!$G$4/454),blank)</f>
        <v/>
      </c>
      <c r="BM10" s="435" t="str">
        <f>IF(C10=TRUonly,VLOOKUP(B10+8,'Table 6'!$B$3:$D$20,2),blank)</f>
        <v/>
      </c>
      <c r="BN10" s="112" t="str">
        <f>IF(C10=TRUonly,VLOOKUP(B10+8,'Tables 2-3 TRU'!$B$14:$D$31,2),blank)</f>
        <v/>
      </c>
      <c r="BO10" s="243" t="str">
        <f>IF(C10=TRUonly,PRODUCT(G10,Z10,AF10-IF(AF10/TRU_oper&lt;1,1,AF10/TRU_oper)*(truck_idle/60),tru_Load_Factor,tru__hp,BN10,Other!$G$4/454)+PRODUCT(G10,tru_Load_Factor,tru__hp,BN10,Z10,IF(AF10/TRU_oper&lt;1,1,AF10/TRU_oper)*(truck_idle/60),Other!$G$4/454)+PRODUCT(G10,Z10,BM10,IF(AF10/TRU_oper&lt;1,1,AF10/TRU_oper)*(truck_idle/60),Other!$G$4/454),blank)</f>
        <v/>
      </c>
      <c r="BP10" s="243" t="str">
        <f>IF(C10=TRUonly,PRODUCT(G10,tru_Load_Factor,tru__hp,BN10,Z10,(AF10/TRU_oper)*(truck_idle/60),Other!$G$4/454)+PRODUCT(G10,Z10,BM10,(AF10/TRU_oper)*(truck_idle/60),Other!$G$4/454)+PRODUCT(G10,Z10,(AF10-(AF10/TRU_oper)*(truck_idle/60)),TRU_KW,gridNox,Other!$G$4/454),blank)</f>
        <v/>
      </c>
      <c r="BQ10" s="435" t="str">
        <f>IF(C10=TRUonly,VLOOKUP(B10+9,'Table 6'!$B$3:$D$20,2),blank)</f>
        <v/>
      </c>
      <c r="BR10" s="112" t="str">
        <f>IF(C10=TRUonly,VLOOKUP(B10+9,'Tables 2-3 TRU'!$B$14:$D$31,2),blank)</f>
        <v/>
      </c>
      <c r="BS10" s="243" t="str">
        <f>IF(C10=TRUonly,PRODUCT(G10,AA10,AF10-IF(AF10/TRU_oper&lt;1,1,AF10/TRU_oper)*(truck_idle/60),tru_Load_Factor,tru__hp,BR10,Other!$G$4/454)+PRODUCT(G10,tru_Load_Factor,tru__hp,BR10,AA10,IF(AF10/TRU_oper&lt;1,1,AF10/TRU_oper)*(truck_idle/60),Other!$G$4/454)+PRODUCT(G10,AA10,BQ10,IF(AF10/TRU_oper&lt;1,1,AF10/TRU_oper)*(truck_idle/60),Other!$G$4/454),blank)</f>
        <v/>
      </c>
      <c r="BT10" s="243" t="str">
        <f>IF(C10=TRUonly,PRODUCT(G10,tru_Load_Factor,tru__hp,BR10,AA10,IF(AF10/TRU_oper&lt;1,1,AF10/TRU_oper)*(truck_idle/60),Other!$G$4/454)+PRODUCT(G10,AA10,BQ10,IF(AF10/TRU_oper&lt;1,1,AF10/TRU_oper)*(truck_idle/60),Other!$G$4/454)+PRODUCT(G10,AA10,(AF10-IF(AF10/TRU_oper&lt;1,1,AF10/TRU_oper)*(truck_idle/60)),TRU_KW,gridNox,Other!$G$4/454),blank)</f>
        <v/>
      </c>
      <c r="BU10" s="112"/>
      <c r="BV10" s="435" t="str">
        <f>IF(C10=TRUonly,VLOOKUP(B10+0,'Table 6'!$B$3:$D$20,3),blank)</f>
        <v/>
      </c>
      <c r="BW10" s="112" t="str">
        <f>IF(C10=TRUonly,VLOOKUP(B10+0,'Tables 2-3 TRU'!$B$14:$D$31,3),blank)</f>
        <v/>
      </c>
      <c r="BX10" s="243" t="str">
        <f>IF(C10=TRUonly,PRODUCT(G10,R10,AF10-IF(AF10/TRU_oper&lt;1,1,AF10/TRU_oper)*(truck_idle/60),tru_Load_Factor,tru__hp,BW10,Other!$G$4/454)+PRODUCT(G10,tru_Load_Factor,tru__hp,BW10,R10,IF(AF10/TRU_oper&lt;1,1,AF10/TRU_oper)*(truck_idle/60),365/454)+PRODUCT(G10,R10,BV10,IF(AF10/TRU_oper&lt;1,1,AF10/TRU_oper)*(truck_idle/60),Other!$G$4/454),blank)</f>
        <v/>
      </c>
      <c r="BY10" s="243" t="str">
        <f>IF(C10=TRUonly,PRODUCT(G10,tru_Load_Factor,tru__hp,BW10,R10,IF(AF10/TRU_oper&lt;1,1,AF10/TRU_oper)*(truck_idle/60),Other!$G$4/454)+PRODUCT(G10,R10,BV10,IF(AF10/TRU_oper&lt;1,1,AF10/TRU_oper)*(truck_idle/60),Other!$G$4/454)+PRODUCT(G10,R10,(AF10-IF(AF10/TRU_oper&lt;1,1,AF10/TRU_oper)*(truck_idle/60)),TRU_KW,gridPM,Other!$G$4/454),blank)</f>
        <v/>
      </c>
      <c r="BZ10" s="435" t="str">
        <f>IF(C10=TRUonly,VLOOKUP(B10+1,'Table 6'!$B$3:$D$20,3),blank)</f>
        <v/>
      </c>
      <c r="CA10" s="112" t="str">
        <f>IF(C10=TRUonly,VLOOKUP(B10+1,'Tables 2-3 TRU'!$B$14:$D$31,3),blank)</f>
        <v/>
      </c>
      <c r="CB10" s="243" t="str">
        <f>IF(C10=TRUonly,PRODUCT(G10,S10,AF10-IF(AF10/TRU_oper&lt;1,1,AF10/TRU_oper)*(truck_idle/60),tru_Load_Factor,tru__hp,CA10,Other!$G$4/454)+PRODUCT(G10,tru_Load_Factor,tru__hp,CA10,S10,IF(AF10/TRU_oper&lt;1,1,AF10/TRU_oper)*(truck_idle/60),365/454)+PRODUCT(G10,S10,BZ10,IF(AF10/TRU_oper&lt;1,1,AF10/TRU_oper)*(truck_idle/60),Other!$G$4/454),blank)</f>
        <v/>
      </c>
      <c r="CC10" s="243" t="str">
        <f>IF(C10=TRUonly,PRODUCT(G10,tru_Load_Factor,tru__hp,CA10,S10,IF(AF10/TRU_oper&lt;1,1,AF10/TRU_oper)*(truck_idle/60),Other!$G$4/454)+PRODUCT(G10,S10,BZ10,IF(AF10/TRU_oper&lt;1,1,AF10/TRU_oper)*(truck_idle/60),Other!$G$4/454)+PRODUCT(G10,S10,(AF10-IF(AF10/TRU_oper&lt;1,1,AF10/TRU_oper)*(truck_idle/60)),TRU_KW,gridPM,Other!$G$4/454),blank)</f>
        <v/>
      </c>
      <c r="CD10" s="435" t="str">
        <f>IF(C10=TRUonly,VLOOKUP(B10+2,'Table 6'!$B$3:$D$20,3),blank)</f>
        <v/>
      </c>
      <c r="CE10" s="112" t="str">
        <f>IF(C10=TRUonly,VLOOKUP(B10+2,'Tables 2-3 TRU'!$B$14:$D$31,3),blank)</f>
        <v/>
      </c>
      <c r="CF10" s="243" t="str">
        <f>IF(C10=TRUonly,PRODUCT(G10,T10,AF10-IF(AF10/TRU_oper&lt;1,1,AF10/TRU_oper)*(truck_idle/60),tru_Load_Factor,tru__hp,CE10,Other!$G$4/454)+PRODUCT(G10,tru_Load_Factor,tru__hp,CE10,T10,IF(AF10/TRU_oper&lt;1,1,AF10/TRU_oper)*(truck_idle/60),365/454)+PRODUCT(G10,T10,CD10,IF(AF10/TRU_oper&lt;1,1,AF10/TRU_oper)*(truck_idle/60),Other!$G$4/454),blank)</f>
        <v/>
      </c>
      <c r="CG10" s="243" t="str">
        <f>IF(C10=TRUonly,PRODUCT(G10,tru_Load_Factor,tru__hp,CE10,T10,IF(AF10/TRU_oper&lt;1,1,AF10/TRU_oper)*(truck_idle/60),Other!$G$4/454)+PRODUCT(G10,T10,CD10,IF(AF10/TRU_oper&lt;1,1,AF10/TRU_oper)*(truck_idle/60),Other!$G$4/454)+PRODUCT(G10,T10,(AF10-IF(AF10/TRU_oper&lt;1,1,AF10/TRU_oper)*(truck_idle/60)),TRU_KW,gridPM,Other!$G$4/454),blank)</f>
        <v/>
      </c>
      <c r="CH10" s="435" t="str">
        <f>IF(C10=TRUonly,VLOOKUP(B10+3,'Table 6'!$B$3:$D$20,3),blank)</f>
        <v/>
      </c>
      <c r="CI10" s="112" t="str">
        <f>IF(C10=TRUonly,VLOOKUP(B10+3,'Tables 2-3 TRU'!$B$14:$D$31,3),blank)</f>
        <v/>
      </c>
      <c r="CJ10" s="243" t="str">
        <f>IF(C10=TRUonly,PRODUCT(G10,U10,AF10-IF(AF10/TRU_oper&lt;1,1,AF10/TRU_oper)*(truck_idle/60),tru_Load_Factor,tru__hp,CI10,Other!$G$4/454)+PRODUCT(G10,tru_Load_Factor,tru__hp,CI10,U10,IF(AF10/TRU_oper&lt;1,1,AF10/TRU_oper)*(truck_idle/60),Other!$G$4/454)+PRODUCT(G10,U10,CH10,IF(AF10/TRU_oper&lt;1,1,AF10/TRU_oper)*(truck_idle/60),Other!$G$4/454),blank)</f>
        <v/>
      </c>
      <c r="CK10" s="243" t="str">
        <f>IF(C10=TRUonly,PRODUCT(G10,tru_Load_Factor,tru__hp,CI10,U10,IF(AF10/TRU_oper&lt;1,1,AF10/TRU_oper)*(truck_idle/60),Other!$G$4/454)+PRODUCT(G10,U10,CH10,IF(AF10/TRU_oper&lt;1,1,AF10/TRU_oper)*(truck_idle/60),Other!$G$4/454)+PRODUCT(G10,U10,(AF10-IF(AF10/TRU_oper&lt;1,1,AF10/TRU_oper)*(truck_idle/60)),TRU_KW,gridPM,Other!$G$4/454),blank)</f>
        <v/>
      </c>
      <c r="CL10" s="435" t="str">
        <f>IF(C10=TRUonly,VLOOKUP(B10+4,'Table 6'!$B$3:$D$20,3),blank)</f>
        <v/>
      </c>
      <c r="CM10" s="112" t="str">
        <f>IF(C10=TRUonly,VLOOKUP(B10+4,'Tables 2-3 TRU'!$B$14:$D$31,3),blank)</f>
        <v/>
      </c>
      <c r="CN10" s="243" t="str">
        <f>IF(C10=TRUonly,PRODUCT(G10,V10,AF10-IF(AF10/TRU_oper&lt;1,1,AF10/TRU_oper)*(truck_idle/60),tru_Load_Factor,tru__hp,CM10,Other!$G$4/454)+PRODUCT(G10,tru_Load_Factor,tru__hp,CM10,V10,IF(AF10/TRU_oper&lt;1,1,AF10/TRU_oper)*(truck_idle/60),Other!$G$4/454)+PRODUCT(G10,V10,CL10,IF(AF10/TRU_oper&lt;1,1,AF10/TRU_oper)*(truck_idle/60),Other!$G$4/454),blank)</f>
        <v/>
      </c>
      <c r="CO10" s="243" t="str">
        <f>IF(C10=TRUonly,PRODUCT(G10,tru_Load_Factor,tru__hp,CM10,V10,IF(AF10/TRU_oper&lt;1,1,AF10/TRU_oper)*(truck_idle/60),Other!$G$4/454)+PRODUCT(G10,V10,CL10,IF(AF10/TRU_oper&lt;1,1,AF10/TRU_oper)*(truck_idle/60),Other!$G$4/454)+PRODUCT(G10,V10,(AF10-IF(AF10/TRU_oper&lt;1,1,AF10/TRU_oper)*(truck_idle/60)),TRU_KW,gridPM,Other!$G$4/454),blank)</f>
        <v/>
      </c>
      <c r="CP10" s="435" t="str">
        <f>IF(C10=TRUonly,VLOOKUP(B10+5,'Table 6'!$B$3:$D$20,3),blank)</f>
        <v/>
      </c>
      <c r="CQ10" s="112" t="str">
        <f>IF(C10=TRUonly,VLOOKUP(B10+5,'Tables 2-3 TRU'!$B$14:$D$31,3),blank)</f>
        <v/>
      </c>
      <c r="CR10" s="243" t="str">
        <f>IF(C10=TRUonly,PRODUCT(G10,W10,AF10-IF(AF10/TRU_oper&lt;1,1,AF10/TRU_oper)*(truck_idle/60),tru_Load_Factor,tru__hp,CQ10,Other!$G$4/454)+PRODUCT(G10,tru_Load_Factor,tru__hp,CQ10,W10,IF(AF10/TRU_oper&lt;1,1,AF10/TRU_oper)*(truck_idle/60),Other!$G$4/454)+PRODUCT(G10,W10,CP10,IF(AF10/TRU_oper&lt;1,1,AF10/TRU_oper)*(truck_idle/60),Other!$G$4/454),blank)</f>
        <v/>
      </c>
      <c r="CS10" s="243" t="str">
        <f>IF(C10=TRUonly,PRODUCT(G10,tru_Load_Factor,tru__hp,CQ10,W10,IF(AF10/TRU_oper&lt;1,1,AF10/TRU_oper)*(truck_idle/60),Other!$G$4/454)+PRODUCT(G10,W10,CP10,IF(AF10/TRU_oper&lt;1,1,AF10/TRU_oper)*(truck_idle/60),Other!$G$4/454)+PRODUCT(G10,W10,(AF10-IF(AF10/TRU_oper&lt;1,1,AF10/TRU_oper)*(truck_idle/60)),TRU_KW,gridPM,Other!$G$4/454),blank)</f>
        <v/>
      </c>
      <c r="CT10" s="435" t="str">
        <f>IF(C10=TRUonly,VLOOKUP(B10+6,'Table 6'!$B$3:$D$20,3),blank)</f>
        <v/>
      </c>
      <c r="CU10" s="112" t="str">
        <f>IF(C10=TRUonly,VLOOKUP(B10+6,'Tables 2-3 TRU'!$B$14:$D$31,3),blank)</f>
        <v/>
      </c>
      <c r="CV10" s="243" t="str">
        <f>IF(C10=TRUonly,PRODUCT(G10,X10,AF10-IF(AF10/TRU_oper&lt;1,1,AF10/TRU_oper)*(truck_idle/60),tru_Load_Factor,tru__hp,CU10,Other!$G$4/454)+PRODUCT(G10,tru_Load_Factor,tru__hp,CU10,X10,IF(AF10/TRU_oper&lt;1,1,AF10/TRU_oper)*(truck_idle/60),Other!$G$4/454)+PRODUCT(G10,X10,CT10,IF(AF10/TRU_oper&lt;1,1,AF10/TRU_oper)*(truck_idle/60),Other!$G$4/454),blank)</f>
        <v/>
      </c>
      <c r="CW10" s="243" t="str">
        <f>IF(C10=TRUonly,PRODUCT(G10,tru_Load_Factor,tru__hp,CU10,X10,IF(AF10/TRU_oper&lt;1,1,AF10/TRU_oper)*(truck_idle/60),Other!$G$4/454)+PRODUCT(G10,X10,CT10,IF(AF10/TRU_oper&lt;1,1,AF10/TRU_oper)*(truck_idle/60),Other!$G$4/454)+PRODUCT(G10,X10,(AF10-IF(AF10/TRU_oper&lt;1,1,AF10/TRU_oper)*(truck_idle/60)),TRU_KW,gridPM,Other!$G$4/454),blank)</f>
        <v/>
      </c>
      <c r="CX10" s="435" t="str">
        <f>IF(C10=TRUonly,VLOOKUP(B10+7,'Table 6'!$B$3:$D$20,3),blank)</f>
        <v/>
      </c>
      <c r="CY10" s="112" t="str">
        <f>IF(C10=TRUonly,VLOOKUP(B10+7,'Tables 2-3 TRU'!$B$14:$D$31,3),blank)</f>
        <v/>
      </c>
      <c r="CZ10" s="243" t="str">
        <f>IF(C10=TRUonly,PRODUCT(G10,Y10,AF10-IF(AF10/TRU_oper&lt;1,1,AF10/TRU_oper)*(truck_idle/60),tru_Load_Factor,tru__hp,CY10,Other!$G$4/454)+PRODUCT(G10,tru_Load_Factor,tru__hp,CY10,Y10,IF(AF10/TRU_oper&lt;1,1,AF10/TRU_oper)*(truck_idle/60),Other!$G$4/454)+PRODUCT(G10,Y10,CX10,IF(AF10/TRU_oper&lt;1,1,AF10/TRU_oper)*(truck_idle/60),Other!$G$4/454),blank)</f>
        <v/>
      </c>
      <c r="DA10" s="243" t="str">
        <f>IF(C10=TRUonly,PRODUCT(G10,tru_Load_Factor,tru__hp,CY10,Y10,IF(AF10/TRU_oper&lt;1,1,AF10/TRU_oper)*(truck_idle/60),Other!$G$4/454)+PRODUCT(G10,Y10,CX10,IF(AF10/TRU_oper&lt;1,1,AF10/TRU_oper)*(truck_idle/60),Other!$G$4/454)+PRODUCT(G10,Y10,(AF10-IF(AF10/TRU_oper&lt;1,1,AF10/TRU_oper)*(truck_idle/60)),TRU_KW,gridPM,Other!$G$4/454),blank)</f>
        <v/>
      </c>
      <c r="DB10" s="435" t="str">
        <f>IF(C10=TRUonly,VLOOKUP(B10+8,'Table 6'!$B$3:$D$20,3),blank)</f>
        <v/>
      </c>
      <c r="DC10" s="112" t="str">
        <f>IF(C10=TRUonly,VLOOKUP(B10+8,'Tables 2-3 TRU'!$B$14:$D$31,3),blank)</f>
        <v/>
      </c>
      <c r="DD10" s="243" t="str">
        <f>IF(C10=TRUonly,PRODUCT(G10,Z10,AF10-IF(AF10/TRU_oper&lt;1,1,AF10/TRU_oper)*(truck_idle/60),tru_Load_Factor,tru__hp,DC10,Other!$G$4/454)+PRODUCT(G10,tru_Load_Factor,tru__hp,DC10,Z10,IF(AF10/TRU_oper&lt;1,1,AF10/TRU_oper)*(truck_idle/60),Other!$G$4/454)+PRODUCT(G10,Z10,DB10,IF(AF10/TRU_oper&lt;1,1,AF10/TRU_oper)*(truck_idle/60),Other!$G$4/454),blank)</f>
        <v/>
      </c>
      <c r="DE10" s="243" t="str">
        <f>IF(C10=TRUonly,PRODUCT(G10,tru_Load_Factor,tru__hp,DC10,Z10,IF(AF10/TRU_oper&lt;1,1,AF10/TRU_oper)*(truck_idle/60),Other!$G$4/454)+PRODUCT(G10,Z10,DB10,IF(AF10/TRU_oper&lt;1,1,AF10/TRU_oper)*(truck_idle/60),Other!$G$4/454)+PRODUCT(G10,Z10,(AF10-IF(AF10/TRU_oper&lt;1,1,AF10/TRU_oper)*(truck_idle/60)),TRU_KW,gridPM,Other!$G$4/454),blank)</f>
        <v/>
      </c>
      <c r="DF10" s="435" t="str">
        <f>IF(C10=TRUonly,VLOOKUP(B10+9,'Table 6'!$B$3:$D$20,3),blank)</f>
        <v/>
      </c>
      <c r="DG10" s="112" t="str">
        <f>IF(C10=TRUonly,VLOOKUP(B10+9,'Tables 2-3 TRU'!$B$14:$D$31,3),blank)</f>
        <v/>
      </c>
      <c r="DH10" s="243" t="str">
        <f>IF(C10=TRUonly,PRODUCT(G10,AA10,AF10-IF(AF10/TRU_oper&lt;1,1,AF10/TRU_oper)*(truck_idle/60),tru_Load_Factor,tru__hp,DG10,Other!$G$4/454)+PRODUCT(G10,tru_Load_Factor,tru__hp,DG10,AA10,IF(AF10/TRU_oper&lt;1,1,AF10/TRU_oper)*(truck_idle/60),Other!$G$4/454)+PRODUCT(G10,AA10,DF10,IF(AF10/TRU_oper&lt;1,1,AF10/TRU_oper)*(truck_idle/60),Other!$G$4/454),blank)</f>
        <v/>
      </c>
      <c r="DI10" s="243" t="str">
        <f>IF(C10=TRUonly,PRODUCT(G10,tru_Load_Factor,tru__hp,DG10,AA10,IF(AF10/TRU_oper&lt;1,1,AF10/TRU_oper)*(truck_idle/60),Other!$G$4/454)+PRODUCT(G10,AA10,DF10,IF(AF10/TRU_oper&lt;1,1,AF10/TRU_oper)*(truck_idle/60),Other!$G$4/454)+PRODUCT(G10,AA10,(AF10-IF(AF10/TRU_oper&lt;1,1,AF10/TRU_oper)*(truck_idle/60)),TRU_KW,gridPM,Other!$G$4/454),blank)</f>
        <v/>
      </c>
      <c r="DK10" s="4" t="str">
        <f t="shared" si="1"/>
        <v/>
      </c>
      <c r="DL10" s="4" t="str">
        <f t="shared" si="2"/>
        <v/>
      </c>
      <c r="DM10" s="4"/>
      <c r="DN10" s="4" t="str">
        <f t="shared" si="3"/>
        <v/>
      </c>
      <c r="DO10" s="4" t="str">
        <f t="shared" si="4"/>
        <v/>
      </c>
      <c r="DP10" s="4"/>
      <c r="DQ10" s="4" t="str">
        <f t="shared" si="5"/>
        <v/>
      </c>
      <c r="DR10" s="4" t="str">
        <f t="shared" si="6"/>
        <v/>
      </c>
      <c r="DS10" s="4" t="str">
        <f t="shared" si="7"/>
        <v/>
      </c>
      <c r="DT10" s="244" t="str">
        <f t="shared" si="8"/>
        <v/>
      </c>
      <c r="DU10" s="55"/>
    </row>
    <row r="11" spans="1:125" x14ac:dyDescent="0.2">
      <c r="A11" t="str">
        <f>IF(C11=TRUonly,'User Input Data'!A15,blank)</f>
        <v/>
      </c>
      <c r="B11" t="str">
        <f>IF(C11=TRUonly,'User Input Data'!B15,blank)</f>
        <v/>
      </c>
      <c r="C11" t="str">
        <f>IF('User Input Data'!C15=TRUonly,'User Input Data'!C15,blank)</f>
        <v/>
      </c>
      <c r="D11" t="str">
        <f>IF(AND('User Input Data'!D15&gt;1,C11=TRUonly),'User Input Data'!D15,blank)</f>
        <v/>
      </c>
      <c r="E11" t="str">
        <f>IF(AND('User Input Data'!E15&gt;1,C11=TRUonly),'User Input Data'!E15,blank)</f>
        <v/>
      </c>
      <c r="F11" t="str">
        <f>IF(AND('User Input Data'!F15&gt;1,C11=TRUonly),'User Input Data'!F15,blank)</f>
        <v/>
      </c>
      <c r="G11" t="str">
        <f>IF(AND('User Input Data'!G15&gt;1,C11=TRUonly),'User Input Data'!G15,blank)</f>
        <v/>
      </c>
      <c r="H11" s="78"/>
      <c r="I11" s="78"/>
      <c r="J11" s="78"/>
      <c r="K11" s="78"/>
      <c r="L11" s="78"/>
      <c r="M11" s="78"/>
      <c r="N11" s="78"/>
      <c r="O11" s="78"/>
      <c r="P11" s="78"/>
      <c r="Q11" s="78"/>
      <c r="R11" s="79" t="str">
        <f>IF(C11=TRUonly,'User Input Data'!R15,blank)</f>
        <v/>
      </c>
      <c r="S11" s="79" t="str">
        <f>IF(C11=TRUonly,'User Input Data'!S15,blank)</f>
        <v/>
      </c>
      <c r="T11" s="79" t="str">
        <f>IF(C11=TRUonly,'User Input Data'!T15,blank)</f>
        <v/>
      </c>
      <c r="U11" s="79" t="str">
        <f>IF(C11=TRUonly,'User Input Data'!U15,blank)</f>
        <v/>
      </c>
      <c r="V11" s="79" t="str">
        <f>IF(C11=TRUonly,'User Input Data'!V15,blank)</f>
        <v/>
      </c>
      <c r="W11" s="79" t="str">
        <f>IF(C11=TRUonly,'User Input Data'!W15,blank)</f>
        <v/>
      </c>
      <c r="X11" s="79" t="str">
        <f>IF(C11=TRUonly,'User Input Data'!X15,blank)</f>
        <v/>
      </c>
      <c r="Y11" s="79" t="str">
        <f>IF(C11=TRUonly,'User Input Data'!Y15,blank)</f>
        <v/>
      </c>
      <c r="Z11" s="79" t="str">
        <f>IF(C11=TRUonly,'User Input Data'!Z15,blank)</f>
        <v/>
      </c>
      <c r="AA11" s="79" t="str">
        <f>IF(C11=TRUonly,'User Input Data'!AA15,blank)</f>
        <v/>
      </c>
      <c r="AB11" s="9" t="str">
        <f>IF('User Input Data'!C15=TRUonly,'User Input Data'!AC15,blank)</f>
        <v/>
      </c>
      <c r="AC11" s="9" t="str">
        <f>IF('User Input Data'!C15=TRUonly,'User Input Data'!AD15,blank)</f>
        <v/>
      </c>
      <c r="AE11" s="78"/>
      <c r="AF11" t="str">
        <f>IF(F11&gt;0,F11,Other!$G$7)</f>
        <v/>
      </c>
      <c r="AG11" s="435" t="str">
        <f>IF(C11=TRUonly,VLOOKUP(B11+0,'Table 6'!$B$3:$D$20,2),blank)</f>
        <v/>
      </c>
      <c r="AH11" t="str">
        <f>IF(C11=TRUonly,VLOOKUP(B11+0,'Tables 2-3 TRU'!$B$14:$D$31,2),blank)</f>
        <v/>
      </c>
      <c r="AI11" s="243" t="str">
        <f>IF(C11=TRUonly,PRODUCT(G11,IF(AF11/TRU_oper&lt;1,1,AF11/TRU_oper)*(truck_idle/60),Other!$G$4/454,AG11,R11)+PRODUCT(G11,tru_Load_Factor,tru__hp,R11,IF(AF11/TRU_oper&lt;1,1,AF11/TRU_oper)*(truck_idle/60),Other!$G$4/454,AH11)+PRODUCT(G11,R11,(AF11-IF(AF11/TRU_oper&lt;1,1,AF11/TRU_oper)*(truck_idle/60)),tru_Load_Factor,tru__hp,Other!$G$4/454,AH11),blank)</f>
        <v/>
      </c>
      <c r="AJ11" s="243" t="str">
        <f>IF(C11=TRUonly,PRODUCT(G11,tru_Load_Factor,tru__hp,AH11,R11,IF(AF11/TRU_oper&lt;1,1,AF11/TRU_oper)*(truck_idle/60),Other!$G$4/454)+PRODUCT(G11,R11,AG11,IF(AF11/TRU_oper&lt;1,1,AF11/TRU_oper)*(truck_idle/60),Other!$G$4/454)+PRODUCT(G11,R11,(AF11-IF(AF11/TRU_oper&lt;1,1,AF11/TRU_oper)*(truck_idle/60)),TRU_KW,gridNox,Other!$G$4/454),blank)</f>
        <v/>
      </c>
      <c r="AK11" s="435" t="str">
        <f>IF(C11=TRUonly,VLOOKUP(B11+1,'Table 6'!$B$3:$D$20,2),blank)</f>
        <v/>
      </c>
      <c r="AL11" s="112" t="str">
        <f>IF(C11=TRUonly,VLOOKUP(B11+1,'Tables 2-3 TRU'!$B$14:$D$31,2),blank)</f>
        <v/>
      </c>
      <c r="AM11" s="243" t="str">
        <f>IF(C11=TRUonly,PRODUCT(G11,S11,AF11-IF(AF11/TRU_oper&lt;1,1,AF11/TRU_oper)*(truck_idle/60),tru_Load_Factor,tru__hp,AL11,Other!$G$4/454)+PRODUCT(G11,tru_Load_Factor,tru__hp,AL11,S11,IF(AF11/TRU_oper&lt;1,1,AF11/TRU_oper)*(truck_idle/60),Other!$G$4/454)+PRODUCT(G11,S11,AK11,IF(AF11/TRU_oper&lt;1,1,AF11/TRU_oper)*(truck_idle/60),Other!$G$4/454),blank)</f>
        <v/>
      </c>
      <c r="AN11" s="243" t="str">
        <f>IF(C11=TRUonly,PRODUCT(G11,tru_Load_Factor,tru__hp,AL11,S11,IF(AF11/TRU_oper&lt;1,1,AF11/TRU_oper)*(truck_idle/60),Other!$G$4/454)+PRODUCT(G11,S11,AK11,IF(AF11/TRU_oper&lt;1,1,AF11/TRU_oper)*(truck_idle/60),Other!$G$4/454)+PRODUCT(G11,S11,(AF11-IF(AF11/TRU_oper&lt;1,1,AF11/TRU_oper)*(truck_idle/60)),TRU_KW,gridNox,Other!$G$4/454),blank)</f>
        <v/>
      </c>
      <c r="AO11" s="435" t="str">
        <f>IF(C11=TRUonly,VLOOKUP(B11+2,'Table 6'!$B$3:$D$20,2),blank)</f>
        <v/>
      </c>
      <c r="AP11" s="112" t="str">
        <f>IF(C11=TRUonly,VLOOKUP(B11+2,'Tables 2-3 TRU'!$B$14:$D$31,2),blank)</f>
        <v/>
      </c>
      <c r="AQ11" s="243" t="str">
        <f>IF(C11=TRUonly,PRODUCT(G11,T11,AF11-IF(AF11/TRU_oper&lt;1,1,AF11/TRU_oper)*(truck_idle/60),tru_Load_Factor,tru__hp,AP11,Other!$G$4/454)+PRODUCT(G11,tru_Load_Factor,tru__hp,AP11,T11,IF(AF11/TRU_oper&lt;1,1,AF11/TRU_oper)*(truck_idle/60),Other!$G$4/454)+PRODUCT(G11,T11,AO11,IF(AF11/TRU_oper&lt;1,1,AF11/TRU_oper)*(truck_idle/60),Other!$G$4/454),blank)</f>
        <v/>
      </c>
      <c r="AR11" s="243" t="str">
        <f>IF(C11=TRUonly,PRODUCT(G11,tru_Load_Factor,tru__hp,AP11,T11,IF(AF11/TRU_oper&lt;1,1,AF11/TRU_oper)*(truck_idle/60),Other!$G$4/454)+PRODUCT(G11,T11,AO11,IF(AF11/TRU_oper&lt;1,1,AF11/TRU_oper)*(truck_idle/60),Other!$G$4/454)+PRODUCT(G11,T11,(AF11-IF(AF11/TRU_oper&lt;1,1,AF11/TRU_oper)*(truck_idle/60)),TRU_KW,gridNox,Other!$G$4/454),blank)</f>
        <v/>
      </c>
      <c r="AS11" s="435" t="str">
        <f>IF(C11=TRUonly,VLOOKUP(B11+3,'Table 6'!$B$3:$D$20,2),blank)</f>
        <v/>
      </c>
      <c r="AT11" s="112" t="str">
        <f>IF(C11=TRUonly,VLOOKUP(B11+3,'Tables 2-3 TRU'!$B$14:$D$31,2),blank)</f>
        <v/>
      </c>
      <c r="AU11" s="243" t="str">
        <f>IF(C11=TRUonly,PRODUCT(G11,U11,AF11-IF(AF11/TRU_oper&lt;1,1,AF11/TRU_oper)*(truck_idle/60),tru_Load_Factor,tru__hp,AT11,Other!$G$4/454)+PRODUCT(G11,tru_Load_Factor,tru__hp,AT11,U11,IF(AF11/TRU_oper&lt;1,1,AF11/TRU_oper)*(truck_idle/60),Other!$G$4/454)+PRODUCT(G11,U11,AS11,IF(AF11/TRU_oper&lt;1,1,AF11/TRU_oper)*(truck_idle/60),Other!$G$4/454),blank)</f>
        <v/>
      </c>
      <c r="AV11" s="243" t="str">
        <f>IF(C11=TRUonly,PRODUCT(G11,tru_Load_Factor,tru__hp,AT11,U11,IF(AF11/TRU_oper&lt;1,1,AF11/TRU_oper)*(truck_idle/60),Other!$G$4/454)+PRODUCT(G11,U11,AS11,IF(AF11/TRU_oper&lt;1,1,AF11/TRU_oper)*(truck_idle/60),Other!$G$4/454)+PRODUCT(G11,U11,(AF11-IF(AF11/TRU_oper&lt;1,1,AF11/TRU_oper)*(truck_idle/60)),TRU_KW,gridNox,Other!$G$4/454),blank)</f>
        <v/>
      </c>
      <c r="AW11" s="435" t="str">
        <f>IF(C11=TRUonly,VLOOKUP(B11+4,'Table 6'!$B$3:$D$20,2),blank)</f>
        <v/>
      </c>
      <c r="AX11" s="112" t="str">
        <f>IF(C11=TRUonly,VLOOKUP(B11+4,'Tables 2-3 TRU'!$B$14:$D$31,2),blank)</f>
        <v/>
      </c>
      <c r="AY11" s="243" t="str">
        <f>IF(C11=TRUonly,PRODUCT(G11,V11,AF11-IF(AF11/TRU_oper&lt;1,1,AF11/TRU_oper)*(truck_idle/60),tru_Load_Factor,tru__hp,AX11,Other!$G$4/454)+PRODUCT(G11,tru_Load_Factor,tru__hp,AX11,V11,IF(AF11/TRU_oper&lt;1,1,AF11/TRU_oper)*(truck_idle/60),Other!$G$4/454)+PRODUCT(G11,V11,AW11,IF(AF11/TRU_oper&lt;1,1,AF11/TRU_oper)*(truck_idle/60),Other!$G$4/454),blank)</f>
        <v/>
      </c>
      <c r="AZ11" s="243" t="str">
        <f>IF(C11=TRUonly,PRODUCT(G11,tru_Load_Factor,tru__hp,AX11,V11,IF(AF11/TRU_oper&lt;1,1,AF11/TRU_oper)*(truck_idle/60),Other!$G$4/454)+PRODUCT(G11,V11,AW11,IF(AF11/TRU_oper&lt;1,1,AF11/TRU_oper)*(truck_idle/60),Other!$G$4/454)+PRODUCT(G11,V11,(AF11-IF(AF11/TRU_oper&lt;1,1,AF11/TRU_oper)*(truck_idle/60)),TRU_KW,gridNox,Other!$G$4/454),blank)</f>
        <v/>
      </c>
      <c r="BA11" s="435" t="str">
        <f>IF(C11=TRUonly,VLOOKUP(B11+5,'Table 6'!$B$3:$D$20,2),blank)</f>
        <v/>
      </c>
      <c r="BB11" s="112" t="str">
        <f>IF(C11=TRUonly,VLOOKUP(B11+5,'Tables 2-3 TRU'!$B$14:$D$31,2),blank)</f>
        <v/>
      </c>
      <c r="BC11" s="243" t="str">
        <f>IF(C11=TRUonly,PRODUCT(G11,W11,AF11-IF(AF11/TRU_oper&lt;1,1,AF11/TRU_oper)*(truck_idle/60),tru_Load_Factor,tru__hp,BB11,Other!$G$4/454)+PRODUCT(G11,tru_Load_Factor,tru__hp,BB11,W11,IF(AF11/TRU_oper&lt;1,1,AF11/TRU_oper)*(truck_idle/60),Other!$G$4/454)+PRODUCT(G11,W11,BA11,IF(AF11/TRU_oper&lt;1,1,AF11/TRU_oper)*(truck_idle/60),Other!$G$4/454),blank)</f>
        <v/>
      </c>
      <c r="BD11" s="243" t="str">
        <f>IF(C11=TRUonly,PRODUCT(G11,tru_Load_Factor,tru__hp,BB11,W11,IF(AF11/TRU_oper&lt;1,1,AF11/TRU_oper)*(truck_idle/60),Other!$G$4/454)+PRODUCT(G11,W11,BA11,IF(AF11/TRU_oper&lt;1,1,AF11/TRU_oper)*(truck_idle/60),Other!$G$4/454)+PRODUCT(G11,W11,(AF11-IF(AF11/TRU_oper&lt;1,1,AF11/TRU_oper)*(truck_idle/60)),TRU_KW,gridNox,Other!$G$4/454),blank)</f>
        <v/>
      </c>
      <c r="BE11" s="435" t="str">
        <f>IF(C11=TRUonly,VLOOKUP(B11+6,'Table 6'!$B$3:$D$20,2),blank)</f>
        <v/>
      </c>
      <c r="BF11" s="112" t="str">
        <f>IF(C11=TRUonly,VLOOKUP(B11+6,'Tables 2-3 TRU'!$B$14:$D$31,2),blank)</f>
        <v/>
      </c>
      <c r="BG11" s="243" t="str">
        <f>IF(C11=TRUonly,PRODUCT(G11,X11,AF11-IF(AF11/TRU_oper&lt;1,1,AF11/TRU_oper)*(truck_idle/60),tru_Load_Factor,tru__hp,BF11,Other!$G$4/454)+PRODUCT(G11,tru_Load_Factor,tru__hp,BF11,X11,IF(AF11/TRU_oper&lt;1,1,AF11/TRU_oper)*(truck_idle/60),Other!$G$4/454)+PRODUCT(G11,X11,BE11,IF(AF11/TRU_oper&lt;1,1,AF11/TRU_oper)*(truck_idle/60),Other!$G$4/454),blank)</f>
        <v/>
      </c>
      <c r="BH11" s="243" t="str">
        <f>IF(C11=TRUonly,PRODUCT(G11,tru_Load_Factor,tru__hp,BF11,X11,IF(AF11/TRU_oper&lt;1,1,AF11/TRU_oper)*(truck_idle/60),Other!$G$4/454)+PRODUCT(G11,X11,BE11,IF(AF11/TRU_oper&lt;1,1,AF11/TRU_oper)*(truck_idle/60),Other!$G$4/454)+PRODUCT(G11,X11,(AF11-IF(AF11/TRU_oper&lt;1,1,AF11/TRU_oper)*(truck_idle/60)),TRU_KW,gridNox,Other!$G$4/454),blank)</f>
        <v/>
      </c>
      <c r="BI11" s="435" t="str">
        <f>IF(C11=TRUonly,VLOOKUP(B11+7,'Table 6'!$B$3:$D$20,2),blank)</f>
        <v/>
      </c>
      <c r="BJ11" s="112" t="str">
        <f>IF(C11=TRUonly,VLOOKUP(B11+7,'Tables 2-3 TRU'!$B$14:$D$31,2),blank)</f>
        <v/>
      </c>
      <c r="BK11" s="243" t="str">
        <f>IF(C11=TRUonly,PRODUCT(G11,Y11,AF11-IF(AF11/TRU_oper&lt;1,1,AF11/TRU_oper)*(truck_idle/60),tru_Load_Factor,tru__hp,BJ11,Other!$G$4/454)+PRODUCT(G11,tru_Load_Factor,tru__hp,BJ11,Y11,IF(AF11/TRU_oper&lt;1,1,AF11/TRU_oper)*(truck_idle/60),Other!$G$4/454)+PRODUCT(G11,Y11,BI11,IF(AF11/TRU_oper&lt;1,1,AF11/TRU_oper)*(truck_idle/60),Other!$G$4/454),blank)</f>
        <v/>
      </c>
      <c r="BL11" s="243" t="str">
        <f>IF(C11=TRUonly,PRODUCT(G11,tru_Load_Factor,tru__hp,BJ11,Y11,IF(AF11/TRU_oper&lt;1,1,AF11/TRU_oper)*(truck_idle/60),Other!$G$4/454)+PRODUCT(G11,Y11,BI11,IF(AF11/TRU_oper&lt;1,1,AF11/TRU_oper)*(truck_idle/60),Other!$G$4/454)+PRODUCT(G11,Y11,(AF11-IF(AF11/TRU_oper&lt;1,1,AF11/TRU_oper)*(truck_idle/60)),TRU_KW,gridNox,Other!$G$4/454),blank)</f>
        <v/>
      </c>
      <c r="BM11" s="435" t="str">
        <f>IF(C11=TRUonly,VLOOKUP(B11+8,'Table 6'!$B$3:$D$20,2),blank)</f>
        <v/>
      </c>
      <c r="BN11" s="112" t="str">
        <f>IF(C11=TRUonly,VLOOKUP(B11+8,'Tables 2-3 TRU'!$B$14:$D$31,2),blank)</f>
        <v/>
      </c>
      <c r="BO11" s="243" t="str">
        <f>IF(C11=TRUonly,PRODUCT(G11,Z11,AF11-IF(AF11/TRU_oper&lt;1,1,AF11/TRU_oper)*(truck_idle/60),tru_Load_Factor,tru__hp,BN11,Other!$G$4/454)+PRODUCT(G11,tru_Load_Factor,tru__hp,BN11,Z11,IF(AF11/TRU_oper&lt;1,1,AF11/TRU_oper)*(truck_idle/60),Other!$G$4/454)+PRODUCT(G11,Z11,BM11,IF(AF11/TRU_oper&lt;1,1,AF11/TRU_oper)*(truck_idle/60),Other!$G$4/454),blank)</f>
        <v/>
      </c>
      <c r="BP11" s="243" t="str">
        <f>IF(C11=TRUonly,PRODUCT(G11,tru_Load_Factor,tru__hp,BN11,Z11,(AF11/TRU_oper)*(truck_idle/60),Other!$G$4/454)+PRODUCT(G11,Z11,BM11,(AF11/TRU_oper)*(truck_idle/60),Other!$G$4/454)+PRODUCT(G11,Z11,(AF11-(AF11/TRU_oper)*(truck_idle/60)),TRU_KW,gridNox,Other!$G$4/454),blank)</f>
        <v/>
      </c>
      <c r="BQ11" s="435" t="str">
        <f>IF(C11=TRUonly,VLOOKUP(B11+9,'Table 6'!$B$3:$D$20,2),blank)</f>
        <v/>
      </c>
      <c r="BR11" s="112" t="str">
        <f>IF(C11=TRUonly,VLOOKUP(B11+9,'Tables 2-3 TRU'!$B$14:$D$31,2),blank)</f>
        <v/>
      </c>
      <c r="BS11" s="243" t="str">
        <f>IF(C11=TRUonly,PRODUCT(G11,AA11,AF11-IF(AF11/TRU_oper&lt;1,1,AF11/TRU_oper)*(truck_idle/60),tru_Load_Factor,tru__hp,BR11,Other!$G$4/454)+PRODUCT(G11,tru_Load_Factor,tru__hp,BR11,AA11,IF(AF11/TRU_oper&lt;1,1,AF11/TRU_oper)*(truck_idle/60),Other!$G$4/454)+PRODUCT(G11,AA11,BQ11,IF(AF11/TRU_oper&lt;1,1,AF11/TRU_oper)*(truck_idle/60),Other!$G$4/454),blank)</f>
        <v/>
      </c>
      <c r="BT11" s="243" t="str">
        <f>IF(C11=TRUonly,PRODUCT(G11,tru_Load_Factor,tru__hp,BR11,AA11,IF(AF11/TRU_oper&lt;1,1,AF11/TRU_oper)*(truck_idle/60),Other!$G$4/454)+PRODUCT(G11,AA11,BQ11,IF(AF11/TRU_oper&lt;1,1,AF11/TRU_oper)*(truck_idle/60),Other!$G$4/454)+PRODUCT(G11,AA11,(AF11-IF(AF11/TRU_oper&lt;1,1,AF11/TRU_oper)*(truck_idle/60)),TRU_KW,gridNox,Other!$G$4/454),blank)</f>
        <v/>
      </c>
      <c r="BU11" s="112"/>
      <c r="BV11" s="435" t="str">
        <f>IF(C11=TRUonly,VLOOKUP(B11+0,'Table 6'!$B$3:$D$20,3),blank)</f>
        <v/>
      </c>
      <c r="BW11" s="112" t="str">
        <f>IF(C11=TRUonly,VLOOKUP(B11+0,'Tables 2-3 TRU'!$B$14:$D$31,3),blank)</f>
        <v/>
      </c>
      <c r="BX11" s="243" t="str">
        <f>IF(C11=TRUonly,PRODUCT(G11,R11,AF11-IF(AF11/TRU_oper&lt;1,1,AF11/TRU_oper)*(truck_idle/60),tru_Load_Factor,tru__hp,BW11,Other!$G$4/454)+PRODUCT(G11,tru_Load_Factor,tru__hp,BW11,R11,IF(AF11/TRU_oper&lt;1,1,AF11/TRU_oper)*(truck_idle/60),365/454)+PRODUCT(G11,R11,BV11,IF(AF11/TRU_oper&lt;1,1,AF11/TRU_oper)*(truck_idle/60),Other!$G$4/454),blank)</f>
        <v/>
      </c>
      <c r="BY11" s="243" t="str">
        <f>IF(C11=TRUonly,PRODUCT(G11,tru_Load_Factor,tru__hp,BW11,R11,IF(AF11/TRU_oper&lt;1,1,AF11/TRU_oper)*(truck_idle/60),Other!$G$4/454)+PRODUCT(G11,R11,BV11,IF(AF11/TRU_oper&lt;1,1,AF11/TRU_oper)*(truck_idle/60),Other!$G$4/454)+PRODUCT(G11,R11,(AF11-IF(AF11/TRU_oper&lt;1,1,AF11/TRU_oper)*(truck_idle/60)),TRU_KW,gridPM,Other!$G$4/454),blank)</f>
        <v/>
      </c>
      <c r="BZ11" s="435" t="str">
        <f>IF(C11=TRUonly,VLOOKUP(B11+1,'Table 6'!$B$3:$D$20,3),blank)</f>
        <v/>
      </c>
      <c r="CA11" s="112" t="str">
        <f>IF(C11=TRUonly,VLOOKUP(B11+1,'Tables 2-3 TRU'!$B$14:$D$31,3),blank)</f>
        <v/>
      </c>
      <c r="CB11" s="243" t="str">
        <f>IF(C11=TRUonly,PRODUCT(G11,S11,AF11-IF(AF11/TRU_oper&lt;1,1,AF11/TRU_oper)*(truck_idle/60),tru_Load_Factor,tru__hp,CA11,Other!$G$4/454)+PRODUCT(G11,tru_Load_Factor,tru__hp,CA11,S11,IF(AF11/TRU_oper&lt;1,1,AF11/TRU_oper)*(truck_idle/60),365/454)+PRODUCT(G11,S11,BZ11,IF(AF11/TRU_oper&lt;1,1,AF11/TRU_oper)*(truck_idle/60),Other!$G$4/454),blank)</f>
        <v/>
      </c>
      <c r="CC11" s="243" t="str">
        <f>IF(C11=TRUonly,PRODUCT(G11,tru_Load_Factor,tru__hp,CA11,S11,IF(AF11/TRU_oper&lt;1,1,AF11/TRU_oper)*(truck_idle/60),Other!$G$4/454)+PRODUCT(G11,S11,BZ11,IF(AF11/TRU_oper&lt;1,1,AF11/TRU_oper)*(truck_idle/60),Other!$G$4/454)+PRODUCT(G11,S11,(AF11-IF(AF11/TRU_oper&lt;1,1,AF11/TRU_oper)*(truck_idle/60)),TRU_KW,gridPM,Other!$G$4/454),blank)</f>
        <v/>
      </c>
      <c r="CD11" s="435" t="str">
        <f>IF(C11=TRUonly,VLOOKUP(B11+2,'Table 6'!$B$3:$D$20,3),blank)</f>
        <v/>
      </c>
      <c r="CE11" s="112" t="str">
        <f>IF(C11=TRUonly,VLOOKUP(B11+2,'Tables 2-3 TRU'!$B$14:$D$31,3),blank)</f>
        <v/>
      </c>
      <c r="CF11" s="243" t="str">
        <f>IF(C11=TRUonly,PRODUCT(G11,T11,AF11-IF(AF11/TRU_oper&lt;1,1,AF11/TRU_oper)*(truck_idle/60),tru_Load_Factor,tru__hp,CE11,Other!$G$4/454)+PRODUCT(G11,tru_Load_Factor,tru__hp,CE11,T11,IF(AF11/TRU_oper&lt;1,1,AF11/TRU_oper)*(truck_idle/60),365/454)+PRODUCT(G11,T11,CD11,IF(AF11/TRU_oper&lt;1,1,AF11/TRU_oper)*(truck_idle/60),Other!$G$4/454),blank)</f>
        <v/>
      </c>
      <c r="CG11" s="243" t="str">
        <f>IF(C11=TRUonly,PRODUCT(G11,tru_Load_Factor,tru__hp,CE11,T11,IF(AF11/TRU_oper&lt;1,1,AF11/TRU_oper)*(truck_idle/60),Other!$G$4/454)+PRODUCT(G11,T11,CD11,IF(AF11/TRU_oper&lt;1,1,AF11/TRU_oper)*(truck_idle/60),Other!$G$4/454)+PRODUCT(G11,T11,(AF11-IF(AF11/TRU_oper&lt;1,1,AF11/TRU_oper)*(truck_idle/60)),TRU_KW,gridPM,Other!$G$4/454),blank)</f>
        <v/>
      </c>
      <c r="CH11" s="435" t="str">
        <f>IF(C11=TRUonly,VLOOKUP(B11+3,'Table 6'!$B$3:$D$20,3),blank)</f>
        <v/>
      </c>
      <c r="CI11" s="112" t="str">
        <f>IF(C11=TRUonly,VLOOKUP(B11+3,'Tables 2-3 TRU'!$B$14:$D$31,3),blank)</f>
        <v/>
      </c>
      <c r="CJ11" s="243" t="str">
        <f>IF(C11=TRUonly,PRODUCT(G11,U11,AF11-IF(AF11/TRU_oper&lt;1,1,AF11/TRU_oper)*(truck_idle/60),tru_Load_Factor,tru__hp,CI11,Other!$G$4/454)+PRODUCT(G11,tru_Load_Factor,tru__hp,CI11,U11,IF(AF11/TRU_oper&lt;1,1,AF11/TRU_oper)*(truck_idle/60),Other!$G$4/454)+PRODUCT(G11,U11,CH11,IF(AF11/TRU_oper&lt;1,1,AF11/TRU_oper)*(truck_idle/60),Other!$G$4/454),blank)</f>
        <v/>
      </c>
      <c r="CK11" s="243" t="str">
        <f>IF(C11=TRUonly,PRODUCT(G11,tru_Load_Factor,tru__hp,CI11,U11,IF(AF11/TRU_oper&lt;1,1,AF11/TRU_oper)*(truck_idle/60),Other!$G$4/454)+PRODUCT(G11,U11,CH11,IF(AF11/TRU_oper&lt;1,1,AF11/TRU_oper)*(truck_idle/60),Other!$G$4/454)+PRODUCT(G11,U11,(AF11-IF(AF11/TRU_oper&lt;1,1,AF11/TRU_oper)*(truck_idle/60)),TRU_KW,gridPM,Other!$G$4/454),blank)</f>
        <v/>
      </c>
      <c r="CL11" s="435" t="str">
        <f>IF(C11=TRUonly,VLOOKUP(B11+4,'Table 6'!$B$3:$D$20,3),blank)</f>
        <v/>
      </c>
      <c r="CM11" s="112" t="str">
        <f>IF(C11=TRUonly,VLOOKUP(B11+4,'Tables 2-3 TRU'!$B$14:$D$31,3),blank)</f>
        <v/>
      </c>
      <c r="CN11" s="243" t="str">
        <f>IF(C11=TRUonly,PRODUCT(G11,V11,AF11-IF(AF11/TRU_oper&lt;1,1,AF11/TRU_oper)*(truck_idle/60),tru_Load_Factor,tru__hp,CM11,Other!$G$4/454)+PRODUCT(G11,tru_Load_Factor,tru__hp,CM11,V11,IF(AF11/TRU_oper&lt;1,1,AF11/TRU_oper)*(truck_idle/60),Other!$G$4/454)+PRODUCT(G11,V11,CL11,IF(AF11/TRU_oper&lt;1,1,AF11/TRU_oper)*(truck_idle/60),Other!$G$4/454),blank)</f>
        <v/>
      </c>
      <c r="CO11" s="243" t="str">
        <f>IF(C11=TRUonly,PRODUCT(G11,tru_Load_Factor,tru__hp,CM11,V11,IF(AF11/TRU_oper&lt;1,1,AF11/TRU_oper)*(truck_idle/60),Other!$G$4/454)+PRODUCT(G11,V11,CL11,IF(AF11/TRU_oper&lt;1,1,AF11/TRU_oper)*(truck_idle/60),Other!$G$4/454)+PRODUCT(G11,V11,(AF11-IF(AF11/TRU_oper&lt;1,1,AF11/TRU_oper)*(truck_idle/60)),TRU_KW,gridPM,Other!$G$4/454),blank)</f>
        <v/>
      </c>
      <c r="CP11" s="435" t="str">
        <f>IF(C11=TRUonly,VLOOKUP(B11+5,'Table 6'!$B$3:$D$20,3),blank)</f>
        <v/>
      </c>
      <c r="CQ11" s="112" t="str">
        <f>IF(C11=TRUonly,VLOOKUP(B11+5,'Tables 2-3 TRU'!$B$14:$D$31,3),blank)</f>
        <v/>
      </c>
      <c r="CR11" s="243" t="str">
        <f>IF(C11=TRUonly,PRODUCT(G11,W11,AF11-IF(AF11/TRU_oper&lt;1,1,AF11/TRU_oper)*(truck_idle/60),tru_Load_Factor,tru__hp,CQ11,Other!$G$4/454)+PRODUCT(G11,tru_Load_Factor,tru__hp,CQ11,W11,IF(AF11/TRU_oper&lt;1,1,AF11/TRU_oper)*(truck_idle/60),Other!$G$4/454)+PRODUCT(G11,W11,CP11,IF(AF11/TRU_oper&lt;1,1,AF11/TRU_oper)*(truck_idle/60),Other!$G$4/454),blank)</f>
        <v/>
      </c>
      <c r="CS11" s="243" t="str">
        <f>IF(C11=TRUonly,PRODUCT(G11,tru_Load_Factor,tru__hp,CQ11,W11,IF(AF11/TRU_oper&lt;1,1,AF11/TRU_oper)*(truck_idle/60),Other!$G$4/454)+PRODUCT(G11,W11,CP11,IF(AF11/TRU_oper&lt;1,1,AF11/TRU_oper)*(truck_idle/60),Other!$G$4/454)+PRODUCT(G11,W11,(AF11-IF(AF11/TRU_oper&lt;1,1,AF11/TRU_oper)*(truck_idle/60)),TRU_KW,gridPM,Other!$G$4/454),blank)</f>
        <v/>
      </c>
      <c r="CT11" s="435" t="str">
        <f>IF(C11=TRUonly,VLOOKUP(B11+6,'Table 6'!$B$3:$D$20,3),blank)</f>
        <v/>
      </c>
      <c r="CU11" s="112" t="str">
        <f>IF(C11=TRUonly,VLOOKUP(B11+6,'Tables 2-3 TRU'!$B$14:$D$31,3),blank)</f>
        <v/>
      </c>
      <c r="CV11" s="243" t="str">
        <f>IF(C11=TRUonly,PRODUCT(G11,X11,AF11-IF(AF11/TRU_oper&lt;1,1,AF11/TRU_oper)*(truck_idle/60),tru_Load_Factor,tru__hp,CU11,Other!$G$4/454)+PRODUCT(G11,tru_Load_Factor,tru__hp,CU11,X11,IF(AF11/TRU_oper&lt;1,1,AF11/TRU_oper)*(truck_idle/60),Other!$G$4/454)+PRODUCT(G11,X11,CT11,IF(AF11/TRU_oper&lt;1,1,AF11/TRU_oper)*(truck_idle/60),Other!$G$4/454),blank)</f>
        <v/>
      </c>
      <c r="CW11" s="243" t="str">
        <f>IF(C11=TRUonly,PRODUCT(G11,tru_Load_Factor,tru__hp,CU11,X11,IF(AF11/TRU_oper&lt;1,1,AF11/TRU_oper)*(truck_idle/60),Other!$G$4/454)+PRODUCT(G11,X11,CT11,IF(AF11/TRU_oper&lt;1,1,AF11/TRU_oper)*(truck_idle/60),Other!$G$4/454)+PRODUCT(G11,X11,(AF11-IF(AF11/TRU_oper&lt;1,1,AF11/TRU_oper)*(truck_idle/60)),TRU_KW,gridPM,Other!$G$4/454),blank)</f>
        <v/>
      </c>
      <c r="CX11" s="435" t="str">
        <f>IF(C11=TRUonly,VLOOKUP(B11+7,'Table 6'!$B$3:$D$20,3),blank)</f>
        <v/>
      </c>
      <c r="CY11" s="112" t="str">
        <f>IF(C11=TRUonly,VLOOKUP(B11+7,'Tables 2-3 TRU'!$B$14:$D$31,3),blank)</f>
        <v/>
      </c>
      <c r="CZ11" s="243" t="str">
        <f>IF(C11=TRUonly,PRODUCT(G11,Y11,AF11-IF(AF11/TRU_oper&lt;1,1,AF11/TRU_oper)*(truck_idle/60),tru_Load_Factor,tru__hp,CY11,Other!$G$4/454)+PRODUCT(G11,tru_Load_Factor,tru__hp,CY11,Y11,IF(AF11/TRU_oper&lt;1,1,AF11/TRU_oper)*(truck_idle/60),Other!$G$4/454)+PRODUCT(G11,Y11,CX11,IF(AF11/TRU_oper&lt;1,1,AF11/TRU_oper)*(truck_idle/60),Other!$G$4/454),blank)</f>
        <v/>
      </c>
      <c r="DA11" s="243" t="str">
        <f>IF(C11=TRUonly,PRODUCT(G11,tru_Load_Factor,tru__hp,CY11,Y11,IF(AF11/TRU_oper&lt;1,1,AF11/TRU_oper)*(truck_idle/60),Other!$G$4/454)+PRODUCT(G11,Y11,CX11,IF(AF11/TRU_oper&lt;1,1,AF11/TRU_oper)*(truck_idle/60),Other!$G$4/454)+PRODUCT(G11,Y11,(AF11-IF(AF11/TRU_oper&lt;1,1,AF11/TRU_oper)*(truck_idle/60)),TRU_KW,gridPM,Other!$G$4/454),blank)</f>
        <v/>
      </c>
      <c r="DB11" s="435" t="str">
        <f>IF(C11=TRUonly,VLOOKUP(B11+8,'Table 6'!$B$3:$D$20,3),blank)</f>
        <v/>
      </c>
      <c r="DC11" s="112" t="str">
        <f>IF(C11=TRUonly,VLOOKUP(B11+8,'Tables 2-3 TRU'!$B$14:$D$31,3),blank)</f>
        <v/>
      </c>
      <c r="DD11" s="243" t="str">
        <f>IF(C11=TRUonly,PRODUCT(G11,Z11,AF11-IF(AF11/TRU_oper&lt;1,1,AF11/TRU_oper)*(truck_idle/60),tru_Load_Factor,tru__hp,DC11,Other!$G$4/454)+PRODUCT(G11,tru_Load_Factor,tru__hp,DC11,Z11,IF(AF11/TRU_oper&lt;1,1,AF11/TRU_oper)*(truck_idle/60),Other!$G$4/454)+PRODUCT(G11,Z11,DB11,IF(AF11/TRU_oper&lt;1,1,AF11/TRU_oper)*(truck_idle/60),Other!$G$4/454),blank)</f>
        <v/>
      </c>
      <c r="DE11" s="243" t="str">
        <f>IF(C11=TRUonly,PRODUCT(G11,tru_Load_Factor,tru__hp,DC11,Z11,IF(AF11/TRU_oper&lt;1,1,AF11/TRU_oper)*(truck_idle/60),Other!$G$4/454)+PRODUCT(G11,Z11,DB11,IF(AF11/TRU_oper&lt;1,1,AF11/TRU_oper)*(truck_idle/60),Other!$G$4/454)+PRODUCT(G11,Z11,(AF11-IF(AF11/TRU_oper&lt;1,1,AF11/TRU_oper)*(truck_idle/60)),TRU_KW,gridPM,Other!$G$4/454),blank)</f>
        <v/>
      </c>
      <c r="DF11" s="435" t="str">
        <f>IF(C11=TRUonly,VLOOKUP(B11+9,'Table 6'!$B$3:$D$20,3),blank)</f>
        <v/>
      </c>
      <c r="DG11" s="112" t="str">
        <f>IF(C11=TRUonly,VLOOKUP(B11+9,'Tables 2-3 TRU'!$B$14:$D$31,3),blank)</f>
        <v/>
      </c>
      <c r="DH11" s="243" t="str">
        <f>IF(C11=TRUonly,PRODUCT(G11,AA11,AF11-IF(AF11/TRU_oper&lt;1,1,AF11/TRU_oper)*(truck_idle/60),tru_Load_Factor,tru__hp,DG11,Other!$G$4/454)+PRODUCT(G11,tru_Load_Factor,tru__hp,DG11,AA11,IF(AF11/TRU_oper&lt;1,1,AF11/TRU_oper)*(truck_idle/60),Other!$G$4/454)+PRODUCT(G11,AA11,DF11,IF(AF11/TRU_oper&lt;1,1,AF11/TRU_oper)*(truck_idle/60),Other!$G$4/454),blank)</f>
        <v/>
      </c>
      <c r="DI11" s="243" t="str">
        <f>IF(C11=TRUonly,PRODUCT(G11,tru_Load_Factor,tru__hp,DG11,AA11,IF(AF11/TRU_oper&lt;1,1,AF11/TRU_oper)*(truck_idle/60),Other!$G$4/454)+PRODUCT(G11,AA11,DF11,IF(AF11/TRU_oper&lt;1,1,AF11/TRU_oper)*(truck_idle/60),Other!$G$4/454)+PRODUCT(G11,AA11,(AF11-IF(AF11/TRU_oper&lt;1,1,AF11/TRU_oper)*(truck_idle/60)),TRU_KW,gridPM,Other!$G$4/454),blank)</f>
        <v/>
      </c>
      <c r="DK11" s="4" t="str">
        <f t="shared" si="1"/>
        <v/>
      </c>
      <c r="DL11" s="4" t="str">
        <f t="shared" si="2"/>
        <v/>
      </c>
      <c r="DM11" s="4"/>
      <c r="DN11" s="4" t="str">
        <f t="shared" si="3"/>
        <v/>
      </c>
      <c r="DO11" s="4" t="str">
        <f t="shared" si="4"/>
        <v/>
      </c>
      <c r="DP11" s="4"/>
      <c r="DQ11" s="4" t="str">
        <f t="shared" si="5"/>
        <v/>
      </c>
      <c r="DR11" s="4" t="str">
        <f t="shared" si="6"/>
        <v/>
      </c>
      <c r="DS11" s="4" t="str">
        <f t="shared" si="7"/>
        <v/>
      </c>
      <c r="DT11" s="244" t="str">
        <f t="shared" si="8"/>
        <v/>
      </c>
      <c r="DU11" s="55"/>
    </row>
    <row r="12" spans="1:125" x14ac:dyDescent="0.2">
      <c r="A12" t="str">
        <f>IF(C12=TRUonly,'User Input Data'!A16,blank)</f>
        <v/>
      </c>
      <c r="B12" t="str">
        <f>IF(C12=TRUonly,'User Input Data'!B16,blank)</f>
        <v/>
      </c>
      <c r="C12" t="str">
        <f>IF('User Input Data'!C16=TRUonly,'User Input Data'!C16,blank)</f>
        <v/>
      </c>
      <c r="D12" t="str">
        <f>IF(AND('User Input Data'!D16&gt;1,C12=TRUonly),'User Input Data'!D16,blank)</f>
        <v/>
      </c>
      <c r="E12" t="str">
        <f>IF(AND('User Input Data'!E16&gt;1,C12=TRUonly),'User Input Data'!E16,blank)</f>
        <v/>
      </c>
      <c r="F12" t="str">
        <f>IF(AND('User Input Data'!F16&gt;1,C12=TRUonly),'User Input Data'!F16,blank)</f>
        <v/>
      </c>
      <c r="G12" t="str">
        <f>IF(AND('User Input Data'!G16&gt;1,C12=TRUonly),'User Input Data'!G16,blank)</f>
        <v/>
      </c>
      <c r="H12" s="78"/>
      <c r="I12" s="78"/>
      <c r="J12" s="78"/>
      <c r="K12" s="78"/>
      <c r="L12" s="78"/>
      <c r="M12" s="78"/>
      <c r="N12" s="78"/>
      <c r="O12" s="78"/>
      <c r="P12" s="78"/>
      <c r="Q12" s="78"/>
      <c r="R12" s="79" t="str">
        <f>IF(C12=TRUonly,'User Input Data'!R16,blank)</f>
        <v/>
      </c>
      <c r="S12" s="79" t="str">
        <f>IF(C12=TRUonly,'User Input Data'!S16,blank)</f>
        <v/>
      </c>
      <c r="T12" s="79" t="str">
        <f>IF(C12=TRUonly,'User Input Data'!T16,blank)</f>
        <v/>
      </c>
      <c r="U12" s="79" t="str">
        <f>IF(C12=TRUonly,'User Input Data'!U16,blank)</f>
        <v/>
      </c>
      <c r="V12" s="79" t="str">
        <f>IF(C12=TRUonly,'User Input Data'!V16,blank)</f>
        <v/>
      </c>
      <c r="W12" s="79" t="str">
        <f>IF(C12=TRUonly,'User Input Data'!W16,blank)</f>
        <v/>
      </c>
      <c r="X12" s="79" t="str">
        <f>IF(C12=TRUonly,'User Input Data'!X16,blank)</f>
        <v/>
      </c>
      <c r="Y12" s="79" t="str">
        <f>IF(C12=TRUonly,'User Input Data'!Y16,blank)</f>
        <v/>
      </c>
      <c r="Z12" s="79" t="str">
        <f>IF(C12=TRUonly,'User Input Data'!Z16,blank)</f>
        <v/>
      </c>
      <c r="AA12" s="79" t="str">
        <f>IF(C12=TRUonly,'User Input Data'!AA16,blank)</f>
        <v/>
      </c>
      <c r="AB12" s="9" t="str">
        <f>IF('User Input Data'!C16=TRUonly,'User Input Data'!AC16,blank)</f>
        <v/>
      </c>
      <c r="AC12" s="9" t="str">
        <f>IF('User Input Data'!C16=TRUonly,'User Input Data'!AD16,blank)</f>
        <v/>
      </c>
      <c r="AE12" s="78"/>
      <c r="AF12" t="str">
        <f>IF(F12&gt;0,F12,Other!$G$7)</f>
        <v/>
      </c>
      <c r="AG12" s="435" t="str">
        <f>IF(C12=TRUonly,VLOOKUP(B12+0,'Table 6'!$B$3:$D$20,2),blank)</f>
        <v/>
      </c>
      <c r="AH12" t="str">
        <f>IF(C12=TRUonly,VLOOKUP(B12+0,'Tables 2-3 TRU'!$B$14:$D$31,2),blank)</f>
        <v/>
      </c>
      <c r="AI12" s="243" t="str">
        <f>IF(C12=TRUonly,PRODUCT(G12,IF(AF12/TRU_oper&lt;1,1,AF12/TRU_oper)*(truck_idle/60),Other!$G$4/454,AG12,R12)+PRODUCT(G12,tru_Load_Factor,tru__hp,R12,IF(AF12/TRU_oper&lt;1,1,AF12/TRU_oper)*(truck_idle/60),Other!$G$4/454,AH12)+PRODUCT(G12,R12,(AF12-IF(AF12/TRU_oper&lt;1,1,AF12/TRU_oper)*(truck_idle/60)),tru_Load_Factor,tru__hp,Other!$G$4/454,AH12),blank)</f>
        <v/>
      </c>
      <c r="AJ12" s="243" t="str">
        <f>IF(C12=TRUonly,PRODUCT(G12,tru_Load_Factor,tru__hp,AH12,R12,IF(AF12/TRU_oper&lt;1,1,AF12/TRU_oper)*(truck_idle/60),Other!$G$4/454)+PRODUCT(G12,R12,AG12,IF(AF12/TRU_oper&lt;1,1,AF12/TRU_oper)*(truck_idle/60),Other!$G$4/454)+PRODUCT(G12,R12,(AF12-IF(AF12/TRU_oper&lt;1,1,AF12/TRU_oper)*(truck_idle/60)),TRU_KW,gridNox,Other!$G$4/454),blank)</f>
        <v/>
      </c>
      <c r="AK12" s="435" t="str">
        <f>IF(C12=TRUonly,VLOOKUP(B12+1,'Table 6'!$B$3:$D$20,2),blank)</f>
        <v/>
      </c>
      <c r="AL12" s="112" t="str">
        <f>IF(C12=TRUonly,VLOOKUP(B12+1,'Tables 2-3 TRU'!$B$14:$D$31,2),blank)</f>
        <v/>
      </c>
      <c r="AM12" s="243" t="str">
        <f>IF(C12=TRUonly,PRODUCT(G12,S12,AF12-IF(AF12/TRU_oper&lt;1,1,AF12/TRU_oper)*(truck_idle/60),tru_Load_Factor,tru__hp,AL12,Other!$G$4/454)+PRODUCT(G12,tru_Load_Factor,tru__hp,AL12,S12,IF(AF12/TRU_oper&lt;1,1,AF12/TRU_oper)*(truck_idle/60),Other!$G$4/454)+PRODUCT(G12,S12,AK12,IF(AF12/TRU_oper&lt;1,1,AF12/TRU_oper)*(truck_idle/60),Other!$G$4/454),blank)</f>
        <v/>
      </c>
      <c r="AN12" s="243" t="str">
        <f>IF(C12=TRUonly,PRODUCT(G12,tru_Load_Factor,tru__hp,AL12,S12,IF(AF12/TRU_oper&lt;1,1,AF12/TRU_oper)*(truck_idle/60),Other!$G$4/454)+PRODUCT(G12,S12,AK12,IF(AF12/TRU_oper&lt;1,1,AF12/TRU_oper)*(truck_idle/60),Other!$G$4/454)+PRODUCT(G12,S12,(AF12-IF(AF12/TRU_oper&lt;1,1,AF12/TRU_oper)*(truck_idle/60)),TRU_KW,gridNox,Other!$G$4/454),blank)</f>
        <v/>
      </c>
      <c r="AO12" s="435" t="str">
        <f>IF(C12=TRUonly,VLOOKUP(B12+2,'Table 6'!$B$3:$D$20,2),blank)</f>
        <v/>
      </c>
      <c r="AP12" s="112" t="str">
        <f>IF(C12=TRUonly,VLOOKUP(B12+2,'Tables 2-3 TRU'!$B$14:$D$31,2),blank)</f>
        <v/>
      </c>
      <c r="AQ12" s="243" t="str">
        <f>IF(C12=TRUonly,PRODUCT(G12,T12,AF12-IF(AF12/TRU_oper&lt;1,1,AF12/TRU_oper)*(truck_idle/60),tru_Load_Factor,tru__hp,AP12,Other!$G$4/454)+PRODUCT(G12,tru_Load_Factor,tru__hp,AP12,T12,IF(AF12/TRU_oper&lt;1,1,AF12/TRU_oper)*(truck_idle/60),Other!$G$4/454)+PRODUCT(G12,T12,AO12,IF(AF12/TRU_oper&lt;1,1,AF12/TRU_oper)*(truck_idle/60),Other!$G$4/454),blank)</f>
        <v/>
      </c>
      <c r="AR12" s="243" t="str">
        <f>IF(C12=TRUonly,PRODUCT(G12,tru_Load_Factor,tru__hp,AP12,T12,IF(AF12/TRU_oper&lt;1,1,AF12/TRU_oper)*(truck_idle/60),Other!$G$4/454)+PRODUCT(G12,T12,AO12,IF(AF12/TRU_oper&lt;1,1,AF12/TRU_oper)*(truck_idle/60),Other!$G$4/454)+PRODUCT(G12,T12,(AF12-IF(AF12/TRU_oper&lt;1,1,AF12/TRU_oper)*(truck_idle/60)),TRU_KW,gridNox,Other!$G$4/454),blank)</f>
        <v/>
      </c>
      <c r="AS12" s="435" t="str">
        <f>IF(C12=TRUonly,VLOOKUP(B12+3,'Table 6'!$B$3:$D$20,2),blank)</f>
        <v/>
      </c>
      <c r="AT12" s="112" t="str">
        <f>IF(C12=TRUonly,VLOOKUP(B12+3,'Tables 2-3 TRU'!$B$14:$D$31,2),blank)</f>
        <v/>
      </c>
      <c r="AU12" s="243" t="str">
        <f>IF(C12=TRUonly,PRODUCT(G12,U12,AF12-IF(AF12/TRU_oper&lt;1,1,AF12/TRU_oper)*(truck_idle/60),tru_Load_Factor,tru__hp,AT12,Other!$G$4/454)+PRODUCT(G12,tru_Load_Factor,tru__hp,AT12,U12,IF(AF12/TRU_oper&lt;1,1,AF12/TRU_oper)*(truck_idle/60),Other!$G$4/454)+PRODUCT(G12,U12,AS12,IF(AF12/TRU_oper&lt;1,1,AF12/TRU_oper)*(truck_idle/60),Other!$G$4/454),blank)</f>
        <v/>
      </c>
      <c r="AV12" s="243" t="str">
        <f>IF(C12=TRUonly,PRODUCT(G12,tru_Load_Factor,tru__hp,AT12,U12,IF(AF12/TRU_oper&lt;1,1,AF12/TRU_oper)*(truck_idle/60),Other!$G$4/454)+PRODUCT(G12,U12,AS12,IF(AF12/TRU_oper&lt;1,1,AF12/TRU_oper)*(truck_idle/60),Other!$G$4/454)+PRODUCT(G12,U12,(AF12-IF(AF12/TRU_oper&lt;1,1,AF12/TRU_oper)*(truck_idle/60)),TRU_KW,gridNox,Other!$G$4/454),blank)</f>
        <v/>
      </c>
      <c r="AW12" s="435" t="str">
        <f>IF(C12=TRUonly,VLOOKUP(B12+4,'Table 6'!$B$3:$D$20,2),blank)</f>
        <v/>
      </c>
      <c r="AX12" s="112" t="str">
        <f>IF(C12=TRUonly,VLOOKUP(B12+4,'Tables 2-3 TRU'!$B$14:$D$31,2),blank)</f>
        <v/>
      </c>
      <c r="AY12" s="243" t="str">
        <f>IF(C12=TRUonly,PRODUCT(G12,V12,AF12-IF(AF12/TRU_oper&lt;1,1,AF12/TRU_oper)*(truck_idle/60),tru_Load_Factor,tru__hp,AX12,Other!$G$4/454)+PRODUCT(G12,tru_Load_Factor,tru__hp,AX12,V12,IF(AF12/TRU_oper&lt;1,1,AF12/TRU_oper)*(truck_idle/60),Other!$G$4/454)+PRODUCT(G12,V12,AW12,IF(AF12/TRU_oper&lt;1,1,AF12/TRU_oper)*(truck_idle/60),Other!$G$4/454),blank)</f>
        <v/>
      </c>
      <c r="AZ12" s="243" t="str">
        <f>IF(C12=TRUonly,PRODUCT(G12,tru_Load_Factor,tru__hp,AX12,V12,IF(AF12/TRU_oper&lt;1,1,AF12/TRU_oper)*(truck_idle/60),Other!$G$4/454)+PRODUCT(G12,V12,AW12,IF(AF12/TRU_oper&lt;1,1,AF12/TRU_oper)*(truck_idle/60),Other!$G$4/454)+PRODUCT(G12,V12,(AF12-IF(AF12/TRU_oper&lt;1,1,AF12/TRU_oper)*(truck_idle/60)),TRU_KW,gridNox,Other!$G$4/454),blank)</f>
        <v/>
      </c>
      <c r="BA12" s="435" t="str">
        <f>IF(C12=TRUonly,VLOOKUP(B12+5,'Table 6'!$B$3:$D$20,2),blank)</f>
        <v/>
      </c>
      <c r="BB12" s="112" t="str">
        <f>IF(C12=TRUonly,VLOOKUP(B12+5,'Tables 2-3 TRU'!$B$14:$D$31,2),blank)</f>
        <v/>
      </c>
      <c r="BC12" s="243" t="str">
        <f>IF(C12=TRUonly,PRODUCT(G12,W12,AF12-IF(AF12/TRU_oper&lt;1,1,AF12/TRU_oper)*(truck_idle/60),tru_Load_Factor,tru__hp,BB12,Other!$G$4/454)+PRODUCT(G12,tru_Load_Factor,tru__hp,BB12,W12,IF(AF12/TRU_oper&lt;1,1,AF12/TRU_oper)*(truck_idle/60),Other!$G$4/454)+PRODUCT(G12,W12,BA12,IF(AF12/TRU_oper&lt;1,1,AF12/TRU_oper)*(truck_idle/60),Other!$G$4/454),blank)</f>
        <v/>
      </c>
      <c r="BD12" s="243" t="str">
        <f>IF(C12=TRUonly,PRODUCT(G12,tru_Load_Factor,tru__hp,BB12,W12,IF(AF12/TRU_oper&lt;1,1,AF12/TRU_oper)*(truck_idle/60),Other!$G$4/454)+PRODUCT(G12,W12,BA12,IF(AF12/TRU_oper&lt;1,1,AF12/TRU_oper)*(truck_idle/60),Other!$G$4/454)+PRODUCT(G12,W12,(AF12-IF(AF12/TRU_oper&lt;1,1,AF12/TRU_oper)*(truck_idle/60)),TRU_KW,gridNox,Other!$G$4/454),blank)</f>
        <v/>
      </c>
      <c r="BE12" s="435" t="str">
        <f>IF(C12=TRUonly,VLOOKUP(B12+6,'Table 6'!$B$3:$D$20,2),blank)</f>
        <v/>
      </c>
      <c r="BF12" s="112" t="str">
        <f>IF(C12=TRUonly,VLOOKUP(B12+6,'Tables 2-3 TRU'!$B$14:$D$31,2),blank)</f>
        <v/>
      </c>
      <c r="BG12" s="243" t="str">
        <f>IF(C12=TRUonly,PRODUCT(G12,X12,AF12-IF(AF12/TRU_oper&lt;1,1,AF12/TRU_oper)*(truck_idle/60),tru_Load_Factor,tru__hp,BF12,Other!$G$4/454)+PRODUCT(G12,tru_Load_Factor,tru__hp,BF12,X12,IF(AF12/TRU_oper&lt;1,1,AF12/TRU_oper)*(truck_idle/60),Other!$G$4/454)+PRODUCT(G12,X12,BE12,IF(AF12/TRU_oper&lt;1,1,AF12/TRU_oper)*(truck_idle/60),Other!$G$4/454),blank)</f>
        <v/>
      </c>
      <c r="BH12" s="243" t="str">
        <f>IF(C12=TRUonly,PRODUCT(G12,tru_Load_Factor,tru__hp,BF12,X12,IF(AF12/TRU_oper&lt;1,1,AF12/TRU_oper)*(truck_idle/60),Other!$G$4/454)+PRODUCT(G12,X12,BE12,IF(AF12/TRU_oper&lt;1,1,AF12/TRU_oper)*(truck_idle/60),Other!$G$4/454)+PRODUCT(G12,X12,(AF12-IF(AF12/TRU_oper&lt;1,1,AF12/TRU_oper)*(truck_idle/60)),TRU_KW,gridNox,Other!$G$4/454),blank)</f>
        <v/>
      </c>
      <c r="BI12" s="435" t="str">
        <f>IF(C12=TRUonly,VLOOKUP(B12+7,'Table 6'!$B$3:$D$20,2),blank)</f>
        <v/>
      </c>
      <c r="BJ12" s="112" t="str">
        <f>IF(C12=TRUonly,VLOOKUP(B12+7,'Tables 2-3 TRU'!$B$14:$D$31,2),blank)</f>
        <v/>
      </c>
      <c r="BK12" s="243" t="str">
        <f>IF(C12=TRUonly,PRODUCT(G12,Y12,AF12-IF(AF12/TRU_oper&lt;1,1,AF12/TRU_oper)*(truck_idle/60),tru_Load_Factor,tru__hp,BJ12,Other!$G$4/454)+PRODUCT(G12,tru_Load_Factor,tru__hp,BJ12,Y12,IF(AF12/TRU_oper&lt;1,1,AF12/TRU_oper)*(truck_idle/60),Other!$G$4/454)+PRODUCT(G12,Y12,BI12,IF(AF12/TRU_oper&lt;1,1,AF12/TRU_oper)*(truck_idle/60),Other!$G$4/454),blank)</f>
        <v/>
      </c>
      <c r="BL12" s="243" t="str">
        <f>IF(C12=TRUonly,PRODUCT(G12,tru_Load_Factor,tru__hp,BJ12,Y12,IF(AF12/TRU_oper&lt;1,1,AF12/TRU_oper)*(truck_idle/60),Other!$G$4/454)+PRODUCT(G12,Y12,BI12,IF(AF12/TRU_oper&lt;1,1,AF12/TRU_oper)*(truck_idle/60),Other!$G$4/454)+PRODUCT(G12,Y12,(AF12-IF(AF12/TRU_oper&lt;1,1,AF12/TRU_oper)*(truck_idle/60)),TRU_KW,gridNox,Other!$G$4/454),blank)</f>
        <v/>
      </c>
      <c r="BM12" s="435" t="str">
        <f>IF(C12=TRUonly,VLOOKUP(B12+8,'Table 6'!$B$3:$D$20,2),blank)</f>
        <v/>
      </c>
      <c r="BN12" s="112" t="str">
        <f>IF(C12=TRUonly,VLOOKUP(B12+8,'Tables 2-3 TRU'!$B$14:$D$31,2),blank)</f>
        <v/>
      </c>
      <c r="BO12" s="243" t="str">
        <f>IF(C12=TRUonly,PRODUCT(G12,Z12,AF12-IF(AF12/TRU_oper&lt;1,1,AF12/TRU_oper)*(truck_idle/60),tru_Load_Factor,tru__hp,BN12,Other!$G$4/454)+PRODUCT(G12,tru_Load_Factor,tru__hp,BN12,Z12,IF(AF12/TRU_oper&lt;1,1,AF12/TRU_oper)*(truck_idle/60),Other!$G$4/454)+PRODUCT(G12,Z12,BM12,IF(AF12/TRU_oper&lt;1,1,AF12/TRU_oper)*(truck_idle/60),Other!$G$4/454),blank)</f>
        <v/>
      </c>
      <c r="BP12" s="243" t="str">
        <f>IF(C12=TRUonly,PRODUCT(G12,tru_Load_Factor,tru__hp,BN12,Z12,(AF12/TRU_oper)*(truck_idle/60),Other!$G$4/454)+PRODUCT(G12,Z12,BM12,(AF12/TRU_oper)*(truck_idle/60),Other!$G$4/454)+PRODUCT(G12,Z12,(AF12-(AF12/TRU_oper)*(truck_idle/60)),TRU_KW,gridNox,Other!$G$4/454),blank)</f>
        <v/>
      </c>
      <c r="BQ12" s="435" t="str">
        <f>IF(C12=TRUonly,VLOOKUP(B12+9,'Table 6'!$B$3:$D$20,2),blank)</f>
        <v/>
      </c>
      <c r="BR12" s="112" t="str">
        <f>IF(C12=TRUonly,VLOOKUP(B12+9,'Tables 2-3 TRU'!$B$14:$D$31,2),blank)</f>
        <v/>
      </c>
      <c r="BS12" s="243" t="str">
        <f>IF(C12=TRUonly,PRODUCT(G12,AA12,AF12-IF(AF12/TRU_oper&lt;1,1,AF12/TRU_oper)*(truck_idle/60),tru_Load_Factor,tru__hp,BR12,Other!$G$4/454)+PRODUCT(G12,tru_Load_Factor,tru__hp,BR12,AA12,IF(AF12/TRU_oper&lt;1,1,AF12/TRU_oper)*(truck_idle/60),Other!$G$4/454)+PRODUCT(G12,AA12,BQ12,IF(AF12/TRU_oper&lt;1,1,AF12/TRU_oper)*(truck_idle/60),Other!$G$4/454),blank)</f>
        <v/>
      </c>
      <c r="BT12" s="243" t="str">
        <f>IF(C12=TRUonly,PRODUCT(G12,tru_Load_Factor,tru__hp,BR12,AA12,IF(AF12/TRU_oper&lt;1,1,AF12/TRU_oper)*(truck_idle/60),Other!$G$4/454)+PRODUCT(G12,AA12,BQ12,IF(AF12/TRU_oper&lt;1,1,AF12/TRU_oper)*(truck_idle/60),Other!$G$4/454)+PRODUCT(G12,AA12,(AF12-IF(AF12/TRU_oper&lt;1,1,AF12/TRU_oper)*(truck_idle/60)),TRU_KW,gridNox,Other!$G$4/454),blank)</f>
        <v/>
      </c>
      <c r="BU12" s="112"/>
      <c r="BV12" s="435" t="str">
        <f>IF(C12=TRUonly,VLOOKUP(B12+0,'Table 6'!$B$3:$D$20,3),blank)</f>
        <v/>
      </c>
      <c r="BW12" s="112" t="str">
        <f>IF(C12=TRUonly,VLOOKUP(B12+0,'Tables 2-3 TRU'!$B$14:$D$31,3),blank)</f>
        <v/>
      </c>
      <c r="BX12" s="243" t="str">
        <f>IF(C12=TRUonly,PRODUCT(G12,R12,AF12-IF(AF12/TRU_oper&lt;1,1,AF12/TRU_oper)*(truck_idle/60),tru_Load_Factor,tru__hp,BW12,Other!$G$4/454)+PRODUCT(G12,tru_Load_Factor,tru__hp,BW12,R12,IF(AF12/TRU_oper&lt;1,1,AF12/TRU_oper)*(truck_idle/60),365/454)+PRODUCT(G12,R12,BV12,IF(AF12/TRU_oper&lt;1,1,AF12/TRU_oper)*(truck_idle/60),Other!$G$4/454),blank)</f>
        <v/>
      </c>
      <c r="BY12" s="243" t="str">
        <f>IF(C12=TRUonly,PRODUCT(G12,tru_Load_Factor,tru__hp,BW12,R12,IF(AF12/TRU_oper&lt;1,1,AF12/TRU_oper)*(truck_idle/60),Other!$G$4/454)+PRODUCT(G12,R12,BV12,IF(AF12/TRU_oper&lt;1,1,AF12/TRU_oper)*(truck_idle/60),Other!$G$4/454)+PRODUCT(G12,R12,(AF12-IF(AF12/TRU_oper&lt;1,1,AF12/TRU_oper)*(truck_idle/60)),TRU_KW,gridPM,Other!$G$4/454),blank)</f>
        <v/>
      </c>
      <c r="BZ12" s="435" t="str">
        <f>IF(C12=TRUonly,VLOOKUP(B12+1,'Table 6'!$B$3:$D$20,3),blank)</f>
        <v/>
      </c>
      <c r="CA12" s="112" t="str">
        <f>IF(C12=TRUonly,VLOOKUP(B12+1,'Tables 2-3 TRU'!$B$14:$D$31,3),blank)</f>
        <v/>
      </c>
      <c r="CB12" s="243" t="str">
        <f>IF(C12=TRUonly,PRODUCT(G12,S12,AF12-IF(AF12/TRU_oper&lt;1,1,AF12/TRU_oper)*(truck_idle/60),tru_Load_Factor,tru__hp,CA12,Other!$G$4/454)+PRODUCT(G12,tru_Load_Factor,tru__hp,CA12,S12,IF(AF12/TRU_oper&lt;1,1,AF12/TRU_oper)*(truck_idle/60),365/454)+PRODUCT(G12,S12,BZ12,IF(AF12/TRU_oper&lt;1,1,AF12/TRU_oper)*(truck_idle/60),Other!$G$4/454),blank)</f>
        <v/>
      </c>
      <c r="CC12" s="243" t="str">
        <f>IF(C12=TRUonly,PRODUCT(G12,tru_Load_Factor,tru__hp,CA12,S12,IF(AF12/TRU_oper&lt;1,1,AF12/TRU_oper)*(truck_idle/60),Other!$G$4/454)+PRODUCT(G12,S12,BZ12,IF(AF12/TRU_oper&lt;1,1,AF12/TRU_oper)*(truck_idle/60),Other!$G$4/454)+PRODUCT(G12,S12,(AF12-IF(AF12/TRU_oper&lt;1,1,AF12/TRU_oper)*(truck_idle/60)),TRU_KW,gridPM,Other!$G$4/454),blank)</f>
        <v/>
      </c>
      <c r="CD12" s="435" t="str">
        <f>IF(C12=TRUonly,VLOOKUP(B12+2,'Table 6'!$B$3:$D$20,3),blank)</f>
        <v/>
      </c>
      <c r="CE12" s="112" t="str">
        <f>IF(C12=TRUonly,VLOOKUP(B12+2,'Tables 2-3 TRU'!$B$14:$D$31,3),blank)</f>
        <v/>
      </c>
      <c r="CF12" s="243" t="str">
        <f>IF(C12=TRUonly,PRODUCT(G12,T12,AF12-IF(AF12/TRU_oper&lt;1,1,AF12/TRU_oper)*(truck_idle/60),tru_Load_Factor,tru__hp,CE12,Other!$G$4/454)+PRODUCT(G12,tru_Load_Factor,tru__hp,CE12,T12,IF(AF12/TRU_oper&lt;1,1,AF12/TRU_oper)*(truck_idle/60),365/454)+PRODUCT(G12,T12,CD12,IF(AF12/TRU_oper&lt;1,1,AF12/TRU_oper)*(truck_idle/60),Other!$G$4/454),blank)</f>
        <v/>
      </c>
      <c r="CG12" s="243" t="str">
        <f>IF(C12=TRUonly,PRODUCT(G12,tru_Load_Factor,tru__hp,CE12,T12,IF(AF12/TRU_oper&lt;1,1,AF12/TRU_oper)*(truck_idle/60),Other!$G$4/454)+PRODUCT(G12,T12,CD12,IF(AF12/TRU_oper&lt;1,1,AF12/TRU_oper)*(truck_idle/60),Other!$G$4/454)+PRODUCT(G12,T12,(AF12-IF(AF12/TRU_oper&lt;1,1,AF12/TRU_oper)*(truck_idle/60)),TRU_KW,gridPM,Other!$G$4/454),blank)</f>
        <v/>
      </c>
      <c r="CH12" s="435" t="str">
        <f>IF(C12=TRUonly,VLOOKUP(B12+3,'Table 6'!$B$3:$D$20,3),blank)</f>
        <v/>
      </c>
      <c r="CI12" s="112" t="str">
        <f>IF(C12=TRUonly,VLOOKUP(B12+3,'Tables 2-3 TRU'!$B$14:$D$31,3),blank)</f>
        <v/>
      </c>
      <c r="CJ12" s="243" t="str">
        <f>IF(C12=TRUonly,PRODUCT(G12,U12,AF12-IF(AF12/TRU_oper&lt;1,1,AF12/TRU_oper)*(truck_idle/60),tru_Load_Factor,tru__hp,CI12,Other!$G$4/454)+PRODUCT(G12,tru_Load_Factor,tru__hp,CI12,U12,IF(AF12/TRU_oper&lt;1,1,AF12/TRU_oper)*(truck_idle/60),Other!$G$4/454)+PRODUCT(G12,U12,CH12,IF(AF12/TRU_oper&lt;1,1,AF12/TRU_oper)*(truck_idle/60),Other!$G$4/454),blank)</f>
        <v/>
      </c>
      <c r="CK12" s="243" t="str">
        <f>IF(C12=TRUonly,PRODUCT(G12,tru_Load_Factor,tru__hp,CI12,U12,IF(AF12/TRU_oper&lt;1,1,AF12/TRU_oper)*(truck_idle/60),Other!$G$4/454)+PRODUCT(G12,U12,CH12,IF(AF12/TRU_oper&lt;1,1,AF12/TRU_oper)*(truck_idle/60),Other!$G$4/454)+PRODUCT(G12,U12,(AF12-IF(AF12/TRU_oper&lt;1,1,AF12/TRU_oper)*(truck_idle/60)),TRU_KW,gridPM,Other!$G$4/454),blank)</f>
        <v/>
      </c>
      <c r="CL12" s="435" t="str">
        <f>IF(C12=TRUonly,VLOOKUP(B12+4,'Table 6'!$B$3:$D$20,3),blank)</f>
        <v/>
      </c>
      <c r="CM12" s="112" t="str">
        <f>IF(C12=TRUonly,VLOOKUP(B12+4,'Tables 2-3 TRU'!$B$14:$D$31,3),blank)</f>
        <v/>
      </c>
      <c r="CN12" s="243" t="str">
        <f>IF(C12=TRUonly,PRODUCT(G12,V12,AF12-IF(AF12/TRU_oper&lt;1,1,AF12/TRU_oper)*(truck_idle/60),tru_Load_Factor,tru__hp,CM12,Other!$G$4/454)+PRODUCT(G12,tru_Load_Factor,tru__hp,CM12,V12,IF(AF12/TRU_oper&lt;1,1,AF12/TRU_oper)*(truck_idle/60),Other!$G$4/454)+PRODUCT(G12,V12,CL12,IF(AF12/TRU_oper&lt;1,1,AF12/TRU_oper)*(truck_idle/60),Other!$G$4/454),blank)</f>
        <v/>
      </c>
      <c r="CO12" s="243" t="str">
        <f>IF(C12=TRUonly,PRODUCT(G12,tru_Load_Factor,tru__hp,CM12,V12,IF(AF12/TRU_oper&lt;1,1,AF12/TRU_oper)*(truck_idle/60),Other!$G$4/454)+PRODUCT(G12,V12,CL12,IF(AF12/TRU_oper&lt;1,1,AF12/TRU_oper)*(truck_idle/60),Other!$G$4/454)+PRODUCT(G12,V12,(AF12-IF(AF12/TRU_oper&lt;1,1,AF12/TRU_oper)*(truck_idle/60)),TRU_KW,gridPM,Other!$G$4/454),blank)</f>
        <v/>
      </c>
      <c r="CP12" s="435" t="str">
        <f>IF(C12=TRUonly,VLOOKUP(B12+5,'Table 6'!$B$3:$D$20,3),blank)</f>
        <v/>
      </c>
      <c r="CQ12" s="112" t="str">
        <f>IF(C12=TRUonly,VLOOKUP(B12+5,'Tables 2-3 TRU'!$B$14:$D$31,3),blank)</f>
        <v/>
      </c>
      <c r="CR12" s="243" t="str">
        <f>IF(C12=TRUonly,PRODUCT(G12,W12,AF12-IF(AF12/TRU_oper&lt;1,1,AF12/TRU_oper)*(truck_idle/60),tru_Load_Factor,tru__hp,CQ12,Other!$G$4/454)+PRODUCT(G12,tru_Load_Factor,tru__hp,CQ12,W12,IF(AF12/TRU_oper&lt;1,1,AF12/TRU_oper)*(truck_idle/60),Other!$G$4/454)+PRODUCT(G12,W12,CP12,IF(AF12/TRU_oper&lt;1,1,AF12/TRU_oper)*(truck_idle/60),Other!$G$4/454),blank)</f>
        <v/>
      </c>
      <c r="CS12" s="243" t="str">
        <f>IF(C12=TRUonly,PRODUCT(G12,tru_Load_Factor,tru__hp,CQ12,W12,IF(AF12/TRU_oper&lt;1,1,AF12/TRU_oper)*(truck_idle/60),Other!$G$4/454)+PRODUCT(G12,W12,CP12,IF(AF12/TRU_oper&lt;1,1,AF12/TRU_oper)*(truck_idle/60),Other!$G$4/454)+PRODUCT(G12,W12,(AF12-IF(AF12/TRU_oper&lt;1,1,AF12/TRU_oper)*(truck_idle/60)),TRU_KW,gridPM,Other!$G$4/454),blank)</f>
        <v/>
      </c>
      <c r="CT12" s="435" t="str">
        <f>IF(C12=TRUonly,VLOOKUP(B12+6,'Table 6'!$B$3:$D$20,3),blank)</f>
        <v/>
      </c>
      <c r="CU12" s="112" t="str">
        <f>IF(C12=TRUonly,VLOOKUP(B12+6,'Tables 2-3 TRU'!$B$14:$D$31,3),blank)</f>
        <v/>
      </c>
      <c r="CV12" s="243" t="str">
        <f>IF(C12=TRUonly,PRODUCT(G12,X12,AF12-IF(AF12/TRU_oper&lt;1,1,AF12/TRU_oper)*(truck_idle/60),tru_Load_Factor,tru__hp,CU12,Other!$G$4/454)+PRODUCT(G12,tru_Load_Factor,tru__hp,CU12,X12,IF(AF12/TRU_oper&lt;1,1,AF12/TRU_oper)*(truck_idle/60),Other!$G$4/454)+PRODUCT(G12,X12,CT12,IF(AF12/TRU_oper&lt;1,1,AF12/TRU_oper)*(truck_idle/60),Other!$G$4/454),blank)</f>
        <v/>
      </c>
      <c r="CW12" s="243" t="str">
        <f>IF(C12=TRUonly,PRODUCT(G12,tru_Load_Factor,tru__hp,CU12,X12,IF(AF12/TRU_oper&lt;1,1,AF12/TRU_oper)*(truck_idle/60),Other!$G$4/454)+PRODUCT(G12,X12,CT12,IF(AF12/TRU_oper&lt;1,1,AF12/TRU_oper)*(truck_idle/60),Other!$G$4/454)+PRODUCT(G12,X12,(AF12-IF(AF12/TRU_oper&lt;1,1,AF12/TRU_oper)*(truck_idle/60)),TRU_KW,gridPM,Other!$G$4/454),blank)</f>
        <v/>
      </c>
      <c r="CX12" s="435" t="str">
        <f>IF(C12=TRUonly,VLOOKUP(B12+7,'Table 6'!$B$3:$D$20,3),blank)</f>
        <v/>
      </c>
      <c r="CY12" s="112" t="str">
        <f>IF(C12=TRUonly,VLOOKUP(B12+7,'Tables 2-3 TRU'!$B$14:$D$31,3),blank)</f>
        <v/>
      </c>
      <c r="CZ12" s="243" t="str">
        <f>IF(C12=TRUonly,PRODUCT(G12,Y12,AF12-IF(AF12/TRU_oper&lt;1,1,AF12/TRU_oper)*(truck_idle/60),tru_Load_Factor,tru__hp,CY12,Other!$G$4/454)+PRODUCT(G12,tru_Load_Factor,tru__hp,CY12,Y12,IF(AF12/TRU_oper&lt;1,1,AF12/TRU_oper)*(truck_idle/60),Other!$G$4/454)+PRODUCT(G12,Y12,CX12,IF(AF12/TRU_oper&lt;1,1,AF12/TRU_oper)*(truck_idle/60),Other!$G$4/454),blank)</f>
        <v/>
      </c>
      <c r="DA12" s="243" t="str">
        <f>IF(C12=TRUonly,PRODUCT(G12,tru_Load_Factor,tru__hp,CY12,Y12,IF(AF12/TRU_oper&lt;1,1,AF12/TRU_oper)*(truck_idle/60),Other!$G$4/454)+PRODUCT(G12,Y12,CX12,IF(AF12/TRU_oper&lt;1,1,AF12/TRU_oper)*(truck_idle/60),Other!$G$4/454)+PRODUCT(G12,Y12,(AF12-IF(AF12/TRU_oper&lt;1,1,AF12/TRU_oper)*(truck_idle/60)),TRU_KW,gridPM,Other!$G$4/454),blank)</f>
        <v/>
      </c>
      <c r="DB12" s="435" t="str">
        <f>IF(C12=TRUonly,VLOOKUP(B12+8,'Table 6'!$B$3:$D$20,3),blank)</f>
        <v/>
      </c>
      <c r="DC12" s="112" t="str">
        <f>IF(C12=TRUonly,VLOOKUP(B12+8,'Tables 2-3 TRU'!$B$14:$D$31,3),blank)</f>
        <v/>
      </c>
      <c r="DD12" s="243" t="str">
        <f>IF(C12=TRUonly,PRODUCT(G12,Z12,AF12-IF(AF12/TRU_oper&lt;1,1,AF12/TRU_oper)*(truck_idle/60),tru_Load_Factor,tru__hp,DC12,Other!$G$4/454)+PRODUCT(G12,tru_Load_Factor,tru__hp,DC12,Z12,IF(AF12/TRU_oper&lt;1,1,AF12/TRU_oper)*(truck_idle/60),Other!$G$4/454)+PRODUCT(G12,Z12,DB12,IF(AF12/TRU_oper&lt;1,1,AF12/TRU_oper)*(truck_idle/60),Other!$G$4/454),blank)</f>
        <v/>
      </c>
      <c r="DE12" s="243" t="str">
        <f>IF(C12=TRUonly,PRODUCT(G12,tru_Load_Factor,tru__hp,DC12,Z12,IF(AF12/TRU_oper&lt;1,1,AF12/TRU_oper)*(truck_idle/60),Other!$G$4/454)+PRODUCT(G12,Z12,DB12,IF(AF12/TRU_oper&lt;1,1,AF12/TRU_oper)*(truck_idle/60),Other!$G$4/454)+PRODUCT(G12,Z12,(AF12-IF(AF12/TRU_oper&lt;1,1,AF12/TRU_oper)*(truck_idle/60)),TRU_KW,gridPM,Other!$G$4/454),blank)</f>
        <v/>
      </c>
      <c r="DF12" s="435" t="str">
        <f>IF(C12=TRUonly,VLOOKUP(B12+9,'Table 6'!$B$3:$D$20,3),blank)</f>
        <v/>
      </c>
      <c r="DG12" s="112" t="str">
        <f>IF(C12=TRUonly,VLOOKUP(B12+9,'Tables 2-3 TRU'!$B$14:$D$31,3),blank)</f>
        <v/>
      </c>
      <c r="DH12" s="243" t="str">
        <f>IF(C12=TRUonly,PRODUCT(G12,AA12,AF12-IF(AF12/TRU_oper&lt;1,1,AF12/TRU_oper)*(truck_idle/60),tru_Load_Factor,tru__hp,DG12,Other!$G$4/454)+PRODUCT(G12,tru_Load_Factor,tru__hp,DG12,AA12,IF(AF12/TRU_oper&lt;1,1,AF12/TRU_oper)*(truck_idle/60),Other!$G$4/454)+PRODUCT(G12,AA12,DF12,IF(AF12/TRU_oper&lt;1,1,AF12/TRU_oper)*(truck_idle/60),Other!$G$4/454),blank)</f>
        <v/>
      </c>
      <c r="DI12" s="243" t="str">
        <f>IF(C12=TRUonly,PRODUCT(G12,tru_Load_Factor,tru__hp,DG12,AA12,IF(AF12/TRU_oper&lt;1,1,AF12/TRU_oper)*(truck_idle/60),Other!$G$4/454)+PRODUCT(G12,AA12,DF12,IF(AF12/TRU_oper&lt;1,1,AF12/TRU_oper)*(truck_idle/60),Other!$G$4/454)+PRODUCT(G12,AA12,(AF12-IF(AF12/TRU_oper&lt;1,1,AF12/TRU_oper)*(truck_idle/60)),TRU_KW,gridPM,Other!$G$4/454),blank)</f>
        <v/>
      </c>
      <c r="DK12" s="4" t="str">
        <f t="shared" si="1"/>
        <v/>
      </c>
      <c r="DL12" s="4" t="str">
        <f t="shared" si="2"/>
        <v/>
      </c>
      <c r="DM12" s="4"/>
      <c r="DN12" s="4" t="str">
        <f t="shared" si="3"/>
        <v/>
      </c>
      <c r="DO12" s="4" t="str">
        <f t="shared" si="4"/>
        <v/>
      </c>
      <c r="DP12" s="4"/>
      <c r="DQ12" s="4" t="str">
        <f t="shared" si="5"/>
        <v/>
      </c>
      <c r="DR12" s="4" t="str">
        <f t="shared" si="6"/>
        <v/>
      </c>
      <c r="DS12" s="4" t="str">
        <f t="shared" si="7"/>
        <v/>
      </c>
      <c r="DT12" s="244" t="str">
        <f t="shared" si="8"/>
        <v/>
      </c>
      <c r="DU12" s="55"/>
    </row>
    <row r="13" spans="1:125" x14ac:dyDescent="0.2">
      <c r="A13" t="str">
        <f>IF(C13=TRUonly,'User Input Data'!A17,blank)</f>
        <v/>
      </c>
      <c r="B13" t="str">
        <f>IF(C13=TRUonly,'User Input Data'!B17,blank)</f>
        <v/>
      </c>
      <c r="C13" t="str">
        <f>IF('User Input Data'!C17=TRUonly,'User Input Data'!C17,blank)</f>
        <v/>
      </c>
      <c r="D13" t="str">
        <f>IF(AND('User Input Data'!D17&gt;1,C13=TRUonly),'User Input Data'!D17,blank)</f>
        <v/>
      </c>
      <c r="E13" t="str">
        <f>IF(AND('User Input Data'!E17&gt;1,C13=TRUonly),'User Input Data'!E17,blank)</f>
        <v/>
      </c>
      <c r="F13" t="str">
        <f>IF(AND('User Input Data'!F17&gt;1,C13=TRUonly),'User Input Data'!F17,blank)</f>
        <v/>
      </c>
      <c r="G13" t="str">
        <f>IF(AND('User Input Data'!G17&gt;1,C13=TRUonly),'User Input Data'!G17,blank)</f>
        <v/>
      </c>
      <c r="H13" s="78"/>
      <c r="I13" s="78"/>
      <c r="J13" s="78"/>
      <c r="K13" s="78"/>
      <c r="L13" s="78"/>
      <c r="M13" s="78"/>
      <c r="N13" s="78"/>
      <c r="O13" s="78"/>
      <c r="P13" s="78"/>
      <c r="Q13" s="78"/>
      <c r="R13" s="79" t="str">
        <f>IF(C13=TRUonly,'User Input Data'!R17,blank)</f>
        <v/>
      </c>
      <c r="S13" s="79" t="str">
        <f>IF(C13=TRUonly,'User Input Data'!S17,blank)</f>
        <v/>
      </c>
      <c r="T13" s="79" t="str">
        <f>IF(C13=TRUonly,'User Input Data'!T17,blank)</f>
        <v/>
      </c>
      <c r="U13" s="79" t="str">
        <f>IF(C13=TRUonly,'User Input Data'!U17,blank)</f>
        <v/>
      </c>
      <c r="V13" s="79" t="str">
        <f>IF(C13=TRUonly,'User Input Data'!V17,blank)</f>
        <v/>
      </c>
      <c r="W13" s="79" t="str">
        <f>IF(C13=TRUonly,'User Input Data'!W17,blank)</f>
        <v/>
      </c>
      <c r="X13" s="79" t="str">
        <f>IF(C13=TRUonly,'User Input Data'!X17,blank)</f>
        <v/>
      </c>
      <c r="Y13" s="79" t="str">
        <f>IF(C13=TRUonly,'User Input Data'!Y17,blank)</f>
        <v/>
      </c>
      <c r="Z13" s="79" t="str">
        <f>IF(C13=TRUonly,'User Input Data'!Z17,blank)</f>
        <v/>
      </c>
      <c r="AA13" s="79" t="str">
        <f>IF(C13=TRUonly,'User Input Data'!AA17,blank)</f>
        <v/>
      </c>
      <c r="AB13" s="9" t="str">
        <f>IF('User Input Data'!C17=TRUonly,'User Input Data'!AC17,blank)</f>
        <v/>
      </c>
      <c r="AC13" s="9" t="str">
        <f>IF('User Input Data'!C17=TRUonly,'User Input Data'!AD17,blank)</f>
        <v/>
      </c>
      <c r="AE13" s="78"/>
      <c r="AF13" t="str">
        <f>IF(F13&gt;0,F13,Other!$G$7)</f>
        <v/>
      </c>
      <c r="AG13" s="435" t="str">
        <f>IF(C13=TRUonly,VLOOKUP(B13+0,'Table 6'!$B$3:$D$20,2),blank)</f>
        <v/>
      </c>
      <c r="AH13" t="str">
        <f>IF(C13=TRUonly,VLOOKUP(B13+0,'Tables 2-3 TRU'!$B$14:$D$31,2),blank)</f>
        <v/>
      </c>
      <c r="AI13" s="243" t="str">
        <f>IF(C13=TRUonly,PRODUCT(G13,IF(AF13/TRU_oper&lt;1,1,AF13/TRU_oper)*(truck_idle/60),Other!$G$4/454,AG13,R13)+PRODUCT(G13,tru_Load_Factor,tru__hp,R13,IF(AF13/TRU_oper&lt;1,1,AF13/TRU_oper)*(truck_idle/60),Other!$G$4/454,AH13)+PRODUCT(G13,R13,(AF13-IF(AF13/TRU_oper&lt;1,1,AF13/TRU_oper)*(truck_idle/60)),tru_Load_Factor,tru__hp,Other!$G$4/454,AH13),blank)</f>
        <v/>
      </c>
      <c r="AJ13" s="243" t="str">
        <f>IF(C13=TRUonly,PRODUCT(G13,tru_Load_Factor,tru__hp,AH13,R13,IF(AF13/TRU_oper&lt;1,1,AF13/TRU_oper)*(truck_idle/60),Other!$G$4/454)+PRODUCT(G13,R13,AG13,IF(AF13/TRU_oper&lt;1,1,AF13/TRU_oper)*(truck_idle/60),Other!$G$4/454)+PRODUCT(G13,R13,(AF13-IF(AF13/TRU_oper&lt;1,1,AF13/TRU_oper)*(truck_idle/60)),TRU_KW,gridNox,Other!$G$4/454),blank)</f>
        <v/>
      </c>
      <c r="AK13" s="435" t="str">
        <f>IF(C13=TRUonly,VLOOKUP(B13+1,'Table 6'!$B$3:$D$20,2),blank)</f>
        <v/>
      </c>
      <c r="AL13" s="112" t="str">
        <f>IF(C13=TRUonly,VLOOKUP(B13+1,'Tables 2-3 TRU'!$B$14:$D$31,2),blank)</f>
        <v/>
      </c>
      <c r="AM13" s="243" t="str">
        <f>IF(C13=TRUonly,PRODUCT(G13,S13,AF13-IF(AF13/TRU_oper&lt;1,1,AF13/TRU_oper)*(truck_idle/60),tru_Load_Factor,tru__hp,AL13,Other!$G$4/454)+PRODUCT(G13,tru_Load_Factor,tru__hp,AL13,S13,IF(AF13/TRU_oper&lt;1,1,AF13/TRU_oper)*(truck_idle/60),Other!$G$4/454)+PRODUCT(G13,S13,AK13,IF(AF13/TRU_oper&lt;1,1,AF13/TRU_oper)*(truck_idle/60),Other!$G$4/454),blank)</f>
        <v/>
      </c>
      <c r="AN13" s="243" t="str">
        <f>IF(C13=TRUonly,PRODUCT(G13,tru_Load_Factor,tru__hp,AL13,S13,IF(AF13/TRU_oper&lt;1,1,AF13/TRU_oper)*(truck_idle/60),Other!$G$4/454)+PRODUCT(G13,S13,AK13,IF(AF13/TRU_oper&lt;1,1,AF13/TRU_oper)*(truck_idle/60),Other!$G$4/454)+PRODUCT(G13,S13,(AF13-IF(AF13/TRU_oper&lt;1,1,AF13/TRU_oper)*(truck_idle/60)),TRU_KW,gridNox,Other!$G$4/454),blank)</f>
        <v/>
      </c>
      <c r="AO13" s="435" t="str">
        <f>IF(C13=TRUonly,VLOOKUP(B13+2,'Table 6'!$B$3:$D$20,2),blank)</f>
        <v/>
      </c>
      <c r="AP13" s="112" t="str">
        <f>IF(C13=TRUonly,VLOOKUP(B13+2,'Tables 2-3 TRU'!$B$14:$D$31,2),blank)</f>
        <v/>
      </c>
      <c r="AQ13" s="243" t="str">
        <f>IF(C13=TRUonly,PRODUCT(G13,T13,AF13-IF(AF13/TRU_oper&lt;1,1,AF13/TRU_oper)*(truck_idle/60),tru_Load_Factor,tru__hp,AP13,Other!$G$4/454)+PRODUCT(G13,tru_Load_Factor,tru__hp,AP13,T13,IF(AF13/TRU_oper&lt;1,1,AF13/TRU_oper)*(truck_idle/60),Other!$G$4/454)+PRODUCT(G13,T13,AO13,IF(AF13/TRU_oper&lt;1,1,AF13/TRU_oper)*(truck_idle/60),Other!$G$4/454),blank)</f>
        <v/>
      </c>
      <c r="AR13" s="243" t="str">
        <f>IF(C13=TRUonly,PRODUCT(G13,tru_Load_Factor,tru__hp,AP13,T13,IF(AF13/TRU_oper&lt;1,1,AF13/TRU_oper)*(truck_idle/60),Other!$G$4/454)+PRODUCT(G13,T13,AO13,IF(AF13/TRU_oper&lt;1,1,AF13/TRU_oper)*(truck_idle/60),Other!$G$4/454)+PRODUCT(G13,T13,(AF13-IF(AF13/TRU_oper&lt;1,1,AF13/TRU_oper)*(truck_idle/60)),TRU_KW,gridNox,Other!$G$4/454),blank)</f>
        <v/>
      </c>
      <c r="AS13" s="435" t="str">
        <f>IF(C13=TRUonly,VLOOKUP(B13+3,'Table 6'!$B$3:$D$20,2),blank)</f>
        <v/>
      </c>
      <c r="AT13" s="112" t="str">
        <f>IF(C13=TRUonly,VLOOKUP(B13+3,'Tables 2-3 TRU'!$B$14:$D$31,2),blank)</f>
        <v/>
      </c>
      <c r="AU13" s="243" t="str">
        <f>IF(C13=TRUonly,PRODUCT(G13,U13,AF13-IF(AF13/TRU_oper&lt;1,1,AF13/TRU_oper)*(truck_idle/60),tru_Load_Factor,tru__hp,AT13,Other!$G$4/454)+PRODUCT(G13,tru_Load_Factor,tru__hp,AT13,U13,IF(AF13/TRU_oper&lt;1,1,AF13/TRU_oper)*(truck_idle/60),Other!$G$4/454)+PRODUCT(G13,U13,AS13,IF(AF13/TRU_oper&lt;1,1,AF13/TRU_oper)*(truck_idle/60),Other!$G$4/454),blank)</f>
        <v/>
      </c>
      <c r="AV13" s="243" t="str">
        <f>IF(C13=TRUonly,PRODUCT(G13,tru_Load_Factor,tru__hp,AT13,U13,IF(AF13/TRU_oper&lt;1,1,AF13/TRU_oper)*(truck_idle/60),Other!$G$4/454)+PRODUCT(G13,U13,AS13,IF(AF13/TRU_oper&lt;1,1,AF13/TRU_oper)*(truck_idle/60),Other!$G$4/454)+PRODUCT(G13,U13,(AF13-IF(AF13/TRU_oper&lt;1,1,AF13/TRU_oper)*(truck_idle/60)),TRU_KW,gridNox,Other!$G$4/454),blank)</f>
        <v/>
      </c>
      <c r="AW13" s="435" t="str">
        <f>IF(C13=TRUonly,VLOOKUP(B13+4,'Table 6'!$B$3:$D$20,2),blank)</f>
        <v/>
      </c>
      <c r="AX13" s="112" t="str">
        <f>IF(C13=TRUonly,VLOOKUP(B13+4,'Tables 2-3 TRU'!$B$14:$D$31,2),blank)</f>
        <v/>
      </c>
      <c r="AY13" s="243" t="str">
        <f>IF(C13=TRUonly,PRODUCT(G13,V13,AF13-IF(AF13/TRU_oper&lt;1,1,AF13/TRU_oper)*(truck_idle/60),tru_Load_Factor,tru__hp,AX13,Other!$G$4/454)+PRODUCT(G13,tru_Load_Factor,tru__hp,AX13,V13,IF(AF13/TRU_oper&lt;1,1,AF13/TRU_oper)*(truck_idle/60),Other!$G$4/454)+PRODUCT(G13,V13,AW13,IF(AF13/TRU_oper&lt;1,1,AF13/TRU_oper)*(truck_idle/60),Other!$G$4/454),blank)</f>
        <v/>
      </c>
      <c r="AZ13" s="243" t="str">
        <f>IF(C13=TRUonly,PRODUCT(G13,tru_Load_Factor,tru__hp,AX13,V13,IF(AF13/TRU_oper&lt;1,1,AF13/TRU_oper)*(truck_idle/60),Other!$G$4/454)+PRODUCT(G13,V13,AW13,IF(AF13/TRU_oper&lt;1,1,AF13/TRU_oper)*(truck_idle/60),Other!$G$4/454)+PRODUCT(G13,V13,(AF13-IF(AF13/TRU_oper&lt;1,1,AF13/TRU_oper)*(truck_idle/60)),TRU_KW,gridNox,Other!$G$4/454),blank)</f>
        <v/>
      </c>
      <c r="BA13" s="435" t="str">
        <f>IF(C13=TRUonly,VLOOKUP(B13+5,'Table 6'!$B$3:$D$20,2),blank)</f>
        <v/>
      </c>
      <c r="BB13" s="112" t="str">
        <f>IF(C13=TRUonly,VLOOKUP(B13+5,'Tables 2-3 TRU'!$B$14:$D$31,2),blank)</f>
        <v/>
      </c>
      <c r="BC13" s="243" t="str">
        <f>IF(C13=TRUonly,PRODUCT(G13,W13,AF13-IF(AF13/TRU_oper&lt;1,1,AF13/TRU_oper)*(truck_idle/60),tru_Load_Factor,tru__hp,BB13,Other!$G$4/454)+PRODUCT(G13,tru_Load_Factor,tru__hp,BB13,W13,IF(AF13/TRU_oper&lt;1,1,AF13/TRU_oper)*(truck_idle/60),Other!$G$4/454)+PRODUCT(G13,W13,BA13,IF(AF13/TRU_oper&lt;1,1,AF13/TRU_oper)*(truck_idle/60),Other!$G$4/454),blank)</f>
        <v/>
      </c>
      <c r="BD13" s="243" t="str">
        <f>IF(C13=TRUonly,PRODUCT(G13,tru_Load_Factor,tru__hp,BB13,W13,IF(AF13/TRU_oper&lt;1,1,AF13/TRU_oper)*(truck_idle/60),Other!$G$4/454)+PRODUCT(G13,W13,BA13,IF(AF13/TRU_oper&lt;1,1,AF13/TRU_oper)*(truck_idle/60),Other!$G$4/454)+PRODUCT(G13,W13,(AF13-IF(AF13/TRU_oper&lt;1,1,AF13/TRU_oper)*(truck_idle/60)),TRU_KW,gridNox,Other!$G$4/454),blank)</f>
        <v/>
      </c>
      <c r="BE13" s="435" t="str">
        <f>IF(C13=TRUonly,VLOOKUP(B13+6,'Table 6'!$B$3:$D$20,2),blank)</f>
        <v/>
      </c>
      <c r="BF13" s="112" t="str">
        <f>IF(C13=TRUonly,VLOOKUP(B13+6,'Tables 2-3 TRU'!$B$14:$D$31,2),blank)</f>
        <v/>
      </c>
      <c r="BG13" s="243" t="str">
        <f>IF(C13=TRUonly,PRODUCT(G13,X13,AF13-IF(AF13/TRU_oper&lt;1,1,AF13/TRU_oper)*(truck_idle/60),tru_Load_Factor,tru__hp,BF13,Other!$G$4/454)+PRODUCT(G13,tru_Load_Factor,tru__hp,BF13,X13,IF(AF13/TRU_oper&lt;1,1,AF13/TRU_oper)*(truck_idle/60),Other!$G$4/454)+PRODUCT(G13,X13,BE13,IF(AF13/TRU_oper&lt;1,1,AF13/TRU_oper)*(truck_idle/60),Other!$G$4/454),blank)</f>
        <v/>
      </c>
      <c r="BH13" s="243" t="str">
        <f>IF(C13=TRUonly,PRODUCT(G13,tru_Load_Factor,tru__hp,BF13,X13,IF(AF13/TRU_oper&lt;1,1,AF13/TRU_oper)*(truck_idle/60),Other!$G$4/454)+PRODUCT(G13,X13,BE13,IF(AF13/TRU_oper&lt;1,1,AF13/TRU_oper)*(truck_idle/60),Other!$G$4/454)+PRODUCT(G13,X13,(AF13-IF(AF13/TRU_oper&lt;1,1,AF13/TRU_oper)*(truck_idle/60)),TRU_KW,gridNox,Other!$G$4/454),blank)</f>
        <v/>
      </c>
      <c r="BI13" s="435" t="str">
        <f>IF(C13=TRUonly,VLOOKUP(B13+7,'Table 6'!$B$3:$D$20,2),blank)</f>
        <v/>
      </c>
      <c r="BJ13" s="112" t="str">
        <f>IF(C13=TRUonly,VLOOKUP(B13+7,'Tables 2-3 TRU'!$B$14:$D$31,2),blank)</f>
        <v/>
      </c>
      <c r="BK13" s="243" t="str">
        <f>IF(C13=TRUonly,PRODUCT(G13,Y13,AF13-IF(AF13/TRU_oper&lt;1,1,AF13/TRU_oper)*(truck_idle/60),tru_Load_Factor,tru__hp,BJ13,Other!$G$4/454)+PRODUCT(G13,tru_Load_Factor,tru__hp,BJ13,Y13,IF(AF13/TRU_oper&lt;1,1,AF13/TRU_oper)*(truck_idle/60),Other!$G$4/454)+PRODUCT(G13,Y13,BI13,IF(AF13/TRU_oper&lt;1,1,AF13/TRU_oper)*(truck_idle/60),Other!$G$4/454),blank)</f>
        <v/>
      </c>
      <c r="BL13" s="243" t="str">
        <f>IF(C13=TRUonly,PRODUCT(G13,tru_Load_Factor,tru__hp,BJ13,Y13,IF(AF13/TRU_oper&lt;1,1,AF13/TRU_oper)*(truck_idle/60),Other!$G$4/454)+PRODUCT(G13,Y13,BI13,IF(AF13/TRU_oper&lt;1,1,AF13/TRU_oper)*(truck_idle/60),Other!$G$4/454)+PRODUCT(G13,Y13,(AF13-IF(AF13/TRU_oper&lt;1,1,AF13/TRU_oper)*(truck_idle/60)),TRU_KW,gridNox,Other!$G$4/454),blank)</f>
        <v/>
      </c>
      <c r="BM13" s="435" t="str">
        <f>IF(C13=TRUonly,VLOOKUP(B13+8,'Table 6'!$B$3:$D$20,2),blank)</f>
        <v/>
      </c>
      <c r="BN13" s="112" t="str">
        <f>IF(C13=TRUonly,VLOOKUP(B13+8,'Tables 2-3 TRU'!$B$14:$D$31,2),blank)</f>
        <v/>
      </c>
      <c r="BO13" s="243" t="str">
        <f>IF(C13=TRUonly,PRODUCT(G13,Z13,AF13-IF(AF13/TRU_oper&lt;1,1,AF13/TRU_oper)*(truck_idle/60),tru_Load_Factor,tru__hp,BN13,Other!$G$4/454)+PRODUCT(G13,tru_Load_Factor,tru__hp,BN13,Z13,IF(AF13/TRU_oper&lt;1,1,AF13/TRU_oper)*(truck_idle/60),Other!$G$4/454)+PRODUCT(G13,Z13,BM13,IF(AF13/TRU_oper&lt;1,1,AF13/TRU_oper)*(truck_idle/60),Other!$G$4/454),blank)</f>
        <v/>
      </c>
      <c r="BP13" s="243" t="str">
        <f>IF(C13=TRUonly,PRODUCT(G13,tru_Load_Factor,tru__hp,BN13,Z13,(AF13/TRU_oper)*(truck_idle/60),Other!$G$4/454)+PRODUCT(G13,Z13,BM13,(AF13/TRU_oper)*(truck_idle/60),Other!$G$4/454)+PRODUCT(G13,Z13,(AF13-(AF13/TRU_oper)*(truck_idle/60)),TRU_KW,gridNox,Other!$G$4/454),blank)</f>
        <v/>
      </c>
      <c r="BQ13" s="435" t="str">
        <f>IF(C13=TRUonly,VLOOKUP(B13+9,'Table 6'!$B$3:$D$20,2),blank)</f>
        <v/>
      </c>
      <c r="BR13" s="112" t="str">
        <f>IF(C13=TRUonly,VLOOKUP(B13+9,'Tables 2-3 TRU'!$B$14:$D$31,2),blank)</f>
        <v/>
      </c>
      <c r="BS13" s="243" t="str">
        <f>IF(C13=TRUonly,PRODUCT(G13,AA13,AF13-IF(AF13/TRU_oper&lt;1,1,AF13/TRU_oper)*(truck_idle/60),tru_Load_Factor,tru__hp,BR13,Other!$G$4/454)+PRODUCT(G13,tru_Load_Factor,tru__hp,BR13,AA13,IF(AF13/TRU_oper&lt;1,1,AF13/TRU_oper)*(truck_idle/60),Other!$G$4/454)+PRODUCT(G13,AA13,BQ13,IF(AF13/TRU_oper&lt;1,1,AF13/TRU_oper)*(truck_idle/60),Other!$G$4/454),blank)</f>
        <v/>
      </c>
      <c r="BT13" s="243" t="str">
        <f>IF(C13=TRUonly,PRODUCT(G13,tru_Load_Factor,tru__hp,BR13,AA13,IF(AF13/TRU_oper&lt;1,1,AF13/TRU_oper)*(truck_idle/60),Other!$G$4/454)+PRODUCT(G13,AA13,BQ13,IF(AF13/TRU_oper&lt;1,1,AF13/TRU_oper)*(truck_idle/60),Other!$G$4/454)+PRODUCT(G13,AA13,(AF13-IF(AF13/TRU_oper&lt;1,1,AF13/TRU_oper)*(truck_idle/60)),TRU_KW,gridNox,Other!$G$4/454),blank)</f>
        <v/>
      </c>
      <c r="BU13" s="112"/>
      <c r="BV13" s="435" t="str">
        <f>IF(C13=TRUonly,VLOOKUP(B13+0,'Table 6'!$B$3:$D$20,3),blank)</f>
        <v/>
      </c>
      <c r="BW13" s="112" t="str">
        <f>IF(C13=TRUonly,VLOOKUP(B13+0,'Tables 2-3 TRU'!$B$14:$D$31,3),blank)</f>
        <v/>
      </c>
      <c r="BX13" s="243" t="str">
        <f>IF(C13=TRUonly,PRODUCT(G13,R13,AF13-IF(AF13/TRU_oper&lt;1,1,AF13/TRU_oper)*(truck_idle/60),tru_Load_Factor,tru__hp,BW13,Other!$G$4/454)+PRODUCT(G13,tru_Load_Factor,tru__hp,BW13,R13,IF(AF13/TRU_oper&lt;1,1,AF13/TRU_oper)*(truck_idle/60),365/454)+PRODUCT(G13,R13,BV13,IF(AF13/TRU_oper&lt;1,1,AF13/TRU_oper)*(truck_idle/60),Other!$G$4/454),blank)</f>
        <v/>
      </c>
      <c r="BY13" s="243" t="str">
        <f>IF(C13=TRUonly,PRODUCT(G13,tru_Load_Factor,tru__hp,BW13,R13,IF(AF13/TRU_oper&lt;1,1,AF13/TRU_oper)*(truck_idle/60),Other!$G$4/454)+PRODUCT(G13,R13,BV13,IF(AF13/TRU_oper&lt;1,1,AF13/TRU_oper)*(truck_idle/60),Other!$G$4/454)+PRODUCT(G13,R13,(AF13-IF(AF13/TRU_oper&lt;1,1,AF13/TRU_oper)*(truck_idle/60)),TRU_KW,gridPM,Other!$G$4/454),blank)</f>
        <v/>
      </c>
      <c r="BZ13" s="435" t="str">
        <f>IF(C13=TRUonly,VLOOKUP(B13+1,'Table 6'!$B$3:$D$20,3),blank)</f>
        <v/>
      </c>
      <c r="CA13" s="112" t="str">
        <f>IF(C13=TRUonly,VLOOKUP(B13+1,'Tables 2-3 TRU'!$B$14:$D$31,3),blank)</f>
        <v/>
      </c>
      <c r="CB13" s="243" t="str">
        <f>IF(C13=TRUonly,PRODUCT(G13,S13,AF13-IF(AF13/TRU_oper&lt;1,1,AF13/TRU_oper)*(truck_idle/60),tru_Load_Factor,tru__hp,CA13,Other!$G$4/454)+PRODUCT(G13,tru_Load_Factor,tru__hp,CA13,S13,IF(AF13/TRU_oper&lt;1,1,AF13/TRU_oper)*(truck_idle/60),365/454)+PRODUCT(G13,S13,BZ13,IF(AF13/TRU_oper&lt;1,1,AF13/TRU_oper)*(truck_idle/60),Other!$G$4/454),blank)</f>
        <v/>
      </c>
      <c r="CC13" s="243" t="str">
        <f>IF(C13=TRUonly,PRODUCT(G13,tru_Load_Factor,tru__hp,CA13,S13,IF(AF13/TRU_oper&lt;1,1,AF13/TRU_oper)*(truck_idle/60),Other!$G$4/454)+PRODUCT(G13,S13,BZ13,IF(AF13/TRU_oper&lt;1,1,AF13/TRU_oper)*(truck_idle/60),Other!$G$4/454)+PRODUCT(G13,S13,(AF13-IF(AF13/TRU_oper&lt;1,1,AF13/TRU_oper)*(truck_idle/60)),TRU_KW,gridPM,Other!$G$4/454),blank)</f>
        <v/>
      </c>
      <c r="CD13" s="435" t="str">
        <f>IF(C13=TRUonly,VLOOKUP(B13+2,'Table 6'!$B$3:$D$20,3),blank)</f>
        <v/>
      </c>
      <c r="CE13" s="112" t="str">
        <f>IF(C13=TRUonly,VLOOKUP(B13+2,'Tables 2-3 TRU'!$B$14:$D$31,3),blank)</f>
        <v/>
      </c>
      <c r="CF13" s="243" t="str">
        <f>IF(C13=TRUonly,PRODUCT(G13,T13,AF13-IF(AF13/TRU_oper&lt;1,1,AF13/TRU_oper)*(truck_idle/60),tru_Load_Factor,tru__hp,CE13,Other!$G$4/454)+PRODUCT(G13,tru_Load_Factor,tru__hp,CE13,T13,IF(AF13/TRU_oper&lt;1,1,AF13/TRU_oper)*(truck_idle/60),365/454)+PRODUCT(G13,T13,CD13,IF(AF13/TRU_oper&lt;1,1,AF13/TRU_oper)*(truck_idle/60),Other!$G$4/454),blank)</f>
        <v/>
      </c>
      <c r="CG13" s="243" t="str">
        <f>IF(C13=TRUonly,PRODUCT(G13,tru_Load_Factor,tru__hp,CE13,T13,IF(AF13/TRU_oper&lt;1,1,AF13/TRU_oper)*(truck_idle/60),Other!$G$4/454)+PRODUCT(G13,T13,CD13,IF(AF13/TRU_oper&lt;1,1,AF13/TRU_oper)*(truck_idle/60),Other!$G$4/454)+PRODUCT(G13,T13,(AF13-IF(AF13/TRU_oper&lt;1,1,AF13/TRU_oper)*(truck_idle/60)),TRU_KW,gridPM,Other!$G$4/454),blank)</f>
        <v/>
      </c>
      <c r="CH13" s="435" t="str">
        <f>IF(C13=TRUonly,VLOOKUP(B13+3,'Table 6'!$B$3:$D$20,3),blank)</f>
        <v/>
      </c>
      <c r="CI13" s="112" t="str">
        <f>IF(C13=TRUonly,VLOOKUP(B13+3,'Tables 2-3 TRU'!$B$14:$D$31,3),blank)</f>
        <v/>
      </c>
      <c r="CJ13" s="243" t="str">
        <f>IF(C13=TRUonly,PRODUCT(G13,U13,AF13-IF(AF13/TRU_oper&lt;1,1,AF13/TRU_oper)*(truck_idle/60),tru_Load_Factor,tru__hp,CI13,Other!$G$4/454)+PRODUCT(G13,tru_Load_Factor,tru__hp,CI13,U13,IF(AF13/TRU_oper&lt;1,1,AF13/TRU_oper)*(truck_idle/60),Other!$G$4/454)+PRODUCT(G13,U13,CH13,IF(AF13/TRU_oper&lt;1,1,AF13/TRU_oper)*(truck_idle/60),Other!$G$4/454),blank)</f>
        <v/>
      </c>
      <c r="CK13" s="243" t="str">
        <f>IF(C13=TRUonly,PRODUCT(G13,tru_Load_Factor,tru__hp,CI13,U13,IF(AF13/TRU_oper&lt;1,1,AF13/TRU_oper)*(truck_idle/60),Other!$G$4/454)+PRODUCT(G13,U13,CH13,IF(AF13/TRU_oper&lt;1,1,AF13/TRU_oper)*(truck_idle/60),Other!$G$4/454)+PRODUCT(G13,U13,(AF13-IF(AF13/TRU_oper&lt;1,1,AF13/TRU_oper)*(truck_idle/60)),TRU_KW,gridPM,Other!$G$4/454),blank)</f>
        <v/>
      </c>
      <c r="CL13" s="435" t="str">
        <f>IF(C13=TRUonly,VLOOKUP(B13+4,'Table 6'!$B$3:$D$20,3),blank)</f>
        <v/>
      </c>
      <c r="CM13" s="112" t="str">
        <f>IF(C13=TRUonly,VLOOKUP(B13+4,'Tables 2-3 TRU'!$B$14:$D$31,3),blank)</f>
        <v/>
      </c>
      <c r="CN13" s="243" t="str">
        <f>IF(C13=TRUonly,PRODUCT(G13,V13,AF13-IF(AF13/TRU_oper&lt;1,1,AF13/TRU_oper)*(truck_idle/60),tru_Load_Factor,tru__hp,CM13,Other!$G$4/454)+PRODUCT(G13,tru_Load_Factor,tru__hp,CM13,V13,IF(AF13/TRU_oper&lt;1,1,AF13/TRU_oper)*(truck_idle/60),Other!$G$4/454)+PRODUCT(G13,V13,CL13,IF(AF13/TRU_oper&lt;1,1,AF13/TRU_oper)*(truck_idle/60),Other!$G$4/454),blank)</f>
        <v/>
      </c>
      <c r="CO13" s="243" t="str">
        <f>IF(C13=TRUonly,PRODUCT(G13,tru_Load_Factor,tru__hp,CM13,V13,IF(AF13/TRU_oper&lt;1,1,AF13/TRU_oper)*(truck_idle/60),Other!$G$4/454)+PRODUCT(G13,V13,CL13,IF(AF13/TRU_oper&lt;1,1,AF13/TRU_oper)*(truck_idle/60),Other!$G$4/454)+PRODUCT(G13,V13,(AF13-IF(AF13/TRU_oper&lt;1,1,AF13/TRU_oper)*(truck_idle/60)),TRU_KW,gridPM,Other!$G$4/454),blank)</f>
        <v/>
      </c>
      <c r="CP13" s="435" t="str">
        <f>IF(C13=TRUonly,VLOOKUP(B13+5,'Table 6'!$B$3:$D$20,3),blank)</f>
        <v/>
      </c>
      <c r="CQ13" s="112" t="str">
        <f>IF(C13=TRUonly,VLOOKUP(B13+5,'Tables 2-3 TRU'!$B$14:$D$31,3),blank)</f>
        <v/>
      </c>
      <c r="CR13" s="243" t="str">
        <f>IF(C13=TRUonly,PRODUCT(G13,W13,AF13-IF(AF13/TRU_oper&lt;1,1,AF13/TRU_oper)*(truck_idle/60),tru_Load_Factor,tru__hp,CQ13,Other!$G$4/454)+PRODUCT(G13,tru_Load_Factor,tru__hp,CQ13,W13,IF(AF13/TRU_oper&lt;1,1,AF13/TRU_oper)*(truck_idle/60),Other!$G$4/454)+PRODUCT(G13,W13,CP13,IF(AF13/TRU_oper&lt;1,1,AF13/TRU_oper)*(truck_idle/60),Other!$G$4/454),blank)</f>
        <v/>
      </c>
      <c r="CS13" s="243" t="str">
        <f>IF(C13=TRUonly,PRODUCT(G13,tru_Load_Factor,tru__hp,CQ13,W13,IF(AF13/TRU_oper&lt;1,1,AF13/TRU_oper)*(truck_idle/60),Other!$G$4/454)+PRODUCT(G13,W13,CP13,IF(AF13/TRU_oper&lt;1,1,AF13/TRU_oper)*(truck_idle/60),Other!$G$4/454)+PRODUCT(G13,W13,(AF13-IF(AF13/TRU_oper&lt;1,1,AF13/TRU_oper)*(truck_idle/60)),TRU_KW,gridPM,Other!$G$4/454),blank)</f>
        <v/>
      </c>
      <c r="CT13" s="435" t="str">
        <f>IF(C13=TRUonly,VLOOKUP(B13+6,'Table 6'!$B$3:$D$20,3),blank)</f>
        <v/>
      </c>
      <c r="CU13" s="112" t="str">
        <f>IF(C13=TRUonly,VLOOKUP(B13+6,'Tables 2-3 TRU'!$B$14:$D$31,3),blank)</f>
        <v/>
      </c>
      <c r="CV13" s="243" t="str">
        <f>IF(C13=TRUonly,PRODUCT(G13,X13,AF13-IF(AF13/TRU_oper&lt;1,1,AF13/TRU_oper)*(truck_idle/60),tru_Load_Factor,tru__hp,CU13,Other!$G$4/454)+PRODUCT(G13,tru_Load_Factor,tru__hp,CU13,X13,IF(AF13/TRU_oper&lt;1,1,AF13/TRU_oper)*(truck_idle/60),Other!$G$4/454)+PRODUCT(G13,X13,CT13,IF(AF13/TRU_oper&lt;1,1,AF13/TRU_oper)*(truck_idle/60),Other!$G$4/454),blank)</f>
        <v/>
      </c>
      <c r="CW13" s="243" t="str">
        <f>IF(C13=TRUonly,PRODUCT(G13,tru_Load_Factor,tru__hp,CU13,X13,IF(AF13/TRU_oper&lt;1,1,AF13/TRU_oper)*(truck_idle/60),Other!$G$4/454)+PRODUCT(G13,X13,CT13,IF(AF13/TRU_oper&lt;1,1,AF13/TRU_oper)*(truck_idle/60),Other!$G$4/454)+PRODUCT(G13,X13,(AF13-IF(AF13/TRU_oper&lt;1,1,AF13/TRU_oper)*(truck_idle/60)),TRU_KW,gridPM,Other!$G$4/454),blank)</f>
        <v/>
      </c>
      <c r="CX13" s="435" t="str">
        <f>IF(C13=TRUonly,VLOOKUP(B13+7,'Table 6'!$B$3:$D$20,3),blank)</f>
        <v/>
      </c>
      <c r="CY13" s="112" t="str">
        <f>IF(C13=TRUonly,VLOOKUP(B13+7,'Tables 2-3 TRU'!$B$14:$D$31,3),blank)</f>
        <v/>
      </c>
      <c r="CZ13" s="243" t="str">
        <f>IF(C13=TRUonly,PRODUCT(G13,Y13,AF13-IF(AF13/TRU_oper&lt;1,1,AF13/TRU_oper)*(truck_idle/60),tru_Load_Factor,tru__hp,CY13,Other!$G$4/454)+PRODUCT(G13,tru_Load_Factor,tru__hp,CY13,Y13,IF(AF13/TRU_oper&lt;1,1,AF13/TRU_oper)*(truck_idle/60),Other!$G$4/454)+PRODUCT(G13,Y13,CX13,IF(AF13/TRU_oper&lt;1,1,AF13/TRU_oper)*(truck_idle/60),Other!$G$4/454),blank)</f>
        <v/>
      </c>
      <c r="DA13" s="243" t="str">
        <f>IF(C13=TRUonly,PRODUCT(G13,tru_Load_Factor,tru__hp,CY13,Y13,IF(AF13/TRU_oper&lt;1,1,AF13/TRU_oper)*(truck_idle/60),Other!$G$4/454)+PRODUCT(G13,Y13,CX13,IF(AF13/TRU_oper&lt;1,1,AF13/TRU_oper)*(truck_idle/60),Other!$G$4/454)+PRODUCT(G13,Y13,(AF13-IF(AF13/TRU_oper&lt;1,1,AF13/TRU_oper)*(truck_idle/60)),TRU_KW,gridPM,Other!$G$4/454),blank)</f>
        <v/>
      </c>
      <c r="DB13" s="435" t="str">
        <f>IF(C13=TRUonly,VLOOKUP(B13+8,'Table 6'!$B$3:$D$20,3),blank)</f>
        <v/>
      </c>
      <c r="DC13" s="112" t="str">
        <f>IF(C13=TRUonly,VLOOKUP(B13+8,'Tables 2-3 TRU'!$B$14:$D$31,3),blank)</f>
        <v/>
      </c>
      <c r="DD13" s="243" t="str">
        <f>IF(C13=TRUonly,PRODUCT(G13,Z13,AF13-IF(AF13/TRU_oper&lt;1,1,AF13/TRU_oper)*(truck_idle/60),tru_Load_Factor,tru__hp,DC13,Other!$G$4/454)+PRODUCT(G13,tru_Load_Factor,tru__hp,DC13,Z13,IF(AF13/TRU_oper&lt;1,1,AF13/TRU_oper)*(truck_idle/60),Other!$G$4/454)+PRODUCT(G13,Z13,DB13,IF(AF13/TRU_oper&lt;1,1,AF13/TRU_oper)*(truck_idle/60),Other!$G$4/454),blank)</f>
        <v/>
      </c>
      <c r="DE13" s="243" t="str">
        <f>IF(C13=TRUonly,PRODUCT(G13,tru_Load_Factor,tru__hp,DC13,Z13,IF(AF13/TRU_oper&lt;1,1,AF13/TRU_oper)*(truck_idle/60),Other!$G$4/454)+PRODUCT(G13,Z13,DB13,IF(AF13/TRU_oper&lt;1,1,AF13/TRU_oper)*(truck_idle/60),Other!$G$4/454)+PRODUCT(G13,Z13,(AF13-IF(AF13/TRU_oper&lt;1,1,AF13/TRU_oper)*(truck_idle/60)),TRU_KW,gridPM,Other!$G$4/454),blank)</f>
        <v/>
      </c>
      <c r="DF13" s="435" t="str">
        <f>IF(C13=TRUonly,VLOOKUP(B13+9,'Table 6'!$B$3:$D$20,3),blank)</f>
        <v/>
      </c>
      <c r="DG13" s="112" t="str">
        <f>IF(C13=TRUonly,VLOOKUP(B13+9,'Tables 2-3 TRU'!$B$14:$D$31,3),blank)</f>
        <v/>
      </c>
      <c r="DH13" s="243" t="str">
        <f>IF(C13=TRUonly,PRODUCT(G13,AA13,AF13-IF(AF13/TRU_oper&lt;1,1,AF13/TRU_oper)*(truck_idle/60),tru_Load_Factor,tru__hp,DG13,Other!$G$4/454)+PRODUCT(G13,tru_Load_Factor,tru__hp,DG13,AA13,IF(AF13/TRU_oper&lt;1,1,AF13/TRU_oper)*(truck_idle/60),Other!$G$4/454)+PRODUCT(G13,AA13,DF13,IF(AF13/TRU_oper&lt;1,1,AF13/TRU_oper)*(truck_idle/60),Other!$G$4/454),blank)</f>
        <v/>
      </c>
      <c r="DI13" s="243" t="str">
        <f>IF(C13=TRUonly,PRODUCT(G13,tru_Load_Factor,tru__hp,DG13,AA13,IF(AF13/TRU_oper&lt;1,1,AF13/TRU_oper)*(truck_idle/60),Other!$G$4/454)+PRODUCT(G13,AA13,DF13,IF(AF13/TRU_oper&lt;1,1,AF13/TRU_oper)*(truck_idle/60),Other!$G$4/454)+PRODUCT(G13,AA13,(AF13-IF(AF13/TRU_oper&lt;1,1,AF13/TRU_oper)*(truck_idle/60)),TRU_KW,gridPM,Other!$G$4/454),blank)</f>
        <v/>
      </c>
      <c r="DK13" s="4" t="str">
        <f t="shared" si="1"/>
        <v/>
      </c>
      <c r="DL13" s="4" t="str">
        <f t="shared" si="2"/>
        <v/>
      </c>
      <c r="DM13" s="4"/>
      <c r="DN13" s="4" t="str">
        <f t="shared" si="3"/>
        <v/>
      </c>
      <c r="DO13" s="4" t="str">
        <f t="shared" si="4"/>
        <v/>
      </c>
      <c r="DP13" s="4"/>
      <c r="DQ13" s="4" t="str">
        <f t="shared" si="5"/>
        <v/>
      </c>
      <c r="DR13" s="4" t="str">
        <f t="shared" si="6"/>
        <v/>
      </c>
      <c r="DS13" s="4" t="str">
        <f t="shared" si="7"/>
        <v/>
      </c>
      <c r="DT13" s="244" t="str">
        <f t="shared" si="8"/>
        <v/>
      </c>
      <c r="DU13" s="55"/>
    </row>
    <row r="14" spans="1:125" x14ac:dyDescent="0.2">
      <c r="A14" t="str">
        <f>IF(C14=TRUonly,'User Input Data'!A18,blank)</f>
        <v/>
      </c>
      <c r="B14" t="str">
        <f>IF(C14=TRUonly,'User Input Data'!B18,blank)</f>
        <v/>
      </c>
      <c r="C14" t="str">
        <f>IF('User Input Data'!C18=TRUonly,'User Input Data'!C18,blank)</f>
        <v/>
      </c>
      <c r="D14" t="str">
        <f>IF(AND('User Input Data'!D18&gt;1,C14=TRUonly),'User Input Data'!D18,blank)</f>
        <v/>
      </c>
      <c r="E14" t="str">
        <f>IF(AND('User Input Data'!E18&gt;1,C14=TRUonly),'User Input Data'!E18,blank)</f>
        <v/>
      </c>
      <c r="F14" t="str">
        <f>IF(AND('User Input Data'!F18&gt;1,C14=TRUonly),'User Input Data'!F18,blank)</f>
        <v/>
      </c>
      <c r="G14" t="str">
        <f>IF(AND('User Input Data'!G18&gt;1,C14=TRUonly),'User Input Data'!G18,blank)</f>
        <v/>
      </c>
      <c r="H14" s="78"/>
      <c r="I14" s="78"/>
      <c r="J14" s="78"/>
      <c r="K14" s="78"/>
      <c r="L14" s="78"/>
      <c r="M14" s="78"/>
      <c r="N14" s="78"/>
      <c r="O14" s="78"/>
      <c r="P14" s="78"/>
      <c r="Q14" s="78"/>
      <c r="R14" s="79" t="str">
        <f>IF(C14=TRUonly,'User Input Data'!R18,blank)</f>
        <v/>
      </c>
      <c r="S14" s="79" t="str">
        <f>IF(C14=TRUonly,'User Input Data'!S18,blank)</f>
        <v/>
      </c>
      <c r="T14" s="79" t="str">
        <f>IF(C14=TRUonly,'User Input Data'!T18,blank)</f>
        <v/>
      </c>
      <c r="U14" s="79" t="str">
        <f>IF(C14=TRUonly,'User Input Data'!U18,blank)</f>
        <v/>
      </c>
      <c r="V14" s="79" t="str">
        <f>IF(C14=TRUonly,'User Input Data'!V18,blank)</f>
        <v/>
      </c>
      <c r="W14" s="79" t="str">
        <f>IF(C14=TRUonly,'User Input Data'!W18,blank)</f>
        <v/>
      </c>
      <c r="X14" s="79" t="str">
        <f>IF(C14=TRUonly,'User Input Data'!X18,blank)</f>
        <v/>
      </c>
      <c r="Y14" s="79" t="str">
        <f>IF(C14=TRUonly,'User Input Data'!Y18,blank)</f>
        <v/>
      </c>
      <c r="Z14" s="79" t="str">
        <f>IF(C14=TRUonly,'User Input Data'!Z18,blank)</f>
        <v/>
      </c>
      <c r="AA14" s="79" t="str">
        <f>IF(C14=TRUonly,'User Input Data'!AA18,blank)</f>
        <v/>
      </c>
      <c r="AB14" s="9" t="str">
        <f>IF('User Input Data'!C18=TRUonly,'User Input Data'!AC18,blank)</f>
        <v/>
      </c>
      <c r="AC14" s="9" t="str">
        <f>IF('User Input Data'!C18=TRUonly,'User Input Data'!AD18,blank)</f>
        <v/>
      </c>
      <c r="AE14" s="78"/>
      <c r="AF14" t="str">
        <f>IF(F14&gt;0,F14,Other!$G$7)</f>
        <v/>
      </c>
      <c r="AG14" s="435" t="str">
        <f>IF(C14=TRUonly,VLOOKUP(B14+0,'Table 6'!$B$3:$D$20,2),blank)</f>
        <v/>
      </c>
      <c r="AH14" t="str">
        <f>IF(C14=TRUonly,VLOOKUP(B14+0,'Tables 2-3 TRU'!$B$14:$D$31,2),blank)</f>
        <v/>
      </c>
      <c r="AI14" s="243" t="str">
        <f>IF(C14=TRUonly,PRODUCT(G14,IF(AF14/TRU_oper&lt;1,1,AF14/TRU_oper)*(truck_idle/60),Other!$G$4/454,AG14,R14)+PRODUCT(G14,tru_Load_Factor,tru__hp,R14,IF(AF14/TRU_oper&lt;1,1,AF14/TRU_oper)*(truck_idle/60),Other!$G$4/454,AH14)+PRODUCT(G14,R14,(AF14-IF(AF14/TRU_oper&lt;1,1,AF14/TRU_oper)*(truck_idle/60)),tru_Load_Factor,tru__hp,Other!$G$4/454,AH14),blank)</f>
        <v/>
      </c>
      <c r="AJ14" s="243" t="str">
        <f>IF(C14=TRUonly,PRODUCT(G14,tru_Load_Factor,tru__hp,AH14,R14,IF(AF14/TRU_oper&lt;1,1,AF14/TRU_oper)*(truck_idle/60),Other!$G$4/454)+PRODUCT(G14,R14,AG14,IF(AF14/TRU_oper&lt;1,1,AF14/TRU_oper)*(truck_idle/60),Other!$G$4/454)+PRODUCT(G14,R14,(AF14-IF(AF14/TRU_oper&lt;1,1,AF14/TRU_oper)*(truck_idle/60)),TRU_KW,gridNox,Other!$G$4/454),blank)</f>
        <v/>
      </c>
      <c r="AK14" s="435" t="str">
        <f>IF(C14=TRUonly,VLOOKUP(B14+1,'Table 6'!$B$3:$D$20,2),blank)</f>
        <v/>
      </c>
      <c r="AL14" s="112" t="str">
        <f>IF(C14=TRUonly,VLOOKUP(B14+1,'Tables 2-3 TRU'!$B$14:$D$31,2),blank)</f>
        <v/>
      </c>
      <c r="AM14" s="243" t="str">
        <f>IF(C14=TRUonly,PRODUCT(G14,S14,AF14-IF(AF14/TRU_oper&lt;1,1,AF14/TRU_oper)*(truck_idle/60),tru_Load_Factor,tru__hp,AL14,Other!$G$4/454)+PRODUCT(G14,tru_Load_Factor,tru__hp,AL14,S14,IF(AF14/TRU_oper&lt;1,1,AF14/TRU_oper)*(truck_idle/60),Other!$G$4/454)+PRODUCT(G14,S14,AK14,IF(AF14/TRU_oper&lt;1,1,AF14/TRU_oper)*(truck_idle/60),Other!$G$4/454),blank)</f>
        <v/>
      </c>
      <c r="AN14" s="243" t="str">
        <f>IF(C14=TRUonly,PRODUCT(G14,tru_Load_Factor,tru__hp,AL14,S14,IF(AF14/TRU_oper&lt;1,1,AF14/TRU_oper)*(truck_idle/60),Other!$G$4/454)+PRODUCT(G14,S14,AK14,IF(AF14/TRU_oper&lt;1,1,AF14/TRU_oper)*(truck_idle/60),Other!$G$4/454)+PRODUCT(G14,S14,(AF14-IF(AF14/TRU_oper&lt;1,1,AF14/TRU_oper)*(truck_idle/60)),TRU_KW,gridNox,Other!$G$4/454),blank)</f>
        <v/>
      </c>
      <c r="AO14" s="435" t="str">
        <f>IF(C14=TRUonly,VLOOKUP(B14+2,'Table 6'!$B$3:$D$20,2),blank)</f>
        <v/>
      </c>
      <c r="AP14" s="112" t="str">
        <f>IF(C14=TRUonly,VLOOKUP(B14+2,'Tables 2-3 TRU'!$B$14:$D$31,2),blank)</f>
        <v/>
      </c>
      <c r="AQ14" s="243" t="str">
        <f>IF(C14=TRUonly,PRODUCT(G14,T14,AF14-IF(AF14/TRU_oper&lt;1,1,AF14/TRU_oper)*(truck_idle/60),tru_Load_Factor,tru__hp,AP14,Other!$G$4/454)+PRODUCT(G14,tru_Load_Factor,tru__hp,AP14,T14,IF(AF14/TRU_oper&lt;1,1,AF14/TRU_oper)*(truck_idle/60),Other!$G$4/454)+PRODUCT(G14,T14,AO14,IF(AF14/TRU_oper&lt;1,1,AF14/TRU_oper)*(truck_idle/60),Other!$G$4/454),blank)</f>
        <v/>
      </c>
      <c r="AR14" s="243" t="str">
        <f>IF(C14=TRUonly,PRODUCT(G14,tru_Load_Factor,tru__hp,AP14,T14,IF(AF14/TRU_oper&lt;1,1,AF14/TRU_oper)*(truck_idle/60),Other!$G$4/454)+PRODUCT(G14,T14,AO14,IF(AF14/TRU_oper&lt;1,1,AF14/TRU_oper)*(truck_idle/60),Other!$G$4/454)+PRODUCT(G14,T14,(AF14-IF(AF14/TRU_oper&lt;1,1,AF14/TRU_oper)*(truck_idle/60)),TRU_KW,gridNox,Other!$G$4/454),blank)</f>
        <v/>
      </c>
      <c r="AS14" s="435" t="str">
        <f>IF(C14=TRUonly,VLOOKUP(B14+3,'Table 6'!$B$3:$D$20,2),blank)</f>
        <v/>
      </c>
      <c r="AT14" s="112" t="str">
        <f>IF(C14=TRUonly,VLOOKUP(B14+3,'Tables 2-3 TRU'!$B$14:$D$31,2),blank)</f>
        <v/>
      </c>
      <c r="AU14" s="243" t="str">
        <f>IF(C14=TRUonly,PRODUCT(G14,U14,AF14-IF(AF14/TRU_oper&lt;1,1,AF14/TRU_oper)*(truck_idle/60),tru_Load_Factor,tru__hp,AT14,Other!$G$4/454)+PRODUCT(G14,tru_Load_Factor,tru__hp,AT14,U14,IF(AF14/TRU_oper&lt;1,1,AF14/TRU_oper)*(truck_idle/60),Other!$G$4/454)+PRODUCT(G14,U14,AS14,IF(AF14/TRU_oper&lt;1,1,AF14/TRU_oper)*(truck_idle/60),Other!$G$4/454),blank)</f>
        <v/>
      </c>
      <c r="AV14" s="243" t="str">
        <f>IF(C14=TRUonly,PRODUCT(G14,tru_Load_Factor,tru__hp,AT14,U14,IF(AF14/TRU_oper&lt;1,1,AF14/TRU_oper)*(truck_idle/60),Other!$G$4/454)+PRODUCT(G14,U14,AS14,IF(AF14/TRU_oper&lt;1,1,AF14/TRU_oper)*(truck_idle/60),Other!$G$4/454)+PRODUCT(G14,U14,(AF14-IF(AF14/TRU_oper&lt;1,1,AF14/TRU_oper)*(truck_idle/60)),TRU_KW,gridNox,Other!$G$4/454),blank)</f>
        <v/>
      </c>
      <c r="AW14" s="435" t="str">
        <f>IF(C14=TRUonly,VLOOKUP(B14+4,'Table 6'!$B$3:$D$20,2),blank)</f>
        <v/>
      </c>
      <c r="AX14" s="112" t="str">
        <f>IF(C14=TRUonly,VLOOKUP(B14+4,'Tables 2-3 TRU'!$B$14:$D$31,2),blank)</f>
        <v/>
      </c>
      <c r="AY14" s="243" t="str">
        <f>IF(C14=TRUonly,PRODUCT(G14,V14,AF14-IF(AF14/TRU_oper&lt;1,1,AF14/TRU_oper)*(truck_idle/60),tru_Load_Factor,tru__hp,AX14,Other!$G$4/454)+PRODUCT(G14,tru_Load_Factor,tru__hp,AX14,V14,IF(AF14/TRU_oper&lt;1,1,AF14/TRU_oper)*(truck_idle/60),Other!$G$4/454)+PRODUCT(G14,V14,AW14,IF(AF14/TRU_oper&lt;1,1,AF14/TRU_oper)*(truck_idle/60),Other!$G$4/454),blank)</f>
        <v/>
      </c>
      <c r="AZ14" s="243" t="str">
        <f>IF(C14=TRUonly,PRODUCT(G14,tru_Load_Factor,tru__hp,AX14,V14,IF(AF14/TRU_oper&lt;1,1,AF14/TRU_oper)*(truck_idle/60),Other!$G$4/454)+PRODUCT(G14,V14,AW14,IF(AF14/TRU_oper&lt;1,1,AF14/TRU_oper)*(truck_idle/60),Other!$G$4/454)+PRODUCT(G14,V14,(AF14-IF(AF14/TRU_oper&lt;1,1,AF14/TRU_oper)*(truck_idle/60)),TRU_KW,gridNox,Other!$G$4/454),blank)</f>
        <v/>
      </c>
      <c r="BA14" s="435" t="str">
        <f>IF(C14=TRUonly,VLOOKUP(B14+5,'Table 6'!$B$3:$D$20,2),blank)</f>
        <v/>
      </c>
      <c r="BB14" s="112" t="str">
        <f>IF(C14=TRUonly,VLOOKUP(B14+5,'Tables 2-3 TRU'!$B$14:$D$31,2),blank)</f>
        <v/>
      </c>
      <c r="BC14" s="243" t="str">
        <f>IF(C14=TRUonly,PRODUCT(G14,W14,AF14-IF(AF14/TRU_oper&lt;1,1,AF14/TRU_oper)*(truck_idle/60),tru_Load_Factor,tru__hp,BB14,Other!$G$4/454)+PRODUCT(G14,tru_Load_Factor,tru__hp,BB14,W14,IF(AF14/TRU_oper&lt;1,1,AF14/TRU_oper)*(truck_idle/60),Other!$G$4/454)+PRODUCT(G14,W14,BA14,IF(AF14/TRU_oper&lt;1,1,AF14/TRU_oper)*(truck_idle/60),Other!$G$4/454),blank)</f>
        <v/>
      </c>
      <c r="BD14" s="243" t="str">
        <f>IF(C14=TRUonly,PRODUCT(G14,tru_Load_Factor,tru__hp,BB14,W14,IF(AF14/TRU_oper&lt;1,1,AF14/TRU_oper)*(truck_idle/60),Other!$G$4/454)+PRODUCT(G14,W14,BA14,IF(AF14/TRU_oper&lt;1,1,AF14/TRU_oper)*(truck_idle/60),Other!$G$4/454)+PRODUCT(G14,W14,(AF14-IF(AF14/TRU_oper&lt;1,1,AF14/TRU_oper)*(truck_idle/60)),TRU_KW,gridNox,Other!$G$4/454),blank)</f>
        <v/>
      </c>
      <c r="BE14" s="435" t="str">
        <f>IF(C14=TRUonly,VLOOKUP(B14+6,'Table 6'!$B$3:$D$20,2),blank)</f>
        <v/>
      </c>
      <c r="BF14" s="112" t="str">
        <f>IF(C14=TRUonly,VLOOKUP(B14+6,'Tables 2-3 TRU'!$B$14:$D$31,2),blank)</f>
        <v/>
      </c>
      <c r="BG14" s="243" t="str">
        <f>IF(C14=TRUonly,PRODUCT(G14,X14,AF14-IF(AF14/TRU_oper&lt;1,1,AF14/TRU_oper)*(truck_idle/60),tru_Load_Factor,tru__hp,BF14,Other!$G$4/454)+PRODUCT(G14,tru_Load_Factor,tru__hp,BF14,X14,IF(AF14/TRU_oper&lt;1,1,AF14/TRU_oper)*(truck_idle/60),Other!$G$4/454)+PRODUCT(G14,X14,BE14,IF(AF14/TRU_oper&lt;1,1,AF14/TRU_oper)*(truck_idle/60),Other!$G$4/454),blank)</f>
        <v/>
      </c>
      <c r="BH14" s="243" t="str">
        <f>IF(C14=TRUonly,PRODUCT(G14,tru_Load_Factor,tru__hp,BF14,X14,IF(AF14/TRU_oper&lt;1,1,AF14/TRU_oper)*(truck_idle/60),Other!$G$4/454)+PRODUCT(G14,X14,BE14,IF(AF14/TRU_oper&lt;1,1,AF14/TRU_oper)*(truck_idle/60),Other!$G$4/454)+PRODUCT(G14,X14,(AF14-IF(AF14/TRU_oper&lt;1,1,AF14/TRU_oper)*(truck_idle/60)),TRU_KW,gridNox,Other!$G$4/454),blank)</f>
        <v/>
      </c>
      <c r="BI14" s="435" t="str">
        <f>IF(C14=TRUonly,VLOOKUP(B14+7,'Table 6'!$B$3:$D$20,2),blank)</f>
        <v/>
      </c>
      <c r="BJ14" s="112" t="str">
        <f>IF(C14=TRUonly,VLOOKUP(B14+7,'Tables 2-3 TRU'!$B$14:$D$31,2),blank)</f>
        <v/>
      </c>
      <c r="BK14" s="243" t="str">
        <f>IF(C14=TRUonly,PRODUCT(G14,Y14,AF14-IF(AF14/TRU_oper&lt;1,1,AF14/TRU_oper)*(truck_idle/60),tru_Load_Factor,tru__hp,BJ14,Other!$G$4/454)+PRODUCT(G14,tru_Load_Factor,tru__hp,BJ14,Y14,IF(AF14/TRU_oper&lt;1,1,AF14/TRU_oper)*(truck_idle/60),Other!$G$4/454)+PRODUCT(G14,Y14,BI14,IF(AF14/TRU_oper&lt;1,1,AF14/TRU_oper)*(truck_idle/60),Other!$G$4/454),blank)</f>
        <v/>
      </c>
      <c r="BL14" s="243" t="str">
        <f>IF(C14=TRUonly,PRODUCT(G14,tru_Load_Factor,tru__hp,BJ14,Y14,IF(AF14/TRU_oper&lt;1,1,AF14/TRU_oper)*(truck_idle/60),Other!$G$4/454)+PRODUCT(G14,Y14,BI14,IF(AF14/TRU_oper&lt;1,1,AF14/TRU_oper)*(truck_idle/60),Other!$G$4/454)+PRODUCT(G14,Y14,(AF14-IF(AF14/TRU_oper&lt;1,1,AF14/TRU_oper)*(truck_idle/60)),TRU_KW,gridNox,Other!$G$4/454),blank)</f>
        <v/>
      </c>
      <c r="BM14" s="435" t="str">
        <f>IF(C14=TRUonly,VLOOKUP(B14+8,'Table 6'!$B$3:$D$20,2),blank)</f>
        <v/>
      </c>
      <c r="BN14" s="112" t="str">
        <f>IF(C14=TRUonly,VLOOKUP(B14+8,'Tables 2-3 TRU'!$B$14:$D$31,2),blank)</f>
        <v/>
      </c>
      <c r="BO14" s="243" t="str">
        <f>IF(C14=TRUonly,PRODUCT(G14,Z14,AF14-IF(AF14/TRU_oper&lt;1,1,AF14/TRU_oper)*(truck_idle/60),tru_Load_Factor,tru__hp,BN14,Other!$G$4/454)+PRODUCT(G14,tru_Load_Factor,tru__hp,BN14,Z14,IF(AF14/TRU_oper&lt;1,1,AF14/TRU_oper)*(truck_idle/60),Other!$G$4/454)+PRODUCT(G14,Z14,BM14,IF(AF14/TRU_oper&lt;1,1,AF14/TRU_oper)*(truck_idle/60),Other!$G$4/454),blank)</f>
        <v/>
      </c>
      <c r="BP14" s="243" t="str">
        <f>IF(C14=TRUonly,PRODUCT(G14,tru_Load_Factor,tru__hp,BN14,Z14,(AF14/TRU_oper)*(truck_idle/60),Other!$G$4/454)+PRODUCT(G14,Z14,BM14,(AF14/TRU_oper)*(truck_idle/60),Other!$G$4/454)+PRODUCT(G14,Z14,(AF14-(AF14/TRU_oper)*(truck_idle/60)),TRU_KW,gridNox,Other!$G$4/454),blank)</f>
        <v/>
      </c>
      <c r="BQ14" s="435" t="str">
        <f>IF(C14=TRUonly,VLOOKUP(B14+9,'Table 6'!$B$3:$D$20,2),blank)</f>
        <v/>
      </c>
      <c r="BR14" s="112" t="str">
        <f>IF(C14=TRUonly,VLOOKUP(B14+9,'Tables 2-3 TRU'!$B$14:$D$31,2),blank)</f>
        <v/>
      </c>
      <c r="BS14" s="243" t="str">
        <f>IF(C14=TRUonly,PRODUCT(G14,AA14,AF14-IF(AF14/TRU_oper&lt;1,1,AF14/TRU_oper)*(truck_idle/60),tru_Load_Factor,tru__hp,BR14,Other!$G$4/454)+PRODUCT(G14,tru_Load_Factor,tru__hp,BR14,AA14,IF(AF14/TRU_oper&lt;1,1,AF14/TRU_oper)*(truck_idle/60),Other!$G$4/454)+PRODUCT(G14,AA14,BQ14,IF(AF14/TRU_oper&lt;1,1,AF14/TRU_oper)*(truck_idle/60),Other!$G$4/454),blank)</f>
        <v/>
      </c>
      <c r="BT14" s="243" t="str">
        <f>IF(C14=TRUonly,PRODUCT(G14,tru_Load_Factor,tru__hp,BR14,AA14,IF(AF14/TRU_oper&lt;1,1,AF14/TRU_oper)*(truck_idle/60),Other!$G$4/454)+PRODUCT(G14,AA14,BQ14,IF(AF14/TRU_oper&lt;1,1,AF14/TRU_oper)*(truck_idle/60),Other!$G$4/454)+PRODUCT(G14,AA14,(AF14-IF(AF14/TRU_oper&lt;1,1,AF14/TRU_oper)*(truck_idle/60)),TRU_KW,gridNox,Other!$G$4/454),blank)</f>
        <v/>
      </c>
      <c r="BU14" s="112"/>
      <c r="BV14" s="435" t="str">
        <f>IF(C14=TRUonly,VLOOKUP(B14+0,'Table 6'!$B$3:$D$20,3),blank)</f>
        <v/>
      </c>
      <c r="BW14" s="112" t="str">
        <f>IF(C14=TRUonly,VLOOKUP(B14+0,'Tables 2-3 TRU'!$B$14:$D$31,3),blank)</f>
        <v/>
      </c>
      <c r="BX14" s="243" t="str">
        <f>IF(C14=TRUonly,PRODUCT(G14,R14,AF14-IF(AF14/TRU_oper&lt;1,1,AF14/TRU_oper)*(truck_idle/60),tru_Load_Factor,tru__hp,BW14,Other!$G$4/454)+PRODUCT(G14,tru_Load_Factor,tru__hp,BW14,R14,IF(AF14/TRU_oper&lt;1,1,AF14/TRU_oper)*(truck_idle/60),365/454)+PRODUCT(G14,R14,BV14,IF(AF14/TRU_oper&lt;1,1,AF14/TRU_oper)*(truck_idle/60),Other!$G$4/454),blank)</f>
        <v/>
      </c>
      <c r="BY14" s="243" t="str">
        <f>IF(C14=TRUonly,PRODUCT(G14,tru_Load_Factor,tru__hp,BW14,R14,IF(AF14/TRU_oper&lt;1,1,AF14/TRU_oper)*(truck_idle/60),Other!$G$4/454)+PRODUCT(G14,R14,BV14,IF(AF14/TRU_oper&lt;1,1,AF14/TRU_oper)*(truck_idle/60),Other!$G$4/454)+PRODUCT(G14,R14,(AF14-IF(AF14/TRU_oper&lt;1,1,AF14/TRU_oper)*(truck_idle/60)),TRU_KW,gridPM,Other!$G$4/454),blank)</f>
        <v/>
      </c>
      <c r="BZ14" s="435" t="str">
        <f>IF(C14=TRUonly,VLOOKUP(B14+1,'Table 6'!$B$3:$D$20,3),blank)</f>
        <v/>
      </c>
      <c r="CA14" s="112" t="str">
        <f>IF(C14=TRUonly,VLOOKUP(B14+1,'Tables 2-3 TRU'!$B$14:$D$31,3),blank)</f>
        <v/>
      </c>
      <c r="CB14" s="243" t="str">
        <f>IF(C14=TRUonly,PRODUCT(G14,S14,AF14-IF(AF14/TRU_oper&lt;1,1,AF14/TRU_oper)*(truck_idle/60),tru_Load_Factor,tru__hp,CA14,Other!$G$4/454)+PRODUCT(G14,tru_Load_Factor,tru__hp,CA14,S14,IF(AF14/TRU_oper&lt;1,1,AF14/TRU_oper)*(truck_idle/60),365/454)+PRODUCT(G14,S14,BZ14,IF(AF14/TRU_oper&lt;1,1,AF14/TRU_oper)*(truck_idle/60),Other!$G$4/454),blank)</f>
        <v/>
      </c>
      <c r="CC14" s="243" t="str">
        <f>IF(C14=TRUonly,PRODUCT(G14,tru_Load_Factor,tru__hp,CA14,S14,IF(AF14/TRU_oper&lt;1,1,AF14/TRU_oper)*(truck_idle/60),Other!$G$4/454)+PRODUCT(G14,S14,BZ14,IF(AF14/TRU_oper&lt;1,1,AF14/TRU_oper)*(truck_idle/60),Other!$G$4/454)+PRODUCT(G14,S14,(AF14-IF(AF14/TRU_oper&lt;1,1,AF14/TRU_oper)*(truck_idle/60)),TRU_KW,gridPM,Other!$G$4/454),blank)</f>
        <v/>
      </c>
      <c r="CD14" s="435" t="str">
        <f>IF(C14=TRUonly,VLOOKUP(B14+2,'Table 6'!$B$3:$D$20,3),blank)</f>
        <v/>
      </c>
      <c r="CE14" s="112" t="str">
        <f>IF(C14=TRUonly,VLOOKUP(B14+2,'Tables 2-3 TRU'!$B$14:$D$31,3),blank)</f>
        <v/>
      </c>
      <c r="CF14" s="243" t="str">
        <f>IF(C14=TRUonly,PRODUCT(G14,T14,AF14-IF(AF14/TRU_oper&lt;1,1,AF14/TRU_oper)*(truck_idle/60),tru_Load_Factor,tru__hp,CE14,Other!$G$4/454)+PRODUCT(G14,tru_Load_Factor,tru__hp,CE14,T14,IF(AF14/TRU_oper&lt;1,1,AF14/TRU_oper)*(truck_idle/60),365/454)+PRODUCT(G14,T14,CD14,IF(AF14/TRU_oper&lt;1,1,AF14/TRU_oper)*(truck_idle/60),Other!$G$4/454),blank)</f>
        <v/>
      </c>
      <c r="CG14" s="243" t="str">
        <f>IF(C14=TRUonly,PRODUCT(G14,tru_Load_Factor,tru__hp,CE14,T14,IF(AF14/TRU_oper&lt;1,1,AF14/TRU_oper)*(truck_idle/60),Other!$G$4/454)+PRODUCT(G14,T14,CD14,IF(AF14/TRU_oper&lt;1,1,AF14/TRU_oper)*(truck_idle/60),Other!$G$4/454)+PRODUCT(G14,T14,(AF14-IF(AF14/TRU_oper&lt;1,1,AF14/TRU_oper)*(truck_idle/60)),TRU_KW,gridPM,Other!$G$4/454),blank)</f>
        <v/>
      </c>
      <c r="CH14" s="435" t="str">
        <f>IF(C14=TRUonly,VLOOKUP(B14+3,'Table 6'!$B$3:$D$20,3),blank)</f>
        <v/>
      </c>
      <c r="CI14" s="112" t="str">
        <f>IF(C14=TRUonly,VLOOKUP(B14+3,'Tables 2-3 TRU'!$B$14:$D$31,3),blank)</f>
        <v/>
      </c>
      <c r="CJ14" s="243" t="str">
        <f>IF(C14=TRUonly,PRODUCT(G14,U14,AF14-IF(AF14/TRU_oper&lt;1,1,AF14/TRU_oper)*(truck_idle/60),tru_Load_Factor,tru__hp,CI14,Other!$G$4/454)+PRODUCT(G14,tru_Load_Factor,tru__hp,CI14,U14,IF(AF14/TRU_oper&lt;1,1,AF14/TRU_oper)*(truck_idle/60),Other!$G$4/454)+PRODUCT(G14,U14,CH14,IF(AF14/TRU_oper&lt;1,1,AF14/TRU_oper)*(truck_idle/60),Other!$G$4/454),blank)</f>
        <v/>
      </c>
      <c r="CK14" s="243" t="str">
        <f>IF(C14=TRUonly,PRODUCT(G14,tru_Load_Factor,tru__hp,CI14,U14,IF(AF14/TRU_oper&lt;1,1,AF14/TRU_oper)*(truck_idle/60),Other!$G$4/454)+PRODUCT(G14,U14,CH14,IF(AF14/TRU_oper&lt;1,1,AF14/TRU_oper)*(truck_idle/60),Other!$G$4/454)+PRODUCT(G14,U14,(AF14-IF(AF14/TRU_oper&lt;1,1,AF14/TRU_oper)*(truck_idle/60)),TRU_KW,gridPM,Other!$G$4/454),blank)</f>
        <v/>
      </c>
      <c r="CL14" s="435" t="str">
        <f>IF(C14=TRUonly,VLOOKUP(B14+4,'Table 6'!$B$3:$D$20,3),blank)</f>
        <v/>
      </c>
      <c r="CM14" s="112" t="str">
        <f>IF(C14=TRUonly,VLOOKUP(B14+4,'Tables 2-3 TRU'!$B$14:$D$31,3),blank)</f>
        <v/>
      </c>
      <c r="CN14" s="243" t="str">
        <f>IF(C14=TRUonly,PRODUCT(G14,V14,AF14-IF(AF14/TRU_oper&lt;1,1,AF14/TRU_oper)*(truck_idle/60),tru_Load_Factor,tru__hp,CM14,Other!$G$4/454)+PRODUCT(G14,tru_Load_Factor,tru__hp,CM14,V14,IF(AF14/TRU_oper&lt;1,1,AF14/TRU_oper)*(truck_idle/60),Other!$G$4/454)+PRODUCT(G14,V14,CL14,IF(AF14/TRU_oper&lt;1,1,AF14/TRU_oper)*(truck_idle/60),Other!$G$4/454),blank)</f>
        <v/>
      </c>
      <c r="CO14" s="243" t="str">
        <f>IF(C14=TRUonly,PRODUCT(G14,tru_Load_Factor,tru__hp,CM14,V14,IF(AF14/TRU_oper&lt;1,1,AF14/TRU_oper)*(truck_idle/60),Other!$G$4/454)+PRODUCT(G14,V14,CL14,IF(AF14/TRU_oper&lt;1,1,AF14/TRU_oper)*(truck_idle/60),Other!$G$4/454)+PRODUCT(G14,V14,(AF14-IF(AF14/TRU_oper&lt;1,1,AF14/TRU_oper)*(truck_idle/60)),TRU_KW,gridPM,Other!$G$4/454),blank)</f>
        <v/>
      </c>
      <c r="CP14" s="435" t="str">
        <f>IF(C14=TRUonly,VLOOKUP(B14+5,'Table 6'!$B$3:$D$20,3),blank)</f>
        <v/>
      </c>
      <c r="CQ14" s="112" t="str">
        <f>IF(C14=TRUonly,VLOOKUP(B14+5,'Tables 2-3 TRU'!$B$14:$D$31,3),blank)</f>
        <v/>
      </c>
      <c r="CR14" s="243" t="str">
        <f>IF(C14=TRUonly,PRODUCT(G14,W14,AF14-IF(AF14/TRU_oper&lt;1,1,AF14/TRU_oper)*(truck_idle/60),tru_Load_Factor,tru__hp,CQ14,Other!$G$4/454)+PRODUCT(G14,tru_Load_Factor,tru__hp,CQ14,W14,IF(AF14/TRU_oper&lt;1,1,AF14/TRU_oper)*(truck_idle/60),Other!$G$4/454)+PRODUCT(G14,W14,CP14,IF(AF14/TRU_oper&lt;1,1,AF14/TRU_oper)*(truck_idle/60),Other!$G$4/454),blank)</f>
        <v/>
      </c>
      <c r="CS14" s="243" t="str">
        <f>IF(C14=TRUonly,PRODUCT(G14,tru_Load_Factor,tru__hp,CQ14,W14,IF(AF14/TRU_oper&lt;1,1,AF14/TRU_oper)*(truck_idle/60),Other!$G$4/454)+PRODUCT(G14,W14,CP14,IF(AF14/TRU_oper&lt;1,1,AF14/TRU_oper)*(truck_idle/60),Other!$G$4/454)+PRODUCT(G14,W14,(AF14-IF(AF14/TRU_oper&lt;1,1,AF14/TRU_oper)*(truck_idle/60)),TRU_KW,gridPM,Other!$G$4/454),blank)</f>
        <v/>
      </c>
      <c r="CT14" s="435" t="str">
        <f>IF(C14=TRUonly,VLOOKUP(B14+6,'Table 6'!$B$3:$D$20,3),blank)</f>
        <v/>
      </c>
      <c r="CU14" s="112" t="str">
        <f>IF(C14=TRUonly,VLOOKUP(B14+6,'Tables 2-3 TRU'!$B$14:$D$31,3),blank)</f>
        <v/>
      </c>
      <c r="CV14" s="243" t="str">
        <f>IF(C14=TRUonly,PRODUCT(G14,X14,AF14-IF(AF14/TRU_oper&lt;1,1,AF14/TRU_oper)*(truck_idle/60),tru_Load_Factor,tru__hp,CU14,Other!$G$4/454)+PRODUCT(G14,tru_Load_Factor,tru__hp,CU14,X14,IF(AF14/TRU_oper&lt;1,1,AF14/TRU_oper)*(truck_idle/60),Other!$G$4/454)+PRODUCT(G14,X14,CT14,IF(AF14/TRU_oper&lt;1,1,AF14/TRU_oper)*(truck_idle/60),Other!$G$4/454),blank)</f>
        <v/>
      </c>
      <c r="CW14" s="243" t="str">
        <f>IF(C14=TRUonly,PRODUCT(G14,tru_Load_Factor,tru__hp,CU14,X14,IF(AF14/TRU_oper&lt;1,1,AF14/TRU_oper)*(truck_idle/60),Other!$G$4/454)+PRODUCT(G14,X14,CT14,IF(AF14/TRU_oper&lt;1,1,AF14/TRU_oper)*(truck_idle/60),Other!$G$4/454)+PRODUCT(G14,X14,(AF14-IF(AF14/TRU_oper&lt;1,1,AF14/TRU_oper)*(truck_idle/60)),TRU_KW,gridPM,Other!$G$4/454),blank)</f>
        <v/>
      </c>
      <c r="CX14" s="435" t="str">
        <f>IF(C14=TRUonly,VLOOKUP(B14+7,'Table 6'!$B$3:$D$20,3),blank)</f>
        <v/>
      </c>
      <c r="CY14" s="112" t="str">
        <f>IF(C14=TRUonly,VLOOKUP(B14+7,'Tables 2-3 TRU'!$B$14:$D$31,3),blank)</f>
        <v/>
      </c>
      <c r="CZ14" s="243" t="str">
        <f>IF(C14=TRUonly,PRODUCT(G14,Y14,AF14-IF(AF14/TRU_oper&lt;1,1,AF14/TRU_oper)*(truck_idle/60),tru_Load_Factor,tru__hp,CY14,Other!$G$4/454)+PRODUCT(G14,tru_Load_Factor,tru__hp,CY14,Y14,IF(AF14/TRU_oper&lt;1,1,AF14/TRU_oper)*(truck_idle/60),Other!$G$4/454)+PRODUCT(G14,Y14,CX14,IF(AF14/TRU_oper&lt;1,1,AF14/TRU_oper)*(truck_idle/60),Other!$G$4/454),blank)</f>
        <v/>
      </c>
      <c r="DA14" s="243" t="str">
        <f>IF(C14=TRUonly,PRODUCT(G14,tru_Load_Factor,tru__hp,CY14,Y14,IF(AF14/TRU_oper&lt;1,1,AF14/TRU_oper)*(truck_idle/60),Other!$G$4/454)+PRODUCT(G14,Y14,CX14,IF(AF14/TRU_oper&lt;1,1,AF14/TRU_oper)*(truck_idle/60),Other!$G$4/454)+PRODUCT(G14,Y14,(AF14-IF(AF14/TRU_oper&lt;1,1,AF14/TRU_oper)*(truck_idle/60)),TRU_KW,gridPM,Other!$G$4/454),blank)</f>
        <v/>
      </c>
      <c r="DB14" s="435" t="str">
        <f>IF(C14=TRUonly,VLOOKUP(B14+8,'Table 6'!$B$3:$D$20,3),blank)</f>
        <v/>
      </c>
      <c r="DC14" s="112" t="str">
        <f>IF(C14=TRUonly,VLOOKUP(B14+8,'Tables 2-3 TRU'!$B$14:$D$31,3),blank)</f>
        <v/>
      </c>
      <c r="DD14" s="243" t="str">
        <f>IF(C14=TRUonly,PRODUCT(G14,Z14,AF14-IF(AF14/TRU_oper&lt;1,1,AF14/TRU_oper)*(truck_idle/60),tru_Load_Factor,tru__hp,DC14,Other!$G$4/454)+PRODUCT(G14,tru_Load_Factor,tru__hp,DC14,Z14,IF(AF14/TRU_oper&lt;1,1,AF14/TRU_oper)*(truck_idle/60),Other!$G$4/454)+PRODUCT(G14,Z14,DB14,IF(AF14/TRU_oper&lt;1,1,AF14/TRU_oper)*(truck_idle/60),Other!$G$4/454),blank)</f>
        <v/>
      </c>
      <c r="DE14" s="243" t="str">
        <f>IF(C14=TRUonly,PRODUCT(G14,tru_Load_Factor,tru__hp,DC14,Z14,IF(AF14/TRU_oper&lt;1,1,AF14/TRU_oper)*(truck_idle/60),Other!$G$4/454)+PRODUCT(G14,Z14,DB14,IF(AF14/TRU_oper&lt;1,1,AF14/TRU_oper)*(truck_idle/60),Other!$G$4/454)+PRODUCT(G14,Z14,(AF14-IF(AF14/TRU_oper&lt;1,1,AF14/TRU_oper)*(truck_idle/60)),TRU_KW,gridPM,Other!$G$4/454),blank)</f>
        <v/>
      </c>
      <c r="DF14" s="435" t="str">
        <f>IF(C14=TRUonly,VLOOKUP(B14+9,'Table 6'!$B$3:$D$20,3),blank)</f>
        <v/>
      </c>
      <c r="DG14" s="112" t="str">
        <f>IF(C14=TRUonly,VLOOKUP(B14+9,'Tables 2-3 TRU'!$B$14:$D$31,3),blank)</f>
        <v/>
      </c>
      <c r="DH14" s="243" t="str">
        <f>IF(C14=TRUonly,PRODUCT(G14,AA14,AF14-IF(AF14/TRU_oper&lt;1,1,AF14/TRU_oper)*(truck_idle/60),tru_Load_Factor,tru__hp,DG14,Other!$G$4/454)+PRODUCT(G14,tru_Load_Factor,tru__hp,DG14,AA14,IF(AF14/TRU_oper&lt;1,1,AF14/TRU_oper)*(truck_idle/60),Other!$G$4/454)+PRODUCT(G14,AA14,DF14,IF(AF14/TRU_oper&lt;1,1,AF14/TRU_oper)*(truck_idle/60),Other!$G$4/454),blank)</f>
        <v/>
      </c>
      <c r="DI14" s="243" t="str">
        <f>IF(C14=TRUonly,PRODUCT(G14,tru_Load_Factor,tru__hp,DG14,AA14,IF(AF14/TRU_oper&lt;1,1,AF14/TRU_oper)*(truck_idle/60),Other!$G$4/454)+PRODUCT(G14,AA14,DF14,IF(AF14/TRU_oper&lt;1,1,AF14/TRU_oper)*(truck_idle/60),Other!$G$4/454)+PRODUCT(G14,AA14,(AF14-IF(AF14/TRU_oper&lt;1,1,AF14/TRU_oper)*(truck_idle/60)),TRU_KW,gridPM,Other!$G$4/454),blank)</f>
        <v/>
      </c>
      <c r="DK14" s="4" t="str">
        <f t="shared" si="1"/>
        <v/>
      </c>
      <c r="DL14" s="4" t="str">
        <f t="shared" si="2"/>
        <v/>
      </c>
      <c r="DM14" s="4"/>
      <c r="DN14" s="4" t="str">
        <f t="shared" si="3"/>
        <v/>
      </c>
      <c r="DO14" s="4" t="str">
        <f t="shared" si="4"/>
        <v/>
      </c>
      <c r="DP14" s="4"/>
      <c r="DQ14" s="4" t="str">
        <f t="shared" si="5"/>
        <v/>
      </c>
      <c r="DR14" s="4" t="str">
        <f t="shared" si="6"/>
        <v/>
      </c>
      <c r="DS14" s="4" t="str">
        <f t="shared" si="7"/>
        <v/>
      </c>
      <c r="DT14" s="244" t="str">
        <f t="shared" si="8"/>
        <v/>
      </c>
      <c r="DU14" s="55"/>
    </row>
    <row r="15" spans="1:125" x14ac:dyDescent="0.2">
      <c r="A15" t="str">
        <f>IF(C15=TRUonly,'User Input Data'!A19,blank)</f>
        <v/>
      </c>
      <c r="B15" t="str">
        <f>IF(C15=TRUonly,'User Input Data'!B19,blank)</f>
        <v/>
      </c>
      <c r="C15" t="str">
        <f>IF('User Input Data'!C19=TRUonly,'User Input Data'!C19,blank)</f>
        <v/>
      </c>
      <c r="D15" t="str">
        <f>IF(AND('User Input Data'!D19&gt;1,C15=TRUonly),'User Input Data'!D19,blank)</f>
        <v/>
      </c>
      <c r="E15" t="str">
        <f>IF(AND('User Input Data'!E19&gt;1,C15=TRUonly),'User Input Data'!E19,blank)</f>
        <v/>
      </c>
      <c r="F15" t="str">
        <f>IF(AND('User Input Data'!F19&gt;1,C15=TRUonly),'User Input Data'!F19,blank)</f>
        <v/>
      </c>
      <c r="G15" t="str">
        <f>IF(AND('User Input Data'!G19&gt;1,C15=TRUonly),'User Input Data'!G19,blank)</f>
        <v/>
      </c>
      <c r="H15" s="78"/>
      <c r="I15" s="78"/>
      <c r="J15" s="78"/>
      <c r="K15" s="78"/>
      <c r="L15" s="78"/>
      <c r="M15" s="78"/>
      <c r="N15" s="78"/>
      <c r="O15" s="78"/>
      <c r="P15" s="78"/>
      <c r="Q15" s="78"/>
      <c r="R15" s="79" t="str">
        <f>IF(C15=TRUonly,'User Input Data'!R19,blank)</f>
        <v/>
      </c>
      <c r="S15" s="79" t="str">
        <f>IF(C15=TRUonly,'User Input Data'!S19,blank)</f>
        <v/>
      </c>
      <c r="T15" s="79" t="str">
        <f>IF(C15=TRUonly,'User Input Data'!T19,blank)</f>
        <v/>
      </c>
      <c r="U15" s="79" t="str">
        <f>IF(C15=TRUonly,'User Input Data'!U19,blank)</f>
        <v/>
      </c>
      <c r="V15" s="79" t="str">
        <f>IF(C15=TRUonly,'User Input Data'!V19,blank)</f>
        <v/>
      </c>
      <c r="W15" s="79" t="str">
        <f>IF(C15=TRUonly,'User Input Data'!W19,blank)</f>
        <v/>
      </c>
      <c r="X15" s="79" t="str">
        <f>IF(C15=TRUonly,'User Input Data'!X19,blank)</f>
        <v/>
      </c>
      <c r="Y15" s="79" t="str">
        <f>IF(C15=TRUonly,'User Input Data'!Y19,blank)</f>
        <v/>
      </c>
      <c r="Z15" s="79" t="str">
        <f>IF(C15=TRUonly,'User Input Data'!Z19,blank)</f>
        <v/>
      </c>
      <c r="AA15" s="79" t="str">
        <f>IF(C15=TRUonly,'User Input Data'!AA19,blank)</f>
        <v/>
      </c>
      <c r="AB15" s="9" t="str">
        <f>IF('User Input Data'!C19=TRUonly,'User Input Data'!AC19,blank)</f>
        <v/>
      </c>
      <c r="AC15" s="9" t="str">
        <f>IF('User Input Data'!C19=TRUonly,'User Input Data'!AD19,blank)</f>
        <v/>
      </c>
      <c r="AE15" s="78"/>
      <c r="AF15" t="str">
        <f>IF(F15&gt;0,F15,Other!$G$7)</f>
        <v/>
      </c>
      <c r="AG15" s="435" t="str">
        <f>IF(C15=TRUonly,VLOOKUP(B15+0,'Table 6'!$B$3:$D$20,2),blank)</f>
        <v/>
      </c>
      <c r="AH15" t="str">
        <f>IF(C15=TRUonly,VLOOKUP(B15+0,'Tables 2-3 TRU'!$B$14:$D$31,2),blank)</f>
        <v/>
      </c>
      <c r="AI15" s="243" t="str">
        <f>IF(C15=TRUonly,PRODUCT(G15,IF(AF15/TRU_oper&lt;1,1,AF15/TRU_oper)*(truck_idle/60),Other!$G$4/454,AG15,R15)+PRODUCT(G15,tru_Load_Factor,tru__hp,R15,IF(AF15/TRU_oper&lt;1,1,AF15/TRU_oper)*(truck_idle/60),Other!$G$4/454,AH15)+PRODUCT(G15,R15,(AF15-IF(AF15/TRU_oper&lt;1,1,AF15/TRU_oper)*(truck_idle/60)),tru_Load_Factor,tru__hp,Other!$G$4/454,AH15),blank)</f>
        <v/>
      </c>
      <c r="AJ15" s="243" t="str">
        <f>IF(C15=TRUonly,PRODUCT(G15,tru_Load_Factor,tru__hp,AH15,R15,IF(AF15/TRU_oper&lt;1,1,AF15/TRU_oper)*(truck_idle/60),Other!$G$4/454)+PRODUCT(G15,R15,AG15,IF(AF15/TRU_oper&lt;1,1,AF15/TRU_oper)*(truck_idle/60),Other!$G$4/454)+PRODUCT(G15,R15,(AF15-IF(AF15/TRU_oper&lt;1,1,AF15/TRU_oper)*(truck_idle/60)),TRU_KW,gridNox,Other!$G$4/454),blank)</f>
        <v/>
      </c>
      <c r="AK15" s="435" t="str">
        <f>IF(C15=TRUonly,VLOOKUP(B15+1,'Table 6'!$B$3:$D$20,2),blank)</f>
        <v/>
      </c>
      <c r="AL15" s="112" t="str">
        <f>IF(C15=TRUonly,VLOOKUP(B15+1,'Tables 2-3 TRU'!$B$14:$D$31,2),blank)</f>
        <v/>
      </c>
      <c r="AM15" s="243" t="str">
        <f>IF(C15=TRUonly,PRODUCT(G15,S15,AF15-IF(AF15/TRU_oper&lt;1,1,AF15/TRU_oper)*(truck_idle/60),tru_Load_Factor,tru__hp,AL15,Other!$G$4/454)+PRODUCT(G15,tru_Load_Factor,tru__hp,AL15,S15,IF(AF15/TRU_oper&lt;1,1,AF15/TRU_oper)*(truck_idle/60),Other!$G$4/454)+PRODUCT(G15,S15,AK15,IF(AF15/TRU_oper&lt;1,1,AF15/TRU_oper)*(truck_idle/60),Other!$G$4/454),blank)</f>
        <v/>
      </c>
      <c r="AN15" s="243" t="str">
        <f>IF(C15=TRUonly,PRODUCT(G15,tru_Load_Factor,tru__hp,AL15,S15,IF(AF15/TRU_oper&lt;1,1,AF15/TRU_oper)*(truck_idle/60),Other!$G$4/454)+PRODUCT(G15,S15,AK15,IF(AF15/TRU_oper&lt;1,1,AF15/TRU_oper)*(truck_idle/60),Other!$G$4/454)+PRODUCT(G15,S15,(AF15-IF(AF15/TRU_oper&lt;1,1,AF15/TRU_oper)*(truck_idle/60)),TRU_KW,gridNox,Other!$G$4/454),blank)</f>
        <v/>
      </c>
      <c r="AO15" s="435" t="str">
        <f>IF(C15=TRUonly,VLOOKUP(B15+2,'Table 6'!$B$3:$D$20,2),blank)</f>
        <v/>
      </c>
      <c r="AP15" s="112" t="str">
        <f>IF(C15=TRUonly,VLOOKUP(B15+2,'Tables 2-3 TRU'!$B$14:$D$31,2),blank)</f>
        <v/>
      </c>
      <c r="AQ15" s="243" t="str">
        <f>IF(C15=TRUonly,PRODUCT(G15,T15,AF15-IF(AF15/TRU_oper&lt;1,1,AF15/TRU_oper)*(truck_idle/60),tru_Load_Factor,tru__hp,AP15,Other!$G$4/454)+PRODUCT(G15,tru_Load_Factor,tru__hp,AP15,T15,IF(AF15/TRU_oper&lt;1,1,AF15/TRU_oper)*(truck_idle/60),Other!$G$4/454)+PRODUCT(G15,T15,AO15,IF(AF15/TRU_oper&lt;1,1,AF15/TRU_oper)*(truck_idle/60),Other!$G$4/454),blank)</f>
        <v/>
      </c>
      <c r="AR15" s="243" t="str">
        <f>IF(C15=TRUonly,PRODUCT(G15,tru_Load_Factor,tru__hp,AP15,T15,IF(AF15/TRU_oper&lt;1,1,AF15/TRU_oper)*(truck_idle/60),Other!$G$4/454)+PRODUCT(G15,T15,AO15,IF(AF15/TRU_oper&lt;1,1,AF15/TRU_oper)*(truck_idle/60),Other!$G$4/454)+PRODUCT(G15,T15,(AF15-IF(AF15/TRU_oper&lt;1,1,AF15/TRU_oper)*(truck_idle/60)),TRU_KW,gridNox,Other!$G$4/454),blank)</f>
        <v/>
      </c>
      <c r="AS15" s="435" t="str">
        <f>IF(C15=TRUonly,VLOOKUP(B15+3,'Table 6'!$B$3:$D$20,2),blank)</f>
        <v/>
      </c>
      <c r="AT15" s="112" t="str">
        <f>IF(C15=TRUonly,VLOOKUP(B15+3,'Tables 2-3 TRU'!$B$14:$D$31,2),blank)</f>
        <v/>
      </c>
      <c r="AU15" s="243" t="str">
        <f>IF(C15=TRUonly,PRODUCT(G15,U15,AF15-IF(AF15/TRU_oper&lt;1,1,AF15/TRU_oper)*(truck_idle/60),tru_Load_Factor,tru__hp,AT15,Other!$G$4/454)+PRODUCT(G15,tru_Load_Factor,tru__hp,AT15,U15,IF(AF15/TRU_oper&lt;1,1,AF15/TRU_oper)*(truck_idle/60),Other!$G$4/454)+PRODUCT(G15,U15,AS15,IF(AF15/TRU_oper&lt;1,1,AF15/TRU_oper)*(truck_idle/60),Other!$G$4/454),blank)</f>
        <v/>
      </c>
      <c r="AV15" s="243" t="str">
        <f>IF(C15=TRUonly,PRODUCT(G15,tru_Load_Factor,tru__hp,AT15,U15,IF(AF15/TRU_oper&lt;1,1,AF15/TRU_oper)*(truck_idle/60),Other!$G$4/454)+PRODUCT(G15,U15,AS15,IF(AF15/TRU_oper&lt;1,1,AF15/TRU_oper)*(truck_idle/60),Other!$G$4/454)+PRODUCT(G15,U15,(AF15-IF(AF15/TRU_oper&lt;1,1,AF15/TRU_oper)*(truck_idle/60)),TRU_KW,gridNox,Other!$G$4/454),blank)</f>
        <v/>
      </c>
      <c r="AW15" s="435" t="str">
        <f>IF(C15=TRUonly,VLOOKUP(B15+4,'Table 6'!$B$3:$D$20,2),blank)</f>
        <v/>
      </c>
      <c r="AX15" s="112" t="str">
        <f>IF(C15=TRUonly,VLOOKUP(B15+4,'Tables 2-3 TRU'!$B$14:$D$31,2),blank)</f>
        <v/>
      </c>
      <c r="AY15" s="243" t="str">
        <f>IF(C15=TRUonly,PRODUCT(G15,V15,AF15-IF(AF15/TRU_oper&lt;1,1,AF15/TRU_oper)*(truck_idle/60),tru_Load_Factor,tru__hp,AX15,Other!$G$4/454)+PRODUCT(G15,tru_Load_Factor,tru__hp,AX15,V15,IF(AF15/TRU_oper&lt;1,1,AF15/TRU_oper)*(truck_idle/60),Other!$G$4/454)+PRODUCT(G15,V15,AW15,IF(AF15/TRU_oper&lt;1,1,AF15/TRU_oper)*(truck_idle/60),Other!$G$4/454),blank)</f>
        <v/>
      </c>
      <c r="AZ15" s="243" t="str">
        <f>IF(C15=TRUonly,PRODUCT(G15,tru_Load_Factor,tru__hp,AX15,V15,IF(AF15/TRU_oper&lt;1,1,AF15/TRU_oper)*(truck_idle/60),Other!$G$4/454)+PRODUCT(G15,V15,AW15,IF(AF15/TRU_oper&lt;1,1,AF15/TRU_oper)*(truck_idle/60),Other!$G$4/454)+PRODUCT(G15,V15,(AF15-IF(AF15/TRU_oper&lt;1,1,AF15/TRU_oper)*(truck_idle/60)),TRU_KW,gridNox,Other!$G$4/454),blank)</f>
        <v/>
      </c>
      <c r="BA15" s="435" t="str">
        <f>IF(C15=TRUonly,VLOOKUP(B15+5,'Table 6'!$B$3:$D$20,2),blank)</f>
        <v/>
      </c>
      <c r="BB15" s="112" t="str">
        <f>IF(C15=TRUonly,VLOOKUP(B15+5,'Tables 2-3 TRU'!$B$14:$D$31,2),blank)</f>
        <v/>
      </c>
      <c r="BC15" s="243" t="str">
        <f>IF(C15=TRUonly,PRODUCT(G15,W15,AF15-IF(AF15/TRU_oper&lt;1,1,AF15/TRU_oper)*(truck_idle/60),tru_Load_Factor,tru__hp,BB15,Other!$G$4/454)+PRODUCT(G15,tru_Load_Factor,tru__hp,BB15,W15,IF(AF15/TRU_oper&lt;1,1,AF15/TRU_oper)*(truck_idle/60),Other!$G$4/454)+PRODUCT(G15,W15,BA15,IF(AF15/TRU_oper&lt;1,1,AF15/TRU_oper)*(truck_idle/60),Other!$G$4/454),blank)</f>
        <v/>
      </c>
      <c r="BD15" s="243" t="str">
        <f>IF(C15=TRUonly,PRODUCT(G15,tru_Load_Factor,tru__hp,BB15,W15,IF(AF15/TRU_oper&lt;1,1,AF15/TRU_oper)*(truck_idle/60),Other!$G$4/454)+PRODUCT(G15,W15,BA15,IF(AF15/TRU_oper&lt;1,1,AF15/TRU_oper)*(truck_idle/60),Other!$G$4/454)+PRODUCT(G15,W15,(AF15-IF(AF15/TRU_oper&lt;1,1,AF15/TRU_oper)*(truck_idle/60)),TRU_KW,gridNox,Other!$G$4/454),blank)</f>
        <v/>
      </c>
      <c r="BE15" s="435" t="str">
        <f>IF(C15=TRUonly,VLOOKUP(B15+6,'Table 6'!$B$3:$D$20,2),blank)</f>
        <v/>
      </c>
      <c r="BF15" s="112" t="str">
        <f>IF(C15=TRUonly,VLOOKUP(B15+6,'Tables 2-3 TRU'!$B$14:$D$31,2),blank)</f>
        <v/>
      </c>
      <c r="BG15" s="243" t="str">
        <f>IF(C15=TRUonly,PRODUCT(G15,X15,AF15-IF(AF15/TRU_oper&lt;1,1,AF15/TRU_oper)*(truck_idle/60),tru_Load_Factor,tru__hp,BF15,Other!$G$4/454)+PRODUCT(G15,tru_Load_Factor,tru__hp,BF15,X15,IF(AF15/TRU_oper&lt;1,1,AF15/TRU_oper)*(truck_idle/60),Other!$G$4/454)+PRODUCT(G15,X15,BE15,IF(AF15/TRU_oper&lt;1,1,AF15/TRU_oper)*(truck_idle/60),Other!$G$4/454),blank)</f>
        <v/>
      </c>
      <c r="BH15" s="243" t="str">
        <f>IF(C15=TRUonly,PRODUCT(G15,tru_Load_Factor,tru__hp,BF15,X15,IF(AF15/TRU_oper&lt;1,1,AF15/TRU_oper)*(truck_idle/60),Other!$G$4/454)+PRODUCT(G15,X15,BE15,IF(AF15/TRU_oper&lt;1,1,AF15/TRU_oper)*(truck_idle/60),Other!$G$4/454)+PRODUCT(G15,X15,(AF15-IF(AF15/TRU_oper&lt;1,1,AF15/TRU_oper)*(truck_idle/60)),TRU_KW,gridNox,Other!$G$4/454),blank)</f>
        <v/>
      </c>
      <c r="BI15" s="435" t="str">
        <f>IF(C15=TRUonly,VLOOKUP(B15+7,'Table 6'!$B$3:$D$20,2),blank)</f>
        <v/>
      </c>
      <c r="BJ15" s="112" t="str">
        <f>IF(C15=TRUonly,VLOOKUP(B15+7,'Tables 2-3 TRU'!$B$14:$D$31,2),blank)</f>
        <v/>
      </c>
      <c r="BK15" s="243" t="str">
        <f>IF(C15=TRUonly,PRODUCT(G15,Y15,AF15-IF(AF15/TRU_oper&lt;1,1,AF15/TRU_oper)*(truck_idle/60),tru_Load_Factor,tru__hp,BJ15,Other!$G$4/454)+PRODUCT(G15,tru_Load_Factor,tru__hp,BJ15,Y15,IF(AF15/TRU_oper&lt;1,1,AF15/TRU_oper)*(truck_idle/60),Other!$G$4/454)+PRODUCT(G15,Y15,BI15,IF(AF15/TRU_oper&lt;1,1,AF15/TRU_oper)*(truck_idle/60),Other!$G$4/454),blank)</f>
        <v/>
      </c>
      <c r="BL15" s="243" t="str">
        <f>IF(C15=TRUonly,PRODUCT(G15,tru_Load_Factor,tru__hp,BJ15,Y15,IF(AF15/TRU_oper&lt;1,1,AF15/TRU_oper)*(truck_idle/60),Other!$G$4/454)+PRODUCT(G15,Y15,BI15,IF(AF15/TRU_oper&lt;1,1,AF15/TRU_oper)*(truck_idle/60),Other!$G$4/454)+PRODUCT(G15,Y15,(AF15-IF(AF15/TRU_oper&lt;1,1,AF15/TRU_oper)*(truck_idle/60)),TRU_KW,gridNox,Other!$G$4/454),blank)</f>
        <v/>
      </c>
      <c r="BM15" s="435" t="str">
        <f>IF(C15=TRUonly,VLOOKUP(B15+8,'Table 6'!$B$3:$D$20,2),blank)</f>
        <v/>
      </c>
      <c r="BN15" s="112" t="str">
        <f>IF(C15=TRUonly,VLOOKUP(B15+8,'Tables 2-3 TRU'!$B$14:$D$31,2),blank)</f>
        <v/>
      </c>
      <c r="BO15" s="243" t="str">
        <f>IF(C15=TRUonly,PRODUCT(G15,Z15,AF15-IF(AF15/TRU_oper&lt;1,1,AF15/TRU_oper)*(truck_idle/60),tru_Load_Factor,tru__hp,BN15,Other!$G$4/454)+PRODUCT(G15,tru_Load_Factor,tru__hp,BN15,Z15,IF(AF15/TRU_oper&lt;1,1,AF15/TRU_oper)*(truck_idle/60),Other!$G$4/454)+PRODUCT(G15,Z15,BM15,IF(AF15/TRU_oper&lt;1,1,AF15/TRU_oper)*(truck_idle/60),Other!$G$4/454),blank)</f>
        <v/>
      </c>
      <c r="BP15" s="243" t="str">
        <f>IF(C15=TRUonly,PRODUCT(G15,tru_Load_Factor,tru__hp,BN15,Z15,(AF15/TRU_oper)*(truck_idle/60),Other!$G$4/454)+PRODUCT(G15,Z15,BM15,(AF15/TRU_oper)*(truck_idle/60),Other!$G$4/454)+PRODUCT(G15,Z15,(AF15-(AF15/TRU_oper)*(truck_idle/60)),TRU_KW,gridNox,Other!$G$4/454),blank)</f>
        <v/>
      </c>
      <c r="BQ15" s="435" t="str">
        <f>IF(C15=TRUonly,VLOOKUP(B15+9,'Table 6'!$B$3:$D$20,2),blank)</f>
        <v/>
      </c>
      <c r="BR15" s="112" t="str">
        <f>IF(C15=TRUonly,VLOOKUP(B15+9,'Tables 2-3 TRU'!$B$14:$D$31,2),blank)</f>
        <v/>
      </c>
      <c r="BS15" s="243" t="str">
        <f>IF(C15=TRUonly,PRODUCT(G15,AA15,AF15-IF(AF15/TRU_oper&lt;1,1,AF15/TRU_oper)*(truck_idle/60),tru_Load_Factor,tru__hp,BR15,Other!$G$4/454)+PRODUCT(G15,tru_Load_Factor,tru__hp,BR15,AA15,IF(AF15/TRU_oper&lt;1,1,AF15/TRU_oper)*(truck_idle/60),Other!$G$4/454)+PRODUCT(G15,AA15,BQ15,IF(AF15/TRU_oper&lt;1,1,AF15/TRU_oper)*(truck_idle/60),Other!$G$4/454),blank)</f>
        <v/>
      </c>
      <c r="BT15" s="243" t="str">
        <f>IF(C15=TRUonly,PRODUCT(G15,tru_Load_Factor,tru__hp,BR15,AA15,IF(AF15/TRU_oper&lt;1,1,AF15/TRU_oper)*(truck_idle/60),Other!$G$4/454)+PRODUCT(G15,AA15,BQ15,IF(AF15/TRU_oper&lt;1,1,AF15/TRU_oper)*(truck_idle/60),Other!$G$4/454)+PRODUCT(G15,AA15,(AF15-IF(AF15/TRU_oper&lt;1,1,AF15/TRU_oper)*(truck_idle/60)),TRU_KW,gridNox,Other!$G$4/454),blank)</f>
        <v/>
      </c>
      <c r="BU15" s="112"/>
      <c r="BV15" s="435" t="str">
        <f>IF(C15=TRUonly,VLOOKUP(B15+0,'Table 6'!$B$3:$D$20,3),blank)</f>
        <v/>
      </c>
      <c r="BW15" s="112" t="str">
        <f>IF(C15=TRUonly,VLOOKUP(B15+0,'Tables 2-3 TRU'!$B$14:$D$31,3),blank)</f>
        <v/>
      </c>
      <c r="BX15" s="243" t="str">
        <f>IF(C15=TRUonly,PRODUCT(G15,R15,AF15-IF(AF15/TRU_oper&lt;1,1,AF15/TRU_oper)*(truck_idle/60),tru_Load_Factor,tru__hp,BW15,Other!$G$4/454)+PRODUCT(G15,tru_Load_Factor,tru__hp,BW15,R15,IF(AF15/TRU_oper&lt;1,1,AF15/TRU_oper)*(truck_idle/60),365/454)+PRODUCT(G15,R15,BV15,IF(AF15/TRU_oper&lt;1,1,AF15/TRU_oper)*(truck_idle/60),Other!$G$4/454),blank)</f>
        <v/>
      </c>
      <c r="BY15" s="243" t="str">
        <f>IF(C15=TRUonly,PRODUCT(G15,tru_Load_Factor,tru__hp,BW15,R15,IF(AF15/TRU_oper&lt;1,1,AF15/TRU_oper)*(truck_idle/60),Other!$G$4/454)+PRODUCT(G15,R15,BV15,IF(AF15/TRU_oper&lt;1,1,AF15/TRU_oper)*(truck_idle/60),Other!$G$4/454)+PRODUCT(G15,R15,(AF15-IF(AF15/TRU_oper&lt;1,1,AF15/TRU_oper)*(truck_idle/60)),TRU_KW,gridPM,Other!$G$4/454),blank)</f>
        <v/>
      </c>
      <c r="BZ15" s="435" t="str">
        <f>IF(C15=TRUonly,VLOOKUP(B15+1,'Table 6'!$B$3:$D$20,3),blank)</f>
        <v/>
      </c>
      <c r="CA15" s="112" t="str">
        <f>IF(C15=TRUonly,VLOOKUP(B15+1,'Tables 2-3 TRU'!$B$14:$D$31,3),blank)</f>
        <v/>
      </c>
      <c r="CB15" s="243" t="str">
        <f>IF(C15=TRUonly,PRODUCT(G15,S15,AF15-IF(AF15/TRU_oper&lt;1,1,AF15/TRU_oper)*(truck_idle/60),tru_Load_Factor,tru__hp,CA15,Other!$G$4/454)+PRODUCT(G15,tru_Load_Factor,tru__hp,CA15,S15,IF(AF15/TRU_oper&lt;1,1,AF15/TRU_oper)*(truck_idle/60),365/454)+PRODUCT(G15,S15,BZ15,IF(AF15/TRU_oper&lt;1,1,AF15/TRU_oper)*(truck_idle/60),Other!$G$4/454),blank)</f>
        <v/>
      </c>
      <c r="CC15" s="243" t="str">
        <f>IF(C15=TRUonly,PRODUCT(G15,tru_Load_Factor,tru__hp,CA15,S15,IF(AF15/TRU_oper&lt;1,1,AF15/TRU_oper)*(truck_idle/60),Other!$G$4/454)+PRODUCT(G15,S15,BZ15,IF(AF15/TRU_oper&lt;1,1,AF15/TRU_oper)*(truck_idle/60),Other!$G$4/454)+PRODUCT(G15,S15,(AF15-IF(AF15/TRU_oper&lt;1,1,AF15/TRU_oper)*(truck_idle/60)),TRU_KW,gridPM,Other!$G$4/454),blank)</f>
        <v/>
      </c>
      <c r="CD15" s="435" t="str">
        <f>IF(C15=TRUonly,VLOOKUP(B15+2,'Table 6'!$B$3:$D$20,3),blank)</f>
        <v/>
      </c>
      <c r="CE15" s="112" t="str">
        <f>IF(C15=TRUonly,VLOOKUP(B15+2,'Tables 2-3 TRU'!$B$14:$D$31,3),blank)</f>
        <v/>
      </c>
      <c r="CF15" s="243" t="str">
        <f>IF(C15=TRUonly,PRODUCT(G15,T15,AF15-IF(AF15/TRU_oper&lt;1,1,AF15/TRU_oper)*(truck_idle/60),tru_Load_Factor,tru__hp,CE15,Other!$G$4/454)+PRODUCT(G15,tru_Load_Factor,tru__hp,CE15,T15,IF(AF15/TRU_oper&lt;1,1,AF15/TRU_oper)*(truck_idle/60),365/454)+PRODUCT(G15,T15,CD15,IF(AF15/TRU_oper&lt;1,1,AF15/TRU_oper)*(truck_idle/60),Other!$G$4/454),blank)</f>
        <v/>
      </c>
      <c r="CG15" s="243" t="str">
        <f>IF(C15=TRUonly,PRODUCT(G15,tru_Load_Factor,tru__hp,CE15,T15,IF(AF15/TRU_oper&lt;1,1,AF15/TRU_oper)*(truck_idle/60),Other!$G$4/454)+PRODUCT(G15,T15,CD15,IF(AF15/TRU_oper&lt;1,1,AF15/TRU_oper)*(truck_idle/60),Other!$G$4/454)+PRODUCT(G15,T15,(AF15-IF(AF15/TRU_oper&lt;1,1,AF15/TRU_oper)*(truck_idle/60)),TRU_KW,gridPM,Other!$G$4/454),blank)</f>
        <v/>
      </c>
      <c r="CH15" s="435" t="str">
        <f>IF(C15=TRUonly,VLOOKUP(B15+3,'Table 6'!$B$3:$D$20,3),blank)</f>
        <v/>
      </c>
      <c r="CI15" s="112" t="str">
        <f>IF(C15=TRUonly,VLOOKUP(B15+3,'Tables 2-3 TRU'!$B$14:$D$31,3),blank)</f>
        <v/>
      </c>
      <c r="CJ15" s="243" t="str">
        <f>IF(C15=TRUonly,PRODUCT(G15,U15,AF15-IF(AF15/TRU_oper&lt;1,1,AF15/TRU_oper)*(truck_idle/60),tru_Load_Factor,tru__hp,CI15,Other!$G$4/454)+PRODUCT(G15,tru_Load_Factor,tru__hp,CI15,U15,IF(AF15/TRU_oper&lt;1,1,AF15/TRU_oper)*(truck_idle/60),Other!$G$4/454)+PRODUCT(G15,U15,CH15,IF(AF15/TRU_oper&lt;1,1,AF15/TRU_oper)*(truck_idle/60),Other!$G$4/454),blank)</f>
        <v/>
      </c>
      <c r="CK15" s="243" t="str">
        <f>IF(C15=TRUonly,PRODUCT(G15,tru_Load_Factor,tru__hp,CI15,U15,IF(AF15/TRU_oper&lt;1,1,AF15/TRU_oper)*(truck_idle/60),Other!$G$4/454)+PRODUCT(G15,U15,CH15,IF(AF15/TRU_oper&lt;1,1,AF15/TRU_oper)*(truck_idle/60),Other!$G$4/454)+PRODUCT(G15,U15,(AF15-IF(AF15/TRU_oper&lt;1,1,AF15/TRU_oper)*(truck_idle/60)),TRU_KW,gridPM,Other!$G$4/454),blank)</f>
        <v/>
      </c>
      <c r="CL15" s="435" t="str">
        <f>IF(C15=TRUonly,VLOOKUP(B15+4,'Table 6'!$B$3:$D$20,3),blank)</f>
        <v/>
      </c>
      <c r="CM15" s="112" t="str">
        <f>IF(C15=TRUonly,VLOOKUP(B15+4,'Tables 2-3 TRU'!$B$14:$D$31,3),blank)</f>
        <v/>
      </c>
      <c r="CN15" s="243" t="str">
        <f>IF(C15=TRUonly,PRODUCT(G15,V15,AF15-IF(AF15/TRU_oper&lt;1,1,AF15/TRU_oper)*(truck_idle/60),tru_Load_Factor,tru__hp,CM15,Other!$G$4/454)+PRODUCT(G15,tru_Load_Factor,tru__hp,CM15,V15,IF(AF15/TRU_oper&lt;1,1,AF15/TRU_oper)*(truck_idle/60),Other!$G$4/454)+PRODUCT(G15,V15,CL15,IF(AF15/TRU_oper&lt;1,1,AF15/TRU_oper)*(truck_idle/60),Other!$G$4/454),blank)</f>
        <v/>
      </c>
      <c r="CO15" s="243" t="str">
        <f>IF(C15=TRUonly,PRODUCT(G15,tru_Load_Factor,tru__hp,CM15,V15,IF(AF15/TRU_oper&lt;1,1,AF15/TRU_oper)*(truck_idle/60),Other!$G$4/454)+PRODUCT(G15,V15,CL15,IF(AF15/TRU_oper&lt;1,1,AF15/TRU_oper)*(truck_idle/60),Other!$G$4/454)+PRODUCT(G15,V15,(AF15-IF(AF15/TRU_oper&lt;1,1,AF15/TRU_oper)*(truck_idle/60)),TRU_KW,gridPM,Other!$G$4/454),blank)</f>
        <v/>
      </c>
      <c r="CP15" s="435" t="str">
        <f>IF(C15=TRUonly,VLOOKUP(B15+5,'Table 6'!$B$3:$D$20,3),blank)</f>
        <v/>
      </c>
      <c r="CQ15" s="112" t="str">
        <f>IF(C15=TRUonly,VLOOKUP(B15+5,'Tables 2-3 TRU'!$B$14:$D$31,3),blank)</f>
        <v/>
      </c>
      <c r="CR15" s="243" t="str">
        <f>IF(C15=TRUonly,PRODUCT(G15,W15,AF15-IF(AF15/TRU_oper&lt;1,1,AF15/TRU_oper)*(truck_idle/60),tru_Load_Factor,tru__hp,CQ15,Other!$G$4/454)+PRODUCT(G15,tru_Load_Factor,tru__hp,CQ15,W15,IF(AF15/TRU_oper&lt;1,1,AF15/TRU_oper)*(truck_idle/60),Other!$G$4/454)+PRODUCT(G15,W15,CP15,IF(AF15/TRU_oper&lt;1,1,AF15/TRU_oper)*(truck_idle/60),Other!$G$4/454),blank)</f>
        <v/>
      </c>
      <c r="CS15" s="243" t="str">
        <f>IF(C15=TRUonly,PRODUCT(G15,tru_Load_Factor,tru__hp,CQ15,W15,IF(AF15/TRU_oper&lt;1,1,AF15/TRU_oper)*(truck_idle/60),Other!$G$4/454)+PRODUCT(G15,W15,CP15,IF(AF15/TRU_oper&lt;1,1,AF15/TRU_oper)*(truck_idle/60),Other!$G$4/454)+PRODUCT(G15,W15,(AF15-IF(AF15/TRU_oper&lt;1,1,AF15/TRU_oper)*(truck_idle/60)),TRU_KW,gridPM,Other!$G$4/454),blank)</f>
        <v/>
      </c>
      <c r="CT15" s="435" t="str">
        <f>IF(C15=TRUonly,VLOOKUP(B15+6,'Table 6'!$B$3:$D$20,3),blank)</f>
        <v/>
      </c>
      <c r="CU15" s="112" t="str">
        <f>IF(C15=TRUonly,VLOOKUP(B15+6,'Tables 2-3 TRU'!$B$14:$D$31,3),blank)</f>
        <v/>
      </c>
      <c r="CV15" s="243" t="str">
        <f>IF(C15=TRUonly,PRODUCT(G15,X15,AF15-IF(AF15/TRU_oper&lt;1,1,AF15/TRU_oper)*(truck_idle/60),tru_Load_Factor,tru__hp,CU15,Other!$G$4/454)+PRODUCT(G15,tru_Load_Factor,tru__hp,CU15,X15,IF(AF15/TRU_oper&lt;1,1,AF15/TRU_oper)*(truck_idle/60),Other!$G$4/454)+PRODUCT(G15,X15,CT15,IF(AF15/TRU_oper&lt;1,1,AF15/TRU_oper)*(truck_idle/60),Other!$G$4/454),blank)</f>
        <v/>
      </c>
      <c r="CW15" s="243" t="str">
        <f>IF(C15=TRUonly,PRODUCT(G15,tru_Load_Factor,tru__hp,CU15,X15,IF(AF15/TRU_oper&lt;1,1,AF15/TRU_oper)*(truck_idle/60),Other!$G$4/454)+PRODUCT(G15,X15,CT15,IF(AF15/TRU_oper&lt;1,1,AF15/TRU_oper)*(truck_idle/60),Other!$G$4/454)+PRODUCT(G15,X15,(AF15-IF(AF15/TRU_oper&lt;1,1,AF15/TRU_oper)*(truck_idle/60)),TRU_KW,gridPM,Other!$G$4/454),blank)</f>
        <v/>
      </c>
      <c r="CX15" s="435" t="str">
        <f>IF(C15=TRUonly,VLOOKUP(B15+7,'Table 6'!$B$3:$D$20,3),blank)</f>
        <v/>
      </c>
      <c r="CY15" s="112" t="str">
        <f>IF(C15=TRUonly,VLOOKUP(B15+7,'Tables 2-3 TRU'!$B$14:$D$31,3),blank)</f>
        <v/>
      </c>
      <c r="CZ15" s="243" t="str">
        <f>IF(C15=TRUonly,PRODUCT(G15,Y15,AF15-IF(AF15/TRU_oper&lt;1,1,AF15/TRU_oper)*(truck_idle/60),tru_Load_Factor,tru__hp,CY15,Other!$G$4/454)+PRODUCT(G15,tru_Load_Factor,tru__hp,CY15,Y15,IF(AF15/TRU_oper&lt;1,1,AF15/TRU_oper)*(truck_idle/60),Other!$G$4/454)+PRODUCT(G15,Y15,CX15,IF(AF15/TRU_oper&lt;1,1,AF15/TRU_oper)*(truck_idle/60),Other!$G$4/454),blank)</f>
        <v/>
      </c>
      <c r="DA15" s="243" t="str">
        <f>IF(C15=TRUonly,PRODUCT(G15,tru_Load_Factor,tru__hp,CY15,Y15,IF(AF15/TRU_oper&lt;1,1,AF15/TRU_oper)*(truck_idle/60),Other!$G$4/454)+PRODUCT(G15,Y15,CX15,IF(AF15/TRU_oper&lt;1,1,AF15/TRU_oper)*(truck_idle/60),Other!$G$4/454)+PRODUCT(G15,Y15,(AF15-IF(AF15/TRU_oper&lt;1,1,AF15/TRU_oper)*(truck_idle/60)),TRU_KW,gridPM,Other!$G$4/454),blank)</f>
        <v/>
      </c>
      <c r="DB15" s="435" t="str">
        <f>IF(C15=TRUonly,VLOOKUP(B15+8,'Table 6'!$B$3:$D$20,3),blank)</f>
        <v/>
      </c>
      <c r="DC15" s="112" t="str">
        <f>IF(C15=TRUonly,VLOOKUP(B15+8,'Tables 2-3 TRU'!$B$14:$D$31,3),blank)</f>
        <v/>
      </c>
      <c r="DD15" s="243" t="str">
        <f>IF(C15=TRUonly,PRODUCT(G15,Z15,AF15-IF(AF15/TRU_oper&lt;1,1,AF15/TRU_oper)*(truck_idle/60),tru_Load_Factor,tru__hp,DC15,Other!$G$4/454)+PRODUCT(G15,tru_Load_Factor,tru__hp,DC15,Z15,IF(AF15/TRU_oper&lt;1,1,AF15/TRU_oper)*(truck_idle/60),Other!$G$4/454)+PRODUCT(G15,Z15,DB15,IF(AF15/TRU_oper&lt;1,1,AF15/TRU_oper)*(truck_idle/60),Other!$G$4/454),blank)</f>
        <v/>
      </c>
      <c r="DE15" s="243" t="str">
        <f>IF(C15=TRUonly,PRODUCT(G15,tru_Load_Factor,tru__hp,DC15,Z15,IF(AF15/TRU_oper&lt;1,1,AF15/TRU_oper)*(truck_idle/60),Other!$G$4/454)+PRODUCT(G15,Z15,DB15,IF(AF15/TRU_oper&lt;1,1,AF15/TRU_oper)*(truck_idle/60),Other!$G$4/454)+PRODUCT(G15,Z15,(AF15-IF(AF15/TRU_oper&lt;1,1,AF15/TRU_oper)*(truck_idle/60)),TRU_KW,gridPM,Other!$G$4/454),blank)</f>
        <v/>
      </c>
      <c r="DF15" s="435" t="str">
        <f>IF(C15=TRUonly,VLOOKUP(B15+9,'Table 6'!$B$3:$D$20,3),blank)</f>
        <v/>
      </c>
      <c r="DG15" s="112" t="str">
        <f>IF(C15=TRUonly,VLOOKUP(B15+9,'Tables 2-3 TRU'!$B$14:$D$31,3),blank)</f>
        <v/>
      </c>
      <c r="DH15" s="243" t="str">
        <f>IF(C15=TRUonly,PRODUCT(G15,AA15,AF15-IF(AF15/TRU_oper&lt;1,1,AF15/TRU_oper)*(truck_idle/60),tru_Load_Factor,tru__hp,DG15,Other!$G$4/454)+PRODUCT(G15,tru_Load_Factor,tru__hp,DG15,AA15,IF(AF15/TRU_oper&lt;1,1,AF15/TRU_oper)*(truck_idle/60),Other!$G$4/454)+PRODUCT(G15,AA15,DF15,IF(AF15/TRU_oper&lt;1,1,AF15/TRU_oper)*(truck_idle/60),Other!$G$4/454),blank)</f>
        <v/>
      </c>
      <c r="DI15" s="243" t="str">
        <f>IF(C15=TRUonly,PRODUCT(G15,tru_Load_Factor,tru__hp,DG15,AA15,IF(AF15/TRU_oper&lt;1,1,AF15/TRU_oper)*(truck_idle/60),Other!$G$4/454)+PRODUCT(G15,AA15,DF15,IF(AF15/TRU_oper&lt;1,1,AF15/TRU_oper)*(truck_idle/60),Other!$G$4/454)+PRODUCT(G15,AA15,(AF15-IF(AF15/TRU_oper&lt;1,1,AF15/TRU_oper)*(truck_idle/60)),TRU_KW,gridPM,Other!$G$4/454),blank)</f>
        <v/>
      </c>
      <c r="DK15" s="4" t="str">
        <f t="shared" si="1"/>
        <v/>
      </c>
      <c r="DL15" s="4" t="str">
        <f t="shared" si="2"/>
        <v/>
      </c>
      <c r="DM15" s="4"/>
      <c r="DN15" s="4" t="str">
        <f t="shared" si="3"/>
        <v/>
      </c>
      <c r="DO15" s="4" t="str">
        <f t="shared" si="4"/>
        <v/>
      </c>
      <c r="DP15" s="4"/>
      <c r="DQ15" s="4" t="str">
        <f t="shared" si="5"/>
        <v/>
      </c>
      <c r="DR15" s="4" t="str">
        <f t="shared" si="6"/>
        <v/>
      </c>
      <c r="DS15" s="4" t="str">
        <f t="shared" si="7"/>
        <v/>
      </c>
      <c r="DT15" s="244" t="str">
        <f t="shared" si="8"/>
        <v/>
      </c>
      <c r="DU15" s="55"/>
    </row>
    <row r="16" spans="1:125" x14ac:dyDescent="0.2">
      <c r="A16" t="str">
        <f>IF(C16=TRUonly,'User Input Data'!A20,blank)</f>
        <v/>
      </c>
      <c r="B16" t="str">
        <f>IF(C16=TRUonly,'User Input Data'!B20,blank)</f>
        <v/>
      </c>
      <c r="C16" t="str">
        <f>IF('User Input Data'!C20=TRUonly,'User Input Data'!C20,blank)</f>
        <v/>
      </c>
      <c r="D16" t="str">
        <f>IF(AND('User Input Data'!D20&gt;1,C16=TRUonly),'User Input Data'!D20,blank)</f>
        <v/>
      </c>
      <c r="E16" t="str">
        <f>IF(AND('User Input Data'!E20&gt;1,C16=TRUonly),'User Input Data'!E20,blank)</f>
        <v/>
      </c>
      <c r="F16" t="str">
        <f>IF(AND('User Input Data'!F20&gt;1,C16=TRUonly),'User Input Data'!F20,blank)</f>
        <v/>
      </c>
      <c r="G16" t="str">
        <f>IF(AND('User Input Data'!G20&gt;1,C16=TRUonly),'User Input Data'!G20,blank)</f>
        <v/>
      </c>
      <c r="H16" s="78"/>
      <c r="I16" s="78"/>
      <c r="J16" s="78"/>
      <c r="K16" s="78"/>
      <c r="L16" s="78"/>
      <c r="M16" s="78"/>
      <c r="N16" s="78"/>
      <c r="O16" s="78"/>
      <c r="P16" s="78"/>
      <c r="Q16" s="78"/>
      <c r="R16" s="79" t="str">
        <f>IF(C16=TRUonly,'User Input Data'!R20,blank)</f>
        <v/>
      </c>
      <c r="S16" s="79" t="str">
        <f>IF(C16=TRUonly,'User Input Data'!S20,blank)</f>
        <v/>
      </c>
      <c r="T16" s="79" t="str">
        <f>IF(C16=TRUonly,'User Input Data'!T20,blank)</f>
        <v/>
      </c>
      <c r="U16" s="79" t="str">
        <f>IF(C16=TRUonly,'User Input Data'!U20,blank)</f>
        <v/>
      </c>
      <c r="V16" s="79" t="str">
        <f>IF(C16=TRUonly,'User Input Data'!V20,blank)</f>
        <v/>
      </c>
      <c r="W16" s="79" t="str">
        <f>IF(C16=TRUonly,'User Input Data'!W20,blank)</f>
        <v/>
      </c>
      <c r="X16" s="79" t="str">
        <f>IF(C16=TRUonly,'User Input Data'!X20,blank)</f>
        <v/>
      </c>
      <c r="Y16" s="79" t="str">
        <f>IF(C16=TRUonly,'User Input Data'!Y20,blank)</f>
        <v/>
      </c>
      <c r="Z16" s="79" t="str">
        <f>IF(C16=TRUonly,'User Input Data'!Z20,blank)</f>
        <v/>
      </c>
      <c r="AA16" s="79" t="str">
        <f>IF(C16=TRUonly,'User Input Data'!AA20,blank)</f>
        <v/>
      </c>
      <c r="AB16" s="9" t="str">
        <f>IF('User Input Data'!C20=TRUonly,'User Input Data'!AC20,blank)</f>
        <v/>
      </c>
      <c r="AC16" s="9" t="str">
        <f>IF('User Input Data'!C20=TRUonly,'User Input Data'!AD20,blank)</f>
        <v/>
      </c>
      <c r="AE16" s="78"/>
      <c r="AF16" t="str">
        <f>IF(F16&gt;0,F16,Other!$G$7)</f>
        <v/>
      </c>
      <c r="AG16" s="435" t="str">
        <f>IF(C16=TRUonly,VLOOKUP(B16+0,'Table 6'!$B$3:$D$20,2),blank)</f>
        <v/>
      </c>
      <c r="AH16" t="str">
        <f>IF(C16=TRUonly,VLOOKUP(B16+0,'Tables 2-3 TRU'!$B$14:$D$31,2),blank)</f>
        <v/>
      </c>
      <c r="AI16" s="243" t="str">
        <f>IF(C16=TRUonly,PRODUCT(G16,IF(AF16/TRU_oper&lt;1,1,AF16/TRU_oper)*(truck_idle/60),Other!$G$4/454,AG16,R16)+PRODUCT(G16,tru_Load_Factor,tru__hp,R16,IF(AF16/TRU_oper&lt;1,1,AF16/TRU_oper)*(truck_idle/60),Other!$G$4/454,AH16)+PRODUCT(G16,R16,(AF16-IF(AF16/TRU_oper&lt;1,1,AF16/TRU_oper)*(truck_idle/60)),tru_Load_Factor,tru__hp,Other!$G$4/454,AH16),blank)</f>
        <v/>
      </c>
      <c r="AJ16" s="243" t="str">
        <f>IF(C16=TRUonly,PRODUCT(G16,tru_Load_Factor,tru__hp,AH16,R16,IF(AF16/TRU_oper&lt;1,1,AF16/TRU_oper)*(truck_idle/60),Other!$G$4/454)+PRODUCT(G16,R16,AG16,IF(AF16/TRU_oper&lt;1,1,AF16/TRU_oper)*(truck_idle/60),Other!$G$4/454)+PRODUCT(G16,R16,(AF16-IF(AF16/TRU_oper&lt;1,1,AF16/TRU_oper)*(truck_idle/60)),TRU_KW,gridNox,Other!$G$4/454),blank)</f>
        <v/>
      </c>
      <c r="AK16" s="435" t="str">
        <f>IF(C16=TRUonly,VLOOKUP(B16+1,'Table 6'!$B$3:$D$20,2),blank)</f>
        <v/>
      </c>
      <c r="AL16" s="112" t="str">
        <f>IF(C16=TRUonly,VLOOKUP(B16+1,'Tables 2-3 TRU'!$B$14:$D$31,2),blank)</f>
        <v/>
      </c>
      <c r="AM16" s="243" t="str">
        <f>IF(C16=TRUonly,PRODUCT(G16,S16,AF16-IF(AF16/TRU_oper&lt;1,1,AF16/TRU_oper)*(truck_idle/60),tru_Load_Factor,tru__hp,AL16,Other!$G$4/454)+PRODUCT(G16,tru_Load_Factor,tru__hp,AL16,S16,IF(AF16/TRU_oper&lt;1,1,AF16/TRU_oper)*(truck_idle/60),Other!$G$4/454)+PRODUCT(G16,S16,AK16,IF(AF16/TRU_oper&lt;1,1,AF16/TRU_oper)*(truck_idle/60),Other!$G$4/454),blank)</f>
        <v/>
      </c>
      <c r="AN16" s="243" t="str">
        <f>IF(C16=TRUonly,PRODUCT(G16,tru_Load_Factor,tru__hp,AL16,S16,IF(AF16/TRU_oper&lt;1,1,AF16/TRU_oper)*(truck_idle/60),Other!$G$4/454)+PRODUCT(G16,S16,AK16,IF(AF16/TRU_oper&lt;1,1,AF16/TRU_oper)*(truck_idle/60),Other!$G$4/454)+PRODUCT(G16,S16,(AF16-IF(AF16/TRU_oper&lt;1,1,AF16/TRU_oper)*(truck_idle/60)),TRU_KW,gridNox,Other!$G$4/454),blank)</f>
        <v/>
      </c>
      <c r="AO16" s="435" t="str">
        <f>IF(C16=TRUonly,VLOOKUP(B16+2,'Table 6'!$B$3:$D$20,2),blank)</f>
        <v/>
      </c>
      <c r="AP16" s="112" t="str">
        <f>IF(C16=TRUonly,VLOOKUP(B16+2,'Tables 2-3 TRU'!$B$14:$D$31,2),blank)</f>
        <v/>
      </c>
      <c r="AQ16" s="243" t="str">
        <f>IF(C16=TRUonly,PRODUCT(G16,T16,AF16-IF(AF16/TRU_oper&lt;1,1,AF16/TRU_oper)*(truck_idle/60),tru_Load_Factor,tru__hp,AP16,Other!$G$4/454)+PRODUCT(G16,tru_Load_Factor,tru__hp,AP16,T16,IF(AF16/TRU_oper&lt;1,1,AF16/TRU_oper)*(truck_idle/60),Other!$G$4/454)+PRODUCT(G16,T16,AO16,IF(AF16/TRU_oper&lt;1,1,AF16/TRU_oper)*(truck_idle/60),Other!$G$4/454),blank)</f>
        <v/>
      </c>
      <c r="AR16" s="243" t="str">
        <f>IF(C16=TRUonly,PRODUCT(G16,tru_Load_Factor,tru__hp,AP16,T16,IF(AF16/TRU_oper&lt;1,1,AF16/TRU_oper)*(truck_idle/60),Other!$G$4/454)+PRODUCT(G16,T16,AO16,IF(AF16/TRU_oper&lt;1,1,AF16/TRU_oper)*(truck_idle/60),Other!$G$4/454)+PRODUCT(G16,T16,(AF16-IF(AF16/TRU_oper&lt;1,1,AF16/TRU_oper)*(truck_idle/60)),TRU_KW,gridNox,Other!$G$4/454),blank)</f>
        <v/>
      </c>
      <c r="AS16" s="435" t="str">
        <f>IF(C16=TRUonly,VLOOKUP(B16+3,'Table 6'!$B$3:$D$20,2),blank)</f>
        <v/>
      </c>
      <c r="AT16" s="112" t="str">
        <f>IF(C16=TRUonly,VLOOKUP(B16+3,'Tables 2-3 TRU'!$B$14:$D$31,2),blank)</f>
        <v/>
      </c>
      <c r="AU16" s="243" t="str">
        <f>IF(C16=TRUonly,PRODUCT(G16,U16,AF16-IF(AF16/TRU_oper&lt;1,1,AF16/TRU_oper)*(truck_idle/60),tru_Load_Factor,tru__hp,AT16,Other!$G$4/454)+PRODUCT(G16,tru_Load_Factor,tru__hp,AT16,U16,IF(AF16/TRU_oper&lt;1,1,AF16/TRU_oper)*(truck_idle/60),Other!$G$4/454)+PRODUCT(G16,U16,AS16,IF(AF16/TRU_oper&lt;1,1,AF16/TRU_oper)*(truck_idle/60),Other!$G$4/454),blank)</f>
        <v/>
      </c>
      <c r="AV16" s="243" t="str">
        <f>IF(C16=TRUonly,PRODUCT(G16,tru_Load_Factor,tru__hp,AT16,U16,IF(AF16/TRU_oper&lt;1,1,AF16/TRU_oper)*(truck_idle/60),Other!$G$4/454)+PRODUCT(G16,U16,AS16,IF(AF16/TRU_oper&lt;1,1,AF16/TRU_oper)*(truck_idle/60),Other!$G$4/454)+PRODUCT(G16,U16,(AF16-IF(AF16/TRU_oper&lt;1,1,AF16/TRU_oper)*(truck_idle/60)),TRU_KW,gridNox,Other!$G$4/454),blank)</f>
        <v/>
      </c>
      <c r="AW16" s="435" t="str">
        <f>IF(C16=TRUonly,VLOOKUP(B16+4,'Table 6'!$B$3:$D$20,2),blank)</f>
        <v/>
      </c>
      <c r="AX16" s="112" t="str">
        <f>IF(C16=TRUonly,VLOOKUP(B16+4,'Tables 2-3 TRU'!$B$14:$D$31,2),blank)</f>
        <v/>
      </c>
      <c r="AY16" s="243" t="str">
        <f>IF(C16=TRUonly,PRODUCT(G16,V16,AF16-IF(AF16/TRU_oper&lt;1,1,AF16/TRU_oper)*(truck_idle/60),tru_Load_Factor,tru__hp,AX16,Other!$G$4/454)+PRODUCT(G16,tru_Load_Factor,tru__hp,AX16,V16,IF(AF16/TRU_oper&lt;1,1,AF16/TRU_oper)*(truck_idle/60),Other!$G$4/454)+PRODUCT(G16,V16,AW16,IF(AF16/TRU_oper&lt;1,1,AF16/TRU_oper)*(truck_idle/60),Other!$G$4/454),blank)</f>
        <v/>
      </c>
      <c r="AZ16" s="243" t="str">
        <f>IF(C16=TRUonly,PRODUCT(G16,tru_Load_Factor,tru__hp,AX16,V16,IF(AF16/TRU_oper&lt;1,1,AF16/TRU_oper)*(truck_idle/60),Other!$G$4/454)+PRODUCT(G16,V16,AW16,IF(AF16/TRU_oper&lt;1,1,AF16/TRU_oper)*(truck_idle/60),Other!$G$4/454)+PRODUCT(G16,V16,(AF16-IF(AF16/TRU_oper&lt;1,1,AF16/TRU_oper)*(truck_idle/60)),TRU_KW,gridNox,Other!$G$4/454),blank)</f>
        <v/>
      </c>
      <c r="BA16" s="435" t="str">
        <f>IF(C16=TRUonly,VLOOKUP(B16+5,'Table 6'!$B$3:$D$20,2),blank)</f>
        <v/>
      </c>
      <c r="BB16" s="112" t="str">
        <f>IF(C16=TRUonly,VLOOKUP(B16+5,'Tables 2-3 TRU'!$B$14:$D$31,2),blank)</f>
        <v/>
      </c>
      <c r="BC16" s="243" t="str">
        <f>IF(C16=TRUonly,PRODUCT(G16,W16,AF16-IF(AF16/TRU_oper&lt;1,1,AF16/TRU_oper)*(truck_idle/60),tru_Load_Factor,tru__hp,BB16,Other!$G$4/454)+PRODUCT(G16,tru_Load_Factor,tru__hp,BB16,W16,IF(AF16/TRU_oper&lt;1,1,AF16/TRU_oper)*(truck_idle/60),Other!$G$4/454)+PRODUCT(G16,W16,BA16,IF(AF16/TRU_oper&lt;1,1,AF16/TRU_oper)*(truck_idle/60),Other!$G$4/454),blank)</f>
        <v/>
      </c>
      <c r="BD16" s="243" t="str">
        <f>IF(C16=TRUonly,PRODUCT(G16,tru_Load_Factor,tru__hp,BB16,W16,IF(AF16/TRU_oper&lt;1,1,AF16/TRU_oper)*(truck_idle/60),Other!$G$4/454)+PRODUCT(G16,W16,BA16,IF(AF16/TRU_oper&lt;1,1,AF16/TRU_oper)*(truck_idle/60),Other!$G$4/454)+PRODUCT(G16,W16,(AF16-IF(AF16/TRU_oper&lt;1,1,AF16/TRU_oper)*(truck_idle/60)),TRU_KW,gridNox,Other!$G$4/454),blank)</f>
        <v/>
      </c>
      <c r="BE16" s="435" t="str">
        <f>IF(C16=TRUonly,VLOOKUP(B16+6,'Table 6'!$B$3:$D$20,2),blank)</f>
        <v/>
      </c>
      <c r="BF16" s="112" t="str">
        <f>IF(C16=TRUonly,VLOOKUP(B16+6,'Tables 2-3 TRU'!$B$14:$D$31,2),blank)</f>
        <v/>
      </c>
      <c r="BG16" s="243" t="str">
        <f>IF(C16=TRUonly,PRODUCT(G16,X16,AF16-IF(AF16/TRU_oper&lt;1,1,AF16/TRU_oper)*(truck_idle/60),tru_Load_Factor,tru__hp,BF16,Other!$G$4/454)+PRODUCT(G16,tru_Load_Factor,tru__hp,BF16,X16,IF(AF16/TRU_oper&lt;1,1,AF16/TRU_oper)*(truck_idle/60),Other!$G$4/454)+PRODUCT(G16,X16,BE16,IF(AF16/TRU_oper&lt;1,1,AF16/TRU_oper)*(truck_idle/60),Other!$G$4/454),blank)</f>
        <v/>
      </c>
      <c r="BH16" s="243" t="str">
        <f>IF(C16=TRUonly,PRODUCT(G16,tru_Load_Factor,tru__hp,BF16,X16,IF(AF16/TRU_oper&lt;1,1,AF16/TRU_oper)*(truck_idle/60),Other!$G$4/454)+PRODUCT(G16,X16,BE16,IF(AF16/TRU_oper&lt;1,1,AF16/TRU_oper)*(truck_idle/60),Other!$G$4/454)+PRODUCT(G16,X16,(AF16-IF(AF16/TRU_oper&lt;1,1,AF16/TRU_oper)*(truck_idle/60)),TRU_KW,gridNox,Other!$G$4/454),blank)</f>
        <v/>
      </c>
      <c r="BI16" s="435" t="str">
        <f>IF(C16=TRUonly,VLOOKUP(B16+7,'Table 6'!$B$3:$D$20,2),blank)</f>
        <v/>
      </c>
      <c r="BJ16" s="112" t="str">
        <f>IF(C16=TRUonly,VLOOKUP(B16+7,'Tables 2-3 TRU'!$B$14:$D$31,2),blank)</f>
        <v/>
      </c>
      <c r="BK16" s="243" t="str">
        <f>IF(C16=TRUonly,PRODUCT(G16,Y16,AF16-IF(AF16/TRU_oper&lt;1,1,AF16/TRU_oper)*(truck_idle/60),tru_Load_Factor,tru__hp,BJ16,Other!$G$4/454)+PRODUCT(G16,tru_Load_Factor,tru__hp,BJ16,Y16,IF(AF16/TRU_oper&lt;1,1,AF16/TRU_oper)*(truck_idle/60),Other!$G$4/454)+PRODUCT(G16,Y16,BI16,IF(AF16/TRU_oper&lt;1,1,AF16/TRU_oper)*(truck_idle/60),Other!$G$4/454),blank)</f>
        <v/>
      </c>
      <c r="BL16" s="243" t="str">
        <f>IF(C16=TRUonly,PRODUCT(G16,tru_Load_Factor,tru__hp,BJ16,Y16,IF(AF16/TRU_oper&lt;1,1,AF16/TRU_oper)*(truck_idle/60),Other!$G$4/454)+PRODUCT(G16,Y16,BI16,IF(AF16/TRU_oper&lt;1,1,AF16/TRU_oper)*(truck_idle/60),Other!$G$4/454)+PRODUCT(G16,Y16,(AF16-IF(AF16/TRU_oper&lt;1,1,AF16/TRU_oper)*(truck_idle/60)),TRU_KW,gridNox,Other!$G$4/454),blank)</f>
        <v/>
      </c>
      <c r="BM16" s="435" t="str">
        <f>IF(C16=TRUonly,VLOOKUP(B16+8,'Table 6'!$B$3:$D$20,2),blank)</f>
        <v/>
      </c>
      <c r="BN16" s="112" t="str">
        <f>IF(C16=TRUonly,VLOOKUP(B16+8,'Tables 2-3 TRU'!$B$14:$D$31,2),blank)</f>
        <v/>
      </c>
      <c r="BO16" s="243" t="str">
        <f>IF(C16=TRUonly,PRODUCT(G16,Z16,AF16-IF(AF16/TRU_oper&lt;1,1,AF16/TRU_oper)*(truck_idle/60),tru_Load_Factor,tru__hp,BN16,Other!$G$4/454)+PRODUCT(G16,tru_Load_Factor,tru__hp,BN16,Z16,IF(AF16/TRU_oper&lt;1,1,AF16/TRU_oper)*(truck_idle/60),Other!$G$4/454)+PRODUCT(G16,Z16,BM16,IF(AF16/TRU_oper&lt;1,1,AF16/TRU_oper)*(truck_idle/60),Other!$G$4/454),blank)</f>
        <v/>
      </c>
      <c r="BP16" s="243" t="str">
        <f>IF(C16=TRUonly,PRODUCT(G16,tru_Load_Factor,tru__hp,BN16,Z16,(AF16/TRU_oper)*(truck_idle/60),Other!$G$4/454)+PRODUCT(G16,Z16,BM16,(AF16/TRU_oper)*(truck_idle/60),Other!$G$4/454)+PRODUCT(G16,Z16,(AF16-(AF16/TRU_oper)*(truck_idle/60)),TRU_KW,gridNox,Other!$G$4/454),blank)</f>
        <v/>
      </c>
      <c r="BQ16" s="435" t="str">
        <f>IF(C16=TRUonly,VLOOKUP(B16+9,'Table 6'!$B$3:$D$20,2),blank)</f>
        <v/>
      </c>
      <c r="BR16" s="112" t="str">
        <f>IF(C16=TRUonly,VLOOKUP(B16+9,'Tables 2-3 TRU'!$B$14:$D$31,2),blank)</f>
        <v/>
      </c>
      <c r="BS16" s="243" t="str">
        <f>IF(C16=TRUonly,PRODUCT(G16,AA16,AF16-IF(AF16/TRU_oper&lt;1,1,AF16/TRU_oper)*(truck_idle/60),tru_Load_Factor,tru__hp,BR16,Other!$G$4/454)+PRODUCT(G16,tru_Load_Factor,tru__hp,BR16,AA16,IF(AF16/TRU_oper&lt;1,1,AF16/TRU_oper)*(truck_idle/60),Other!$G$4/454)+PRODUCT(G16,AA16,BQ16,IF(AF16/TRU_oper&lt;1,1,AF16/TRU_oper)*(truck_idle/60),Other!$G$4/454),blank)</f>
        <v/>
      </c>
      <c r="BT16" s="243" t="str">
        <f>IF(C16=TRUonly,PRODUCT(G16,tru_Load_Factor,tru__hp,BR16,AA16,IF(AF16/TRU_oper&lt;1,1,AF16/TRU_oper)*(truck_idle/60),Other!$G$4/454)+PRODUCT(G16,AA16,BQ16,IF(AF16/TRU_oper&lt;1,1,AF16/TRU_oper)*(truck_idle/60),Other!$G$4/454)+PRODUCT(G16,AA16,(AF16-IF(AF16/TRU_oper&lt;1,1,AF16/TRU_oper)*(truck_idle/60)),TRU_KW,gridNox,Other!$G$4/454),blank)</f>
        <v/>
      </c>
      <c r="BU16" s="112"/>
      <c r="BV16" s="435" t="str">
        <f>IF(C16=TRUonly,VLOOKUP(B16+0,'Table 6'!$B$3:$D$20,3),blank)</f>
        <v/>
      </c>
      <c r="BW16" s="112" t="str">
        <f>IF(C16=TRUonly,VLOOKUP(B16+0,'Tables 2-3 TRU'!$B$14:$D$31,3),blank)</f>
        <v/>
      </c>
      <c r="BX16" s="243" t="str">
        <f>IF(C16=TRUonly,PRODUCT(G16,R16,AF16-IF(AF16/TRU_oper&lt;1,1,AF16/TRU_oper)*(truck_idle/60),tru_Load_Factor,tru__hp,BW16,Other!$G$4/454)+PRODUCT(G16,tru_Load_Factor,tru__hp,BW16,R16,IF(AF16/TRU_oper&lt;1,1,AF16/TRU_oper)*(truck_idle/60),365/454)+PRODUCT(G16,R16,BV16,IF(AF16/TRU_oper&lt;1,1,AF16/TRU_oper)*(truck_idle/60),Other!$G$4/454),blank)</f>
        <v/>
      </c>
      <c r="BY16" s="243" t="str">
        <f>IF(C16=TRUonly,PRODUCT(G16,tru_Load_Factor,tru__hp,BW16,R16,IF(AF16/TRU_oper&lt;1,1,AF16/TRU_oper)*(truck_idle/60),Other!$G$4/454)+PRODUCT(G16,R16,BV16,IF(AF16/TRU_oper&lt;1,1,AF16/TRU_oper)*(truck_idle/60),Other!$G$4/454)+PRODUCT(G16,R16,(AF16-IF(AF16/TRU_oper&lt;1,1,AF16/TRU_oper)*(truck_idle/60)),TRU_KW,gridPM,Other!$G$4/454),blank)</f>
        <v/>
      </c>
      <c r="BZ16" s="435" t="str">
        <f>IF(C16=TRUonly,VLOOKUP(B16+1,'Table 6'!$B$3:$D$20,3),blank)</f>
        <v/>
      </c>
      <c r="CA16" s="112" t="str">
        <f>IF(C16=TRUonly,VLOOKUP(B16+1,'Tables 2-3 TRU'!$B$14:$D$31,3),blank)</f>
        <v/>
      </c>
      <c r="CB16" s="243" t="str">
        <f>IF(C16=TRUonly,PRODUCT(G16,S16,AF16-IF(AF16/TRU_oper&lt;1,1,AF16/TRU_oper)*(truck_idle/60),tru_Load_Factor,tru__hp,CA16,Other!$G$4/454)+PRODUCT(G16,tru_Load_Factor,tru__hp,CA16,S16,IF(AF16/TRU_oper&lt;1,1,AF16/TRU_oper)*(truck_idle/60),365/454)+PRODUCT(G16,S16,BZ16,IF(AF16/TRU_oper&lt;1,1,AF16/TRU_oper)*(truck_idle/60),Other!$G$4/454),blank)</f>
        <v/>
      </c>
      <c r="CC16" s="243" t="str">
        <f>IF(C16=TRUonly,PRODUCT(G16,tru_Load_Factor,tru__hp,CA16,S16,IF(AF16/TRU_oper&lt;1,1,AF16/TRU_oper)*(truck_idle/60),Other!$G$4/454)+PRODUCT(G16,S16,BZ16,IF(AF16/TRU_oper&lt;1,1,AF16/TRU_oper)*(truck_idle/60),Other!$G$4/454)+PRODUCT(G16,S16,(AF16-IF(AF16/TRU_oper&lt;1,1,AF16/TRU_oper)*(truck_idle/60)),TRU_KW,gridPM,Other!$G$4/454),blank)</f>
        <v/>
      </c>
      <c r="CD16" s="435" t="str">
        <f>IF(C16=TRUonly,VLOOKUP(B16+2,'Table 6'!$B$3:$D$20,3),blank)</f>
        <v/>
      </c>
      <c r="CE16" s="112" t="str">
        <f>IF(C16=TRUonly,VLOOKUP(B16+2,'Tables 2-3 TRU'!$B$14:$D$31,3),blank)</f>
        <v/>
      </c>
      <c r="CF16" s="243" t="str">
        <f>IF(C16=TRUonly,PRODUCT(G16,T16,AF16-IF(AF16/TRU_oper&lt;1,1,AF16/TRU_oper)*(truck_idle/60),tru_Load_Factor,tru__hp,CE16,Other!$G$4/454)+PRODUCT(G16,tru_Load_Factor,tru__hp,CE16,T16,IF(AF16/TRU_oper&lt;1,1,AF16/TRU_oper)*(truck_idle/60),365/454)+PRODUCT(G16,T16,CD16,IF(AF16/TRU_oper&lt;1,1,AF16/TRU_oper)*(truck_idle/60),Other!$G$4/454),blank)</f>
        <v/>
      </c>
      <c r="CG16" s="243" t="str">
        <f>IF(C16=TRUonly,PRODUCT(G16,tru_Load_Factor,tru__hp,CE16,T16,IF(AF16/TRU_oper&lt;1,1,AF16/TRU_oper)*(truck_idle/60),Other!$G$4/454)+PRODUCT(G16,T16,CD16,IF(AF16/TRU_oper&lt;1,1,AF16/TRU_oper)*(truck_idle/60),Other!$G$4/454)+PRODUCT(G16,T16,(AF16-IF(AF16/TRU_oper&lt;1,1,AF16/TRU_oper)*(truck_idle/60)),TRU_KW,gridPM,Other!$G$4/454),blank)</f>
        <v/>
      </c>
      <c r="CH16" s="435" t="str">
        <f>IF(C16=TRUonly,VLOOKUP(B16+3,'Table 6'!$B$3:$D$20,3),blank)</f>
        <v/>
      </c>
      <c r="CI16" s="112" t="str">
        <f>IF(C16=TRUonly,VLOOKUP(B16+3,'Tables 2-3 TRU'!$B$14:$D$31,3),blank)</f>
        <v/>
      </c>
      <c r="CJ16" s="243" t="str">
        <f>IF(C16=TRUonly,PRODUCT(G16,U16,AF16-IF(AF16/TRU_oper&lt;1,1,AF16/TRU_oper)*(truck_idle/60),tru_Load_Factor,tru__hp,CI16,Other!$G$4/454)+PRODUCT(G16,tru_Load_Factor,tru__hp,CI16,U16,IF(AF16/TRU_oper&lt;1,1,AF16/TRU_oper)*(truck_idle/60),Other!$G$4/454)+PRODUCT(G16,U16,CH16,IF(AF16/TRU_oper&lt;1,1,AF16/TRU_oper)*(truck_idle/60),Other!$G$4/454),blank)</f>
        <v/>
      </c>
      <c r="CK16" s="243" t="str">
        <f>IF(C16=TRUonly,PRODUCT(G16,tru_Load_Factor,tru__hp,CI16,U16,IF(AF16/TRU_oper&lt;1,1,AF16/TRU_oper)*(truck_idle/60),Other!$G$4/454)+PRODUCT(G16,U16,CH16,IF(AF16/TRU_oper&lt;1,1,AF16/TRU_oper)*(truck_idle/60),Other!$G$4/454)+PRODUCT(G16,U16,(AF16-IF(AF16/TRU_oper&lt;1,1,AF16/TRU_oper)*(truck_idle/60)),TRU_KW,gridPM,Other!$G$4/454),blank)</f>
        <v/>
      </c>
      <c r="CL16" s="435" t="str">
        <f>IF(C16=TRUonly,VLOOKUP(B16+4,'Table 6'!$B$3:$D$20,3),blank)</f>
        <v/>
      </c>
      <c r="CM16" s="112" t="str">
        <f>IF(C16=TRUonly,VLOOKUP(B16+4,'Tables 2-3 TRU'!$B$14:$D$31,3),blank)</f>
        <v/>
      </c>
      <c r="CN16" s="243" t="str">
        <f>IF(C16=TRUonly,PRODUCT(G16,V16,AF16-IF(AF16/TRU_oper&lt;1,1,AF16/TRU_oper)*(truck_idle/60),tru_Load_Factor,tru__hp,CM16,Other!$G$4/454)+PRODUCT(G16,tru_Load_Factor,tru__hp,CM16,V16,IF(AF16/TRU_oper&lt;1,1,AF16/TRU_oper)*(truck_idle/60),Other!$G$4/454)+PRODUCT(G16,V16,CL16,IF(AF16/TRU_oper&lt;1,1,AF16/TRU_oper)*(truck_idle/60),Other!$G$4/454),blank)</f>
        <v/>
      </c>
      <c r="CO16" s="243" t="str">
        <f>IF(C16=TRUonly,PRODUCT(G16,tru_Load_Factor,tru__hp,CM16,V16,IF(AF16/TRU_oper&lt;1,1,AF16/TRU_oper)*(truck_idle/60),Other!$G$4/454)+PRODUCT(G16,V16,CL16,IF(AF16/TRU_oper&lt;1,1,AF16/TRU_oper)*(truck_idle/60),Other!$G$4/454)+PRODUCT(G16,V16,(AF16-IF(AF16/TRU_oper&lt;1,1,AF16/TRU_oper)*(truck_idle/60)),TRU_KW,gridPM,Other!$G$4/454),blank)</f>
        <v/>
      </c>
      <c r="CP16" s="435" t="str">
        <f>IF(C16=TRUonly,VLOOKUP(B16+5,'Table 6'!$B$3:$D$20,3),blank)</f>
        <v/>
      </c>
      <c r="CQ16" s="112" t="str">
        <f>IF(C16=TRUonly,VLOOKUP(B16+5,'Tables 2-3 TRU'!$B$14:$D$31,3),blank)</f>
        <v/>
      </c>
      <c r="CR16" s="243" t="str">
        <f>IF(C16=TRUonly,PRODUCT(G16,W16,AF16-IF(AF16/TRU_oper&lt;1,1,AF16/TRU_oper)*(truck_idle/60),tru_Load_Factor,tru__hp,CQ16,Other!$G$4/454)+PRODUCT(G16,tru_Load_Factor,tru__hp,CQ16,W16,IF(AF16/TRU_oper&lt;1,1,AF16/TRU_oper)*(truck_idle/60),Other!$G$4/454)+PRODUCT(G16,W16,CP16,IF(AF16/TRU_oper&lt;1,1,AF16/TRU_oper)*(truck_idle/60),Other!$G$4/454),blank)</f>
        <v/>
      </c>
      <c r="CS16" s="243" t="str">
        <f>IF(C16=TRUonly,PRODUCT(G16,tru_Load_Factor,tru__hp,CQ16,W16,IF(AF16/TRU_oper&lt;1,1,AF16/TRU_oper)*(truck_idle/60),Other!$G$4/454)+PRODUCT(G16,W16,CP16,IF(AF16/TRU_oper&lt;1,1,AF16/TRU_oper)*(truck_idle/60),Other!$G$4/454)+PRODUCT(G16,W16,(AF16-IF(AF16/TRU_oper&lt;1,1,AF16/TRU_oper)*(truck_idle/60)),TRU_KW,gridPM,Other!$G$4/454),blank)</f>
        <v/>
      </c>
      <c r="CT16" s="435" t="str">
        <f>IF(C16=TRUonly,VLOOKUP(B16+6,'Table 6'!$B$3:$D$20,3),blank)</f>
        <v/>
      </c>
      <c r="CU16" s="112" t="str">
        <f>IF(C16=TRUonly,VLOOKUP(B16+6,'Tables 2-3 TRU'!$B$14:$D$31,3),blank)</f>
        <v/>
      </c>
      <c r="CV16" s="243" t="str">
        <f>IF(C16=TRUonly,PRODUCT(G16,X16,AF16-IF(AF16/TRU_oper&lt;1,1,AF16/TRU_oper)*(truck_idle/60),tru_Load_Factor,tru__hp,CU16,Other!$G$4/454)+PRODUCT(G16,tru_Load_Factor,tru__hp,CU16,X16,IF(AF16/TRU_oper&lt;1,1,AF16/TRU_oper)*(truck_idle/60),Other!$G$4/454)+PRODUCT(G16,X16,CT16,IF(AF16/TRU_oper&lt;1,1,AF16/TRU_oper)*(truck_idle/60),Other!$G$4/454),blank)</f>
        <v/>
      </c>
      <c r="CW16" s="243" t="str">
        <f>IF(C16=TRUonly,PRODUCT(G16,tru_Load_Factor,tru__hp,CU16,X16,IF(AF16/TRU_oper&lt;1,1,AF16/TRU_oper)*(truck_idle/60),Other!$G$4/454)+PRODUCT(G16,X16,CT16,IF(AF16/TRU_oper&lt;1,1,AF16/TRU_oper)*(truck_idle/60),Other!$G$4/454)+PRODUCT(G16,X16,(AF16-IF(AF16/TRU_oper&lt;1,1,AF16/TRU_oper)*(truck_idle/60)),TRU_KW,gridPM,Other!$G$4/454),blank)</f>
        <v/>
      </c>
      <c r="CX16" s="435" t="str">
        <f>IF(C16=TRUonly,VLOOKUP(B16+7,'Table 6'!$B$3:$D$20,3),blank)</f>
        <v/>
      </c>
      <c r="CY16" s="112" t="str">
        <f>IF(C16=TRUonly,VLOOKUP(B16+7,'Tables 2-3 TRU'!$B$14:$D$31,3),blank)</f>
        <v/>
      </c>
      <c r="CZ16" s="243" t="str">
        <f>IF(C16=TRUonly,PRODUCT(G16,Y16,AF16-IF(AF16/TRU_oper&lt;1,1,AF16/TRU_oper)*(truck_idle/60),tru_Load_Factor,tru__hp,CY16,Other!$G$4/454)+PRODUCT(G16,tru_Load_Factor,tru__hp,CY16,Y16,IF(AF16/TRU_oper&lt;1,1,AF16/TRU_oper)*(truck_idle/60),Other!$G$4/454)+PRODUCT(G16,Y16,CX16,IF(AF16/TRU_oper&lt;1,1,AF16/TRU_oper)*(truck_idle/60),Other!$G$4/454),blank)</f>
        <v/>
      </c>
      <c r="DA16" s="243" t="str">
        <f>IF(C16=TRUonly,PRODUCT(G16,tru_Load_Factor,tru__hp,CY16,Y16,IF(AF16/TRU_oper&lt;1,1,AF16/TRU_oper)*(truck_idle/60),Other!$G$4/454)+PRODUCT(G16,Y16,CX16,IF(AF16/TRU_oper&lt;1,1,AF16/TRU_oper)*(truck_idle/60),Other!$G$4/454)+PRODUCT(G16,Y16,(AF16-IF(AF16/TRU_oper&lt;1,1,AF16/TRU_oper)*(truck_idle/60)),TRU_KW,gridPM,Other!$G$4/454),blank)</f>
        <v/>
      </c>
      <c r="DB16" s="435" t="str">
        <f>IF(C16=TRUonly,VLOOKUP(B16+8,'Table 6'!$B$3:$D$20,3),blank)</f>
        <v/>
      </c>
      <c r="DC16" s="112" t="str">
        <f>IF(C16=TRUonly,VLOOKUP(B16+8,'Tables 2-3 TRU'!$B$14:$D$31,3),blank)</f>
        <v/>
      </c>
      <c r="DD16" s="243" t="str">
        <f>IF(C16=TRUonly,PRODUCT(G16,Z16,AF16-IF(AF16/TRU_oper&lt;1,1,AF16/TRU_oper)*(truck_idle/60),tru_Load_Factor,tru__hp,DC16,Other!$G$4/454)+PRODUCT(G16,tru_Load_Factor,tru__hp,DC16,Z16,IF(AF16/TRU_oper&lt;1,1,AF16/TRU_oper)*(truck_idle/60),Other!$G$4/454)+PRODUCT(G16,Z16,DB16,IF(AF16/TRU_oper&lt;1,1,AF16/TRU_oper)*(truck_idle/60),Other!$G$4/454),blank)</f>
        <v/>
      </c>
      <c r="DE16" s="243" t="str">
        <f>IF(C16=TRUonly,PRODUCT(G16,tru_Load_Factor,tru__hp,DC16,Z16,IF(AF16/TRU_oper&lt;1,1,AF16/TRU_oper)*(truck_idle/60),Other!$G$4/454)+PRODUCT(G16,Z16,DB16,IF(AF16/TRU_oper&lt;1,1,AF16/TRU_oper)*(truck_idle/60),Other!$G$4/454)+PRODUCT(G16,Z16,(AF16-IF(AF16/TRU_oper&lt;1,1,AF16/TRU_oper)*(truck_idle/60)),TRU_KW,gridPM,Other!$G$4/454),blank)</f>
        <v/>
      </c>
      <c r="DF16" s="435" t="str">
        <f>IF(C16=TRUonly,VLOOKUP(B16+9,'Table 6'!$B$3:$D$20,3),blank)</f>
        <v/>
      </c>
      <c r="DG16" s="112" t="str">
        <f>IF(C16=TRUonly,VLOOKUP(B16+9,'Tables 2-3 TRU'!$B$14:$D$31,3),blank)</f>
        <v/>
      </c>
      <c r="DH16" s="243" t="str">
        <f>IF(C16=TRUonly,PRODUCT(G16,AA16,AF16-IF(AF16/TRU_oper&lt;1,1,AF16/TRU_oper)*(truck_idle/60),tru_Load_Factor,tru__hp,DG16,Other!$G$4/454)+PRODUCT(G16,tru_Load_Factor,tru__hp,DG16,AA16,IF(AF16/TRU_oper&lt;1,1,AF16/TRU_oper)*(truck_idle/60),Other!$G$4/454)+PRODUCT(G16,AA16,DF16,IF(AF16/TRU_oper&lt;1,1,AF16/TRU_oper)*(truck_idle/60),Other!$G$4/454),blank)</f>
        <v/>
      </c>
      <c r="DI16" s="243" t="str">
        <f>IF(C16=TRUonly,PRODUCT(G16,tru_Load_Factor,tru__hp,DG16,AA16,IF(AF16/TRU_oper&lt;1,1,AF16/TRU_oper)*(truck_idle/60),Other!$G$4/454)+PRODUCT(G16,AA16,DF16,IF(AF16/TRU_oper&lt;1,1,AF16/TRU_oper)*(truck_idle/60),Other!$G$4/454)+PRODUCT(G16,AA16,(AF16-IF(AF16/TRU_oper&lt;1,1,AF16/TRU_oper)*(truck_idle/60)),TRU_KW,gridPM,Other!$G$4/454),blank)</f>
        <v/>
      </c>
      <c r="DK16" s="4" t="str">
        <f t="shared" si="1"/>
        <v/>
      </c>
      <c r="DL16" s="4" t="str">
        <f t="shared" si="2"/>
        <v/>
      </c>
      <c r="DM16" s="4"/>
      <c r="DN16" s="4" t="str">
        <f t="shared" si="3"/>
        <v/>
      </c>
      <c r="DO16" s="4" t="str">
        <f t="shared" si="4"/>
        <v/>
      </c>
      <c r="DP16" s="4"/>
      <c r="DQ16" s="4" t="str">
        <f t="shared" si="5"/>
        <v/>
      </c>
      <c r="DR16" s="4" t="str">
        <f t="shared" si="6"/>
        <v/>
      </c>
      <c r="DS16" s="4" t="str">
        <f t="shared" si="7"/>
        <v/>
      </c>
      <c r="DT16" s="244" t="str">
        <f t="shared" si="8"/>
        <v/>
      </c>
      <c r="DU16" s="55"/>
    </row>
    <row r="17" spans="1:125" x14ac:dyDescent="0.2">
      <c r="A17" t="str">
        <f>IF(C17=TRUonly,'User Input Data'!A21,blank)</f>
        <v/>
      </c>
      <c r="B17" t="str">
        <f>IF(C17=TRUonly,'User Input Data'!B21,blank)</f>
        <v/>
      </c>
      <c r="C17" t="str">
        <f>IF('User Input Data'!C21=TRUonly,'User Input Data'!C21,blank)</f>
        <v/>
      </c>
      <c r="D17" t="str">
        <f>IF(AND('User Input Data'!D21&gt;1,C17=TRUonly),'User Input Data'!D21,blank)</f>
        <v/>
      </c>
      <c r="E17" t="str">
        <f>IF(AND('User Input Data'!E21&gt;1,C17=TRUonly),'User Input Data'!E21,blank)</f>
        <v/>
      </c>
      <c r="F17" t="str">
        <f>IF(AND('User Input Data'!F21&gt;1,C17=TRUonly),'User Input Data'!F21,blank)</f>
        <v/>
      </c>
      <c r="G17" t="str">
        <f>IF(AND('User Input Data'!G21&gt;1,C17=TRUonly),'User Input Data'!G21,blank)</f>
        <v/>
      </c>
      <c r="H17" s="78"/>
      <c r="I17" s="78"/>
      <c r="J17" s="78"/>
      <c r="K17" s="78"/>
      <c r="L17" s="78"/>
      <c r="M17" s="78"/>
      <c r="N17" s="78"/>
      <c r="O17" s="78"/>
      <c r="P17" s="78"/>
      <c r="Q17" s="78"/>
      <c r="R17" s="79" t="str">
        <f>IF(C17=TRUonly,'User Input Data'!R21,blank)</f>
        <v/>
      </c>
      <c r="S17" s="79" t="str">
        <f>IF(C17=TRUonly,'User Input Data'!S21,blank)</f>
        <v/>
      </c>
      <c r="T17" s="79" t="str">
        <f>IF(C17=TRUonly,'User Input Data'!T21,blank)</f>
        <v/>
      </c>
      <c r="U17" s="79" t="str">
        <f>IF(C17=TRUonly,'User Input Data'!U21,blank)</f>
        <v/>
      </c>
      <c r="V17" s="79" t="str">
        <f>IF(C17=TRUonly,'User Input Data'!V21,blank)</f>
        <v/>
      </c>
      <c r="W17" s="79" t="str">
        <f>IF(C17=TRUonly,'User Input Data'!W21,blank)</f>
        <v/>
      </c>
      <c r="X17" s="79" t="str">
        <f>IF(C17=TRUonly,'User Input Data'!X21,blank)</f>
        <v/>
      </c>
      <c r="Y17" s="79" t="str">
        <f>IF(C17=TRUonly,'User Input Data'!Y21,blank)</f>
        <v/>
      </c>
      <c r="Z17" s="79" t="str">
        <f>IF(C17=TRUonly,'User Input Data'!Z21,blank)</f>
        <v/>
      </c>
      <c r="AA17" s="79" t="str">
        <f>IF(C17=TRUonly,'User Input Data'!AA21,blank)</f>
        <v/>
      </c>
      <c r="AB17" s="9" t="str">
        <f>IF('User Input Data'!C21=TRUonly,'User Input Data'!AC21,blank)</f>
        <v/>
      </c>
      <c r="AC17" s="9" t="str">
        <f>IF('User Input Data'!C21=TRUonly,'User Input Data'!AD21,blank)</f>
        <v/>
      </c>
      <c r="AE17" s="78"/>
      <c r="AF17" t="str">
        <f>IF(F17&gt;0,F17,Other!$G$7)</f>
        <v/>
      </c>
      <c r="AG17" s="435" t="str">
        <f>IF(C17=TRUonly,VLOOKUP(B17+0,'Table 6'!$B$3:$D$20,2),blank)</f>
        <v/>
      </c>
      <c r="AH17" t="str">
        <f>IF(C17=TRUonly,VLOOKUP(B17+0,'Tables 2-3 TRU'!$B$14:$D$31,2),blank)</f>
        <v/>
      </c>
      <c r="AI17" s="243" t="str">
        <f>IF(C17=TRUonly,PRODUCT(G17,IF(AF17/TRU_oper&lt;1,1,AF17/TRU_oper)*(truck_idle/60),Other!$G$4/454,AG17,R17)+PRODUCT(G17,tru_Load_Factor,tru__hp,R17,IF(AF17/TRU_oper&lt;1,1,AF17/TRU_oper)*(truck_idle/60),Other!$G$4/454,AH17)+PRODUCT(G17,R17,(AF17-IF(AF17/TRU_oper&lt;1,1,AF17/TRU_oper)*(truck_idle/60)),tru_Load_Factor,tru__hp,Other!$G$4/454,AH17),blank)</f>
        <v/>
      </c>
      <c r="AJ17" s="243" t="str">
        <f>IF(C17=TRUonly,PRODUCT(G17,tru_Load_Factor,tru__hp,AH17,R17,IF(AF17/TRU_oper&lt;1,1,AF17/TRU_oper)*(truck_idle/60),Other!$G$4/454)+PRODUCT(G17,R17,AG17,IF(AF17/TRU_oper&lt;1,1,AF17/TRU_oper)*(truck_idle/60),Other!$G$4/454)+PRODUCT(G17,R17,(AF17-IF(AF17/TRU_oper&lt;1,1,AF17/TRU_oper)*(truck_idle/60)),TRU_KW,gridNox,Other!$G$4/454),blank)</f>
        <v/>
      </c>
      <c r="AK17" s="435" t="str">
        <f>IF(C17=TRUonly,VLOOKUP(B17+1,'Table 6'!$B$3:$D$20,2),blank)</f>
        <v/>
      </c>
      <c r="AL17" s="112" t="str">
        <f>IF(C17=TRUonly,VLOOKUP(B17+1,'Tables 2-3 TRU'!$B$14:$D$31,2),blank)</f>
        <v/>
      </c>
      <c r="AM17" s="243" t="str">
        <f>IF(C17=TRUonly,PRODUCT(G17,S17,AF17-IF(AF17/TRU_oper&lt;1,1,AF17/TRU_oper)*(truck_idle/60),tru_Load_Factor,tru__hp,AL17,Other!$G$4/454)+PRODUCT(G17,tru_Load_Factor,tru__hp,AL17,S17,IF(AF17/TRU_oper&lt;1,1,AF17/TRU_oper)*(truck_idle/60),Other!$G$4/454)+PRODUCT(G17,S17,AK17,IF(AF17/TRU_oper&lt;1,1,AF17/TRU_oper)*(truck_idle/60),Other!$G$4/454),blank)</f>
        <v/>
      </c>
      <c r="AN17" s="243" t="str">
        <f>IF(C17=TRUonly,PRODUCT(G17,tru_Load_Factor,tru__hp,AL17,S17,IF(AF17/TRU_oper&lt;1,1,AF17/TRU_oper)*(truck_idle/60),Other!$G$4/454)+PRODUCT(G17,S17,AK17,IF(AF17/TRU_oper&lt;1,1,AF17/TRU_oper)*(truck_idle/60),Other!$G$4/454)+PRODUCT(G17,S17,(AF17-IF(AF17/TRU_oper&lt;1,1,AF17/TRU_oper)*(truck_idle/60)),TRU_KW,gridNox,Other!$G$4/454),blank)</f>
        <v/>
      </c>
      <c r="AO17" s="435" t="str">
        <f>IF(C17=TRUonly,VLOOKUP(B17+2,'Table 6'!$B$3:$D$20,2),blank)</f>
        <v/>
      </c>
      <c r="AP17" s="112" t="str">
        <f>IF(C17=TRUonly,VLOOKUP(B17+2,'Tables 2-3 TRU'!$B$14:$D$31,2),blank)</f>
        <v/>
      </c>
      <c r="AQ17" s="243" t="str">
        <f>IF(C17=TRUonly,PRODUCT(G17,T17,AF17-IF(AF17/TRU_oper&lt;1,1,AF17/TRU_oper)*(truck_idle/60),tru_Load_Factor,tru__hp,AP17,Other!$G$4/454)+PRODUCT(G17,tru_Load_Factor,tru__hp,AP17,T17,IF(AF17/TRU_oper&lt;1,1,AF17/TRU_oper)*(truck_idle/60),Other!$G$4/454)+PRODUCT(G17,T17,AO17,IF(AF17/TRU_oper&lt;1,1,AF17/TRU_oper)*(truck_idle/60),Other!$G$4/454),blank)</f>
        <v/>
      </c>
      <c r="AR17" s="243" t="str">
        <f>IF(C17=TRUonly,PRODUCT(G17,tru_Load_Factor,tru__hp,AP17,T17,IF(AF17/TRU_oper&lt;1,1,AF17/TRU_oper)*(truck_idle/60),Other!$G$4/454)+PRODUCT(G17,T17,AO17,IF(AF17/TRU_oper&lt;1,1,AF17/TRU_oper)*(truck_idle/60),Other!$G$4/454)+PRODUCT(G17,T17,(AF17-IF(AF17/TRU_oper&lt;1,1,AF17/TRU_oper)*(truck_idle/60)),TRU_KW,gridNox,Other!$G$4/454),blank)</f>
        <v/>
      </c>
      <c r="AS17" s="435" t="str">
        <f>IF(C17=TRUonly,VLOOKUP(B17+3,'Table 6'!$B$3:$D$20,2),blank)</f>
        <v/>
      </c>
      <c r="AT17" s="112" t="str">
        <f>IF(C17=TRUonly,VLOOKUP(B17+3,'Tables 2-3 TRU'!$B$14:$D$31,2),blank)</f>
        <v/>
      </c>
      <c r="AU17" s="243" t="str">
        <f>IF(C17=TRUonly,PRODUCT(G17,U17,AF17-IF(AF17/TRU_oper&lt;1,1,AF17/TRU_oper)*(truck_idle/60),tru_Load_Factor,tru__hp,AT17,Other!$G$4/454)+PRODUCT(G17,tru_Load_Factor,tru__hp,AT17,U17,IF(AF17/TRU_oper&lt;1,1,AF17/TRU_oper)*(truck_idle/60),Other!$G$4/454)+PRODUCT(G17,U17,AS17,IF(AF17/TRU_oper&lt;1,1,AF17/TRU_oper)*(truck_idle/60),Other!$G$4/454),blank)</f>
        <v/>
      </c>
      <c r="AV17" s="243" t="str">
        <f>IF(C17=TRUonly,PRODUCT(G17,tru_Load_Factor,tru__hp,AT17,U17,IF(AF17/TRU_oper&lt;1,1,AF17/TRU_oper)*(truck_idle/60),Other!$G$4/454)+PRODUCT(G17,U17,AS17,IF(AF17/TRU_oper&lt;1,1,AF17/TRU_oper)*(truck_idle/60),Other!$G$4/454)+PRODUCT(G17,U17,(AF17-IF(AF17/TRU_oper&lt;1,1,AF17/TRU_oper)*(truck_idle/60)),TRU_KW,gridNox,Other!$G$4/454),blank)</f>
        <v/>
      </c>
      <c r="AW17" s="435" t="str">
        <f>IF(C17=TRUonly,VLOOKUP(B17+4,'Table 6'!$B$3:$D$20,2),blank)</f>
        <v/>
      </c>
      <c r="AX17" s="112" t="str">
        <f>IF(C17=TRUonly,VLOOKUP(B17+4,'Tables 2-3 TRU'!$B$14:$D$31,2),blank)</f>
        <v/>
      </c>
      <c r="AY17" s="243" t="str">
        <f>IF(C17=TRUonly,PRODUCT(G17,V17,AF17-IF(AF17/TRU_oper&lt;1,1,AF17/TRU_oper)*(truck_idle/60),tru_Load_Factor,tru__hp,AX17,Other!$G$4/454)+PRODUCT(G17,tru_Load_Factor,tru__hp,AX17,V17,IF(AF17/TRU_oper&lt;1,1,AF17/TRU_oper)*(truck_idle/60),Other!$G$4/454)+PRODUCT(G17,V17,AW17,IF(AF17/TRU_oper&lt;1,1,AF17/TRU_oper)*(truck_idle/60),Other!$G$4/454),blank)</f>
        <v/>
      </c>
      <c r="AZ17" s="243" t="str">
        <f>IF(C17=TRUonly,PRODUCT(G17,tru_Load_Factor,tru__hp,AX17,V17,IF(AF17/TRU_oper&lt;1,1,AF17/TRU_oper)*(truck_idle/60),Other!$G$4/454)+PRODUCT(G17,V17,AW17,IF(AF17/TRU_oper&lt;1,1,AF17/TRU_oper)*(truck_idle/60),Other!$G$4/454)+PRODUCT(G17,V17,(AF17-IF(AF17/TRU_oper&lt;1,1,AF17/TRU_oper)*(truck_idle/60)),TRU_KW,gridNox,Other!$G$4/454),blank)</f>
        <v/>
      </c>
      <c r="BA17" s="435" t="str">
        <f>IF(C17=TRUonly,VLOOKUP(B17+5,'Table 6'!$B$3:$D$20,2),blank)</f>
        <v/>
      </c>
      <c r="BB17" s="112" t="str">
        <f>IF(C17=TRUonly,VLOOKUP(B17+5,'Tables 2-3 TRU'!$B$14:$D$31,2),blank)</f>
        <v/>
      </c>
      <c r="BC17" s="243" t="str">
        <f>IF(C17=TRUonly,PRODUCT(G17,W17,AF17-IF(AF17/TRU_oper&lt;1,1,AF17/TRU_oper)*(truck_idle/60),tru_Load_Factor,tru__hp,BB17,Other!$G$4/454)+PRODUCT(G17,tru_Load_Factor,tru__hp,BB17,W17,IF(AF17/TRU_oper&lt;1,1,AF17/TRU_oper)*(truck_idle/60),Other!$G$4/454)+PRODUCT(G17,W17,BA17,IF(AF17/TRU_oper&lt;1,1,AF17/TRU_oper)*(truck_idle/60),Other!$G$4/454),blank)</f>
        <v/>
      </c>
      <c r="BD17" s="243" t="str">
        <f>IF(C17=TRUonly,PRODUCT(G17,tru_Load_Factor,tru__hp,BB17,W17,IF(AF17/TRU_oper&lt;1,1,AF17/TRU_oper)*(truck_idle/60),Other!$G$4/454)+PRODUCT(G17,W17,BA17,IF(AF17/TRU_oper&lt;1,1,AF17/TRU_oper)*(truck_idle/60),Other!$G$4/454)+PRODUCT(G17,W17,(AF17-IF(AF17/TRU_oper&lt;1,1,AF17/TRU_oper)*(truck_idle/60)),TRU_KW,gridNox,Other!$G$4/454),blank)</f>
        <v/>
      </c>
      <c r="BE17" s="435" t="str">
        <f>IF(C17=TRUonly,VLOOKUP(B17+6,'Table 6'!$B$3:$D$20,2),blank)</f>
        <v/>
      </c>
      <c r="BF17" s="112" t="str">
        <f>IF(C17=TRUonly,VLOOKUP(B17+6,'Tables 2-3 TRU'!$B$14:$D$31,2),blank)</f>
        <v/>
      </c>
      <c r="BG17" s="243" t="str">
        <f>IF(C17=TRUonly,PRODUCT(G17,X17,AF17-IF(AF17/TRU_oper&lt;1,1,AF17/TRU_oper)*(truck_idle/60),tru_Load_Factor,tru__hp,BF17,Other!$G$4/454)+PRODUCT(G17,tru_Load_Factor,tru__hp,BF17,X17,IF(AF17/TRU_oper&lt;1,1,AF17/TRU_oper)*(truck_idle/60),Other!$G$4/454)+PRODUCT(G17,X17,BE17,IF(AF17/TRU_oper&lt;1,1,AF17/TRU_oper)*(truck_idle/60),Other!$G$4/454),blank)</f>
        <v/>
      </c>
      <c r="BH17" s="243" t="str">
        <f>IF(C17=TRUonly,PRODUCT(G17,tru_Load_Factor,tru__hp,BF17,X17,IF(AF17/TRU_oper&lt;1,1,AF17/TRU_oper)*(truck_idle/60),Other!$G$4/454)+PRODUCT(G17,X17,BE17,IF(AF17/TRU_oper&lt;1,1,AF17/TRU_oper)*(truck_idle/60),Other!$G$4/454)+PRODUCT(G17,X17,(AF17-IF(AF17/TRU_oper&lt;1,1,AF17/TRU_oper)*(truck_idle/60)),TRU_KW,gridNox,Other!$G$4/454),blank)</f>
        <v/>
      </c>
      <c r="BI17" s="435" t="str">
        <f>IF(C17=TRUonly,VLOOKUP(B17+7,'Table 6'!$B$3:$D$20,2),blank)</f>
        <v/>
      </c>
      <c r="BJ17" s="112" t="str">
        <f>IF(C17=TRUonly,VLOOKUP(B17+7,'Tables 2-3 TRU'!$B$14:$D$31,2),blank)</f>
        <v/>
      </c>
      <c r="BK17" s="243" t="str">
        <f>IF(C17=TRUonly,PRODUCT(G17,Y17,AF17-IF(AF17/TRU_oper&lt;1,1,AF17/TRU_oper)*(truck_idle/60),tru_Load_Factor,tru__hp,BJ17,Other!$G$4/454)+PRODUCT(G17,tru_Load_Factor,tru__hp,BJ17,Y17,IF(AF17/TRU_oper&lt;1,1,AF17/TRU_oper)*(truck_idle/60),Other!$G$4/454)+PRODUCT(G17,Y17,BI17,IF(AF17/TRU_oper&lt;1,1,AF17/TRU_oper)*(truck_idle/60),Other!$G$4/454),blank)</f>
        <v/>
      </c>
      <c r="BL17" s="243" t="str">
        <f>IF(C17=TRUonly,PRODUCT(G17,tru_Load_Factor,tru__hp,BJ17,Y17,IF(AF17/TRU_oper&lt;1,1,AF17/TRU_oper)*(truck_idle/60),Other!$G$4/454)+PRODUCT(G17,Y17,BI17,IF(AF17/TRU_oper&lt;1,1,AF17/TRU_oper)*(truck_idle/60),Other!$G$4/454)+PRODUCT(G17,Y17,(AF17-IF(AF17/TRU_oper&lt;1,1,AF17/TRU_oper)*(truck_idle/60)),TRU_KW,gridNox,Other!$G$4/454),blank)</f>
        <v/>
      </c>
      <c r="BM17" s="435" t="str">
        <f>IF(C17=TRUonly,VLOOKUP(B17+8,'Table 6'!$B$3:$D$20,2),blank)</f>
        <v/>
      </c>
      <c r="BN17" s="112" t="str">
        <f>IF(C17=TRUonly,VLOOKUP(B17+8,'Tables 2-3 TRU'!$B$14:$D$31,2),blank)</f>
        <v/>
      </c>
      <c r="BO17" s="243" t="str">
        <f>IF(C17=TRUonly,PRODUCT(G17,Z17,AF17-IF(AF17/TRU_oper&lt;1,1,AF17/TRU_oper)*(truck_idle/60),tru_Load_Factor,tru__hp,BN17,Other!$G$4/454)+PRODUCT(G17,tru_Load_Factor,tru__hp,BN17,Z17,IF(AF17/TRU_oper&lt;1,1,AF17/TRU_oper)*(truck_idle/60),Other!$G$4/454)+PRODUCT(G17,Z17,BM17,IF(AF17/TRU_oper&lt;1,1,AF17/TRU_oper)*(truck_idle/60),Other!$G$4/454),blank)</f>
        <v/>
      </c>
      <c r="BP17" s="243" t="str">
        <f>IF(C17=TRUonly,PRODUCT(G17,tru_Load_Factor,tru__hp,BN17,Z17,(AF17/TRU_oper)*(truck_idle/60),Other!$G$4/454)+PRODUCT(G17,Z17,BM17,(AF17/TRU_oper)*(truck_idle/60),Other!$G$4/454)+PRODUCT(G17,Z17,(AF17-(AF17/TRU_oper)*(truck_idle/60)),TRU_KW,gridNox,Other!$G$4/454),blank)</f>
        <v/>
      </c>
      <c r="BQ17" s="435" t="str">
        <f>IF(C17=TRUonly,VLOOKUP(B17+9,'Table 6'!$B$3:$D$20,2),blank)</f>
        <v/>
      </c>
      <c r="BR17" s="112" t="str">
        <f>IF(C17=TRUonly,VLOOKUP(B17+9,'Tables 2-3 TRU'!$B$14:$D$31,2),blank)</f>
        <v/>
      </c>
      <c r="BS17" s="243" t="str">
        <f>IF(C17=TRUonly,PRODUCT(G17,AA17,AF17-IF(AF17/TRU_oper&lt;1,1,AF17/TRU_oper)*(truck_idle/60),tru_Load_Factor,tru__hp,BR17,Other!$G$4/454)+PRODUCT(G17,tru_Load_Factor,tru__hp,BR17,AA17,IF(AF17/TRU_oper&lt;1,1,AF17/TRU_oper)*(truck_idle/60),Other!$G$4/454)+PRODUCT(G17,AA17,BQ17,IF(AF17/TRU_oper&lt;1,1,AF17/TRU_oper)*(truck_idle/60),Other!$G$4/454),blank)</f>
        <v/>
      </c>
      <c r="BT17" s="243" t="str">
        <f>IF(C17=TRUonly,PRODUCT(G17,tru_Load_Factor,tru__hp,BR17,AA17,IF(AF17/TRU_oper&lt;1,1,AF17/TRU_oper)*(truck_idle/60),Other!$G$4/454)+PRODUCT(G17,AA17,BQ17,IF(AF17/TRU_oper&lt;1,1,AF17/TRU_oper)*(truck_idle/60),Other!$G$4/454)+PRODUCT(G17,AA17,(AF17-IF(AF17/TRU_oper&lt;1,1,AF17/TRU_oper)*(truck_idle/60)),TRU_KW,gridNox,Other!$G$4/454),blank)</f>
        <v/>
      </c>
      <c r="BU17" s="112"/>
      <c r="BV17" s="435" t="str">
        <f>IF(C17=TRUonly,VLOOKUP(B17+0,'Table 6'!$B$3:$D$20,3),blank)</f>
        <v/>
      </c>
      <c r="BW17" s="112" t="str">
        <f>IF(C17=TRUonly,VLOOKUP(B17+0,'Tables 2-3 TRU'!$B$14:$D$31,3),blank)</f>
        <v/>
      </c>
      <c r="BX17" s="243" t="str">
        <f>IF(C17=TRUonly,PRODUCT(G17,R17,AF17-IF(AF17/TRU_oper&lt;1,1,AF17/TRU_oper)*(truck_idle/60),tru_Load_Factor,tru__hp,BW17,Other!$G$4/454)+PRODUCT(G17,tru_Load_Factor,tru__hp,BW17,R17,IF(AF17/TRU_oper&lt;1,1,AF17/TRU_oper)*(truck_idle/60),365/454)+PRODUCT(G17,R17,BV17,IF(AF17/TRU_oper&lt;1,1,AF17/TRU_oper)*(truck_idle/60),Other!$G$4/454),blank)</f>
        <v/>
      </c>
      <c r="BY17" s="243" t="str">
        <f>IF(C17=TRUonly,PRODUCT(G17,tru_Load_Factor,tru__hp,BW17,R17,IF(AF17/TRU_oper&lt;1,1,AF17/TRU_oper)*(truck_idle/60),Other!$G$4/454)+PRODUCT(G17,R17,BV17,IF(AF17/TRU_oper&lt;1,1,AF17/TRU_oper)*(truck_idle/60),Other!$G$4/454)+PRODUCT(G17,R17,(AF17-IF(AF17/TRU_oper&lt;1,1,AF17/TRU_oper)*(truck_idle/60)),TRU_KW,gridPM,Other!$G$4/454),blank)</f>
        <v/>
      </c>
      <c r="BZ17" s="435" t="str">
        <f>IF(C17=TRUonly,VLOOKUP(B17+1,'Table 6'!$B$3:$D$20,3),blank)</f>
        <v/>
      </c>
      <c r="CA17" s="112" t="str">
        <f>IF(C17=TRUonly,VLOOKUP(B17+1,'Tables 2-3 TRU'!$B$14:$D$31,3),blank)</f>
        <v/>
      </c>
      <c r="CB17" s="243" t="str">
        <f>IF(C17=TRUonly,PRODUCT(G17,S17,AF17-IF(AF17/TRU_oper&lt;1,1,AF17/TRU_oper)*(truck_idle/60),tru_Load_Factor,tru__hp,CA17,Other!$G$4/454)+PRODUCT(G17,tru_Load_Factor,tru__hp,CA17,S17,IF(AF17/TRU_oper&lt;1,1,AF17/TRU_oper)*(truck_idle/60),365/454)+PRODUCT(G17,S17,BZ17,IF(AF17/TRU_oper&lt;1,1,AF17/TRU_oper)*(truck_idle/60),Other!$G$4/454),blank)</f>
        <v/>
      </c>
      <c r="CC17" s="243" t="str">
        <f>IF(C17=TRUonly,PRODUCT(G17,tru_Load_Factor,tru__hp,CA17,S17,IF(AF17/TRU_oper&lt;1,1,AF17/TRU_oper)*(truck_idle/60),Other!$G$4/454)+PRODUCT(G17,S17,BZ17,IF(AF17/TRU_oper&lt;1,1,AF17/TRU_oper)*(truck_idle/60),Other!$G$4/454)+PRODUCT(G17,S17,(AF17-IF(AF17/TRU_oper&lt;1,1,AF17/TRU_oper)*(truck_idle/60)),TRU_KW,gridPM,Other!$G$4/454),blank)</f>
        <v/>
      </c>
      <c r="CD17" s="435" t="str">
        <f>IF(C17=TRUonly,VLOOKUP(B17+2,'Table 6'!$B$3:$D$20,3),blank)</f>
        <v/>
      </c>
      <c r="CE17" s="112" t="str">
        <f>IF(C17=TRUonly,VLOOKUP(B17+2,'Tables 2-3 TRU'!$B$14:$D$31,3),blank)</f>
        <v/>
      </c>
      <c r="CF17" s="243" t="str">
        <f>IF(C17=TRUonly,PRODUCT(G17,T17,AF17-IF(AF17/TRU_oper&lt;1,1,AF17/TRU_oper)*(truck_idle/60),tru_Load_Factor,tru__hp,CE17,Other!$G$4/454)+PRODUCT(G17,tru_Load_Factor,tru__hp,CE17,T17,IF(AF17/TRU_oper&lt;1,1,AF17/TRU_oper)*(truck_idle/60),365/454)+PRODUCT(G17,T17,CD17,IF(AF17/TRU_oper&lt;1,1,AF17/TRU_oper)*(truck_idle/60),Other!$G$4/454),blank)</f>
        <v/>
      </c>
      <c r="CG17" s="243" t="str">
        <f>IF(C17=TRUonly,PRODUCT(G17,tru_Load_Factor,tru__hp,CE17,T17,IF(AF17/TRU_oper&lt;1,1,AF17/TRU_oper)*(truck_idle/60),Other!$G$4/454)+PRODUCT(G17,T17,CD17,IF(AF17/TRU_oper&lt;1,1,AF17/TRU_oper)*(truck_idle/60),Other!$G$4/454)+PRODUCT(G17,T17,(AF17-IF(AF17/TRU_oper&lt;1,1,AF17/TRU_oper)*(truck_idle/60)),TRU_KW,gridPM,Other!$G$4/454),blank)</f>
        <v/>
      </c>
      <c r="CH17" s="435" t="str">
        <f>IF(C17=TRUonly,VLOOKUP(B17+3,'Table 6'!$B$3:$D$20,3),blank)</f>
        <v/>
      </c>
      <c r="CI17" s="112" t="str">
        <f>IF(C17=TRUonly,VLOOKUP(B17+3,'Tables 2-3 TRU'!$B$14:$D$31,3),blank)</f>
        <v/>
      </c>
      <c r="CJ17" s="243" t="str">
        <f>IF(C17=TRUonly,PRODUCT(G17,U17,AF17-IF(AF17/TRU_oper&lt;1,1,AF17/TRU_oper)*(truck_idle/60),tru_Load_Factor,tru__hp,CI17,Other!$G$4/454)+PRODUCT(G17,tru_Load_Factor,tru__hp,CI17,U17,IF(AF17/TRU_oper&lt;1,1,AF17/TRU_oper)*(truck_idle/60),Other!$G$4/454)+PRODUCT(G17,U17,CH17,IF(AF17/TRU_oper&lt;1,1,AF17/TRU_oper)*(truck_idle/60),Other!$G$4/454),blank)</f>
        <v/>
      </c>
      <c r="CK17" s="243" t="str">
        <f>IF(C17=TRUonly,PRODUCT(G17,tru_Load_Factor,tru__hp,CI17,U17,IF(AF17/TRU_oper&lt;1,1,AF17/TRU_oper)*(truck_idle/60),Other!$G$4/454)+PRODUCT(G17,U17,CH17,IF(AF17/TRU_oper&lt;1,1,AF17/TRU_oper)*(truck_idle/60),Other!$G$4/454)+PRODUCT(G17,U17,(AF17-IF(AF17/TRU_oper&lt;1,1,AF17/TRU_oper)*(truck_idle/60)),TRU_KW,gridPM,Other!$G$4/454),blank)</f>
        <v/>
      </c>
      <c r="CL17" s="435" t="str">
        <f>IF(C17=TRUonly,VLOOKUP(B17+4,'Table 6'!$B$3:$D$20,3),blank)</f>
        <v/>
      </c>
      <c r="CM17" s="112" t="str">
        <f>IF(C17=TRUonly,VLOOKUP(B17+4,'Tables 2-3 TRU'!$B$14:$D$31,3),blank)</f>
        <v/>
      </c>
      <c r="CN17" s="243" t="str">
        <f>IF(C17=TRUonly,PRODUCT(G17,V17,AF17-IF(AF17/TRU_oper&lt;1,1,AF17/TRU_oper)*(truck_idle/60),tru_Load_Factor,tru__hp,CM17,Other!$G$4/454)+PRODUCT(G17,tru_Load_Factor,tru__hp,CM17,V17,IF(AF17/TRU_oper&lt;1,1,AF17/TRU_oper)*(truck_idle/60),Other!$G$4/454)+PRODUCT(G17,V17,CL17,IF(AF17/TRU_oper&lt;1,1,AF17/TRU_oper)*(truck_idle/60),Other!$G$4/454),blank)</f>
        <v/>
      </c>
      <c r="CO17" s="243" t="str">
        <f>IF(C17=TRUonly,PRODUCT(G17,tru_Load_Factor,tru__hp,CM17,V17,IF(AF17/TRU_oper&lt;1,1,AF17/TRU_oper)*(truck_idle/60),Other!$G$4/454)+PRODUCT(G17,V17,CL17,IF(AF17/TRU_oper&lt;1,1,AF17/TRU_oper)*(truck_idle/60),Other!$G$4/454)+PRODUCT(G17,V17,(AF17-IF(AF17/TRU_oper&lt;1,1,AF17/TRU_oper)*(truck_idle/60)),TRU_KW,gridPM,Other!$G$4/454),blank)</f>
        <v/>
      </c>
      <c r="CP17" s="435" t="str">
        <f>IF(C17=TRUonly,VLOOKUP(B17+5,'Table 6'!$B$3:$D$20,3),blank)</f>
        <v/>
      </c>
      <c r="CQ17" s="112" t="str">
        <f>IF(C17=TRUonly,VLOOKUP(B17+5,'Tables 2-3 TRU'!$B$14:$D$31,3),blank)</f>
        <v/>
      </c>
      <c r="CR17" s="243" t="str">
        <f>IF(C17=TRUonly,PRODUCT(G17,W17,AF17-IF(AF17/TRU_oper&lt;1,1,AF17/TRU_oper)*(truck_idle/60),tru_Load_Factor,tru__hp,CQ17,Other!$G$4/454)+PRODUCT(G17,tru_Load_Factor,tru__hp,CQ17,W17,IF(AF17/TRU_oper&lt;1,1,AF17/TRU_oper)*(truck_idle/60),Other!$G$4/454)+PRODUCT(G17,W17,CP17,IF(AF17/TRU_oper&lt;1,1,AF17/TRU_oper)*(truck_idle/60),Other!$G$4/454),blank)</f>
        <v/>
      </c>
      <c r="CS17" s="243" t="str">
        <f>IF(C17=TRUonly,PRODUCT(G17,tru_Load_Factor,tru__hp,CQ17,W17,IF(AF17/TRU_oper&lt;1,1,AF17/TRU_oper)*(truck_idle/60),Other!$G$4/454)+PRODUCT(G17,W17,CP17,IF(AF17/TRU_oper&lt;1,1,AF17/TRU_oper)*(truck_idle/60),Other!$G$4/454)+PRODUCT(G17,W17,(AF17-IF(AF17/TRU_oper&lt;1,1,AF17/TRU_oper)*(truck_idle/60)),TRU_KW,gridPM,Other!$G$4/454),blank)</f>
        <v/>
      </c>
      <c r="CT17" s="435" t="str">
        <f>IF(C17=TRUonly,VLOOKUP(B17+6,'Table 6'!$B$3:$D$20,3),blank)</f>
        <v/>
      </c>
      <c r="CU17" s="112" t="str">
        <f>IF(C17=TRUonly,VLOOKUP(B17+6,'Tables 2-3 TRU'!$B$14:$D$31,3),blank)</f>
        <v/>
      </c>
      <c r="CV17" s="243" t="str">
        <f>IF(C17=TRUonly,PRODUCT(G17,X17,AF17-IF(AF17/TRU_oper&lt;1,1,AF17/TRU_oper)*(truck_idle/60),tru_Load_Factor,tru__hp,CU17,Other!$G$4/454)+PRODUCT(G17,tru_Load_Factor,tru__hp,CU17,X17,IF(AF17/TRU_oper&lt;1,1,AF17/TRU_oper)*(truck_idle/60),Other!$G$4/454)+PRODUCT(G17,X17,CT17,IF(AF17/TRU_oper&lt;1,1,AF17/TRU_oper)*(truck_idle/60),Other!$G$4/454),blank)</f>
        <v/>
      </c>
      <c r="CW17" s="243" t="str">
        <f>IF(C17=TRUonly,PRODUCT(G17,tru_Load_Factor,tru__hp,CU17,X17,IF(AF17/TRU_oper&lt;1,1,AF17/TRU_oper)*(truck_idle/60),Other!$G$4/454)+PRODUCT(G17,X17,CT17,IF(AF17/TRU_oper&lt;1,1,AF17/TRU_oper)*(truck_idle/60),Other!$G$4/454)+PRODUCT(G17,X17,(AF17-IF(AF17/TRU_oper&lt;1,1,AF17/TRU_oper)*(truck_idle/60)),TRU_KW,gridPM,Other!$G$4/454),blank)</f>
        <v/>
      </c>
      <c r="CX17" s="435" t="str">
        <f>IF(C17=TRUonly,VLOOKUP(B17+7,'Table 6'!$B$3:$D$20,3),blank)</f>
        <v/>
      </c>
      <c r="CY17" s="112" t="str">
        <f>IF(C17=TRUonly,VLOOKUP(B17+7,'Tables 2-3 TRU'!$B$14:$D$31,3),blank)</f>
        <v/>
      </c>
      <c r="CZ17" s="243" t="str">
        <f>IF(C17=TRUonly,PRODUCT(G17,Y17,AF17-IF(AF17/TRU_oper&lt;1,1,AF17/TRU_oper)*(truck_idle/60),tru_Load_Factor,tru__hp,CY17,Other!$G$4/454)+PRODUCT(G17,tru_Load_Factor,tru__hp,CY17,Y17,IF(AF17/TRU_oper&lt;1,1,AF17/TRU_oper)*(truck_idle/60),Other!$G$4/454)+PRODUCT(G17,Y17,CX17,IF(AF17/TRU_oper&lt;1,1,AF17/TRU_oper)*(truck_idle/60),Other!$G$4/454),blank)</f>
        <v/>
      </c>
      <c r="DA17" s="243" t="str">
        <f>IF(C17=TRUonly,PRODUCT(G17,tru_Load_Factor,tru__hp,CY17,Y17,IF(AF17/TRU_oper&lt;1,1,AF17/TRU_oper)*(truck_idle/60),Other!$G$4/454)+PRODUCT(G17,Y17,CX17,IF(AF17/TRU_oper&lt;1,1,AF17/TRU_oper)*(truck_idle/60),Other!$G$4/454)+PRODUCT(G17,Y17,(AF17-IF(AF17/TRU_oper&lt;1,1,AF17/TRU_oper)*(truck_idle/60)),TRU_KW,gridPM,Other!$G$4/454),blank)</f>
        <v/>
      </c>
      <c r="DB17" s="435" t="str">
        <f>IF(C17=TRUonly,VLOOKUP(B17+8,'Table 6'!$B$3:$D$20,3),blank)</f>
        <v/>
      </c>
      <c r="DC17" s="112" t="str">
        <f>IF(C17=TRUonly,VLOOKUP(B17+8,'Tables 2-3 TRU'!$B$14:$D$31,3),blank)</f>
        <v/>
      </c>
      <c r="DD17" s="243" t="str">
        <f>IF(C17=TRUonly,PRODUCT(G17,Z17,AF17-IF(AF17/TRU_oper&lt;1,1,AF17/TRU_oper)*(truck_idle/60),tru_Load_Factor,tru__hp,DC17,Other!$G$4/454)+PRODUCT(G17,tru_Load_Factor,tru__hp,DC17,Z17,IF(AF17/TRU_oper&lt;1,1,AF17/TRU_oper)*(truck_idle/60),Other!$G$4/454)+PRODUCT(G17,Z17,DB17,IF(AF17/TRU_oper&lt;1,1,AF17/TRU_oper)*(truck_idle/60),Other!$G$4/454),blank)</f>
        <v/>
      </c>
      <c r="DE17" s="243" t="str">
        <f>IF(C17=TRUonly,PRODUCT(G17,tru_Load_Factor,tru__hp,DC17,Z17,IF(AF17/TRU_oper&lt;1,1,AF17/TRU_oper)*(truck_idle/60),Other!$G$4/454)+PRODUCT(G17,Z17,DB17,IF(AF17/TRU_oper&lt;1,1,AF17/TRU_oper)*(truck_idle/60),Other!$G$4/454)+PRODUCT(G17,Z17,(AF17-IF(AF17/TRU_oper&lt;1,1,AF17/TRU_oper)*(truck_idle/60)),TRU_KW,gridPM,Other!$G$4/454),blank)</f>
        <v/>
      </c>
      <c r="DF17" s="435" t="str">
        <f>IF(C17=TRUonly,VLOOKUP(B17+9,'Table 6'!$B$3:$D$20,3),blank)</f>
        <v/>
      </c>
      <c r="DG17" s="112" t="str">
        <f>IF(C17=TRUonly,VLOOKUP(B17+9,'Tables 2-3 TRU'!$B$14:$D$31,3),blank)</f>
        <v/>
      </c>
      <c r="DH17" s="243" t="str">
        <f>IF(C17=TRUonly,PRODUCT(G17,AA17,AF17-IF(AF17/TRU_oper&lt;1,1,AF17/TRU_oper)*(truck_idle/60),tru_Load_Factor,tru__hp,DG17,Other!$G$4/454)+PRODUCT(G17,tru_Load_Factor,tru__hp,DG17,AA17,IF(AF17/TRU_oper&lt;1,1,AF17/TRU_oper)*(truck_idle/60),Other!$G$4/454)+PRODUCT(G17,AA17,DF17,IF(AF17/TRU_oper&lt;1,1,AF17/TRU_oper)*(truck_idle/60),Other!$G$4/454),blank)</f>
        <v/>
      </c>
      <c r="DI17" s="243" t="str">
        <f>IF(C17=TRUonly,PRODUCT(G17,tru_Load_Factor,tru__hp,DG17,AA17,IF(AF17/TRU_oper&lt;1,1,AF17/TRU_oper)*(truck_idle/60),Other!$G$4/454)+PRODUCT(G17,AA17,DF17,IF(AF17/TRU_oper&lt;1,1,AF17/TRU_oper)*(truck_idle/60),Other!$G$4/454)+PRODUCT(G17,AA17,(AF17-IF(AF17/TRU_oper&lt;1,1,AF17/TRU_oper)*(truck_idle/60)),TRU_KW,gridPM,Other!$G$4/454),blank)</f>
        <v/>
      </c>
      <c r="DK17" s="4" t="str">
        <f t="shared" si="1"/>
        <v/>
      </c>
      <c r="DL17" s="4" t="str">
        <f t="shared" si="2"/>
        <v/>
      </c>
      <c r="DM17" s="4"/>
      <c r="DN17" s="4" t="str">
        <f t="shared" si="3"/>
        <v/>
      </c>
      <c r="DO17" s="4" t="str">
        <f t="shared" si="4"/>
        <v/>
      </c>
      <c r="DP17" s="4"/>
      <c r="DQ17" s="4" t="str">
        <f t="shared" si="5"/>
        <v/>
      </c>
      <c r="DR17" s="4" t="str">
        <f t="shared" si="6"/>
        <v/>
      </c>
      <c r="DS17" s="4" t="str">
        <f t="shared" si="7"/>
        <v/>
      </c>
      <c r="DT17" s="244" t="str">
        <f t="shared" si="8"/>
        <v/>
      </c>
      <c r="DU17" s="55"/>
    </row>
    <row r="18" spans="1:125" x14ac:dyDescent="0.2">
      <c r="A18" t="str">
        <f>IF(C18=TRUonly,'User Input Data'!A22,blank)</f>
        <v/>
      </c>
      <c r="B18" t="str">
        <f>IF(C18=TRUonly,'User Input Data'!B22,blank)</f>
        <v/>
      </c>
      <c r="C18" t="str">
        <f>IF('User Input Data'!C22=TRUonly,'User Input Data'!C22,blank)</f>
        <v/>
      </c>
      <c r="D18" t="str">
        <f>IF(AND('User Input Data'!D22&gt;1,C18=TRUonly),'User Input Data'!D22,blank)</f>
        <v/>
      </c>
      <c r="E18" t="str">
        <f>IF(AND('User Input Data'!E22&gt;1,C18=TRUonly),'User Input Data'!E22,blank)</f>
        <v/>
      </c>
      <c r="F18" t="str">
        <f>IF(AND('User Input Data'!F22&gt;1,C18=TRUonly),'User Input Data'!F22,blank)</f>
        <v/>
      </c>
      <c r="G18" t="str">
        <f>IF(AND('User Input Data'!G22&gt;1,C18=TRUonly),'User Input Data'!G22,blank)</f>
        <v/>
      </c>
      <c r="H18" s="78"/>
      <c r="I18" s="78"/>
      <c r="J18" s="78"/>
      <c r="K18" s="78"/>
      <c r="L18" s="78"/>
      <c r="M18" s="78"/>
      <c r="N18" s="78"/>
      <c r="O18" s="78"/>
      <c r="P18" s="78"/>
      <c r="Q18" s="78"/>
      <c r="R18" s="79" t="str">
        <f>IF(C18=TRUonly,'User Input Data'!R22,blank)</f>
        <v/>
      </c>
      <c r="S18" s="79" t="str">
        <f>IF(C18=TRUonly,'User Input Data'!S22,blank)</f>
        <v/>
      </c>
      <c r="T18" s="79" t="str">
        <f>IF(C18=TRUonly,'User Input Data'!T22,blank)</f>
        <v/>
      </c>
      <c r="U18" s="79" t="str">
        <f>IF(C18=TRUonly,'User Input Data'!U22,blank)</f>
        <v/>
      </c>
      <c r="V18" s="79" t="str">
        <f>IF(C18=TRUonly,'User Input Data'!V22,blank)</f>
        <v/>
      </c>
      <c r="W18" s="79" t="str">
        <f>IF(C18=TRUonly,'User Input Data'!W22,blank)</f>
        <v/>
      </c>
      <c r="X18" s="79" t="str">
        <f>IF(C18=TRUonly,'User Input Data'!X22,blank)</f>
        <v/>
      </c>
      <c r="Y18" s="79" t="str">
        <f>IF(C18=TRUonly,'User Input Data'!Y22,blank)</f>
        <v/>
      </c>
      <c r="Z18" s="79" t="str">
        <f>IF(C18=TRUonly,'User Input Data'!Z22,blank)</f>
        <v/>
      </c>
      <c r="AA18" s="79" t="str">
        <f>IF(C18=TRUonly,'User Input Data'!AA22,blank)</f>
        <v/>
      </c>
      <c r="AB18" s="9" t="str">
        <f>IF('User Input Data'!C22=TRUonly,'User Input Data'!AC22,blank)</f>
        <v/>
      </c>
      <c r="AC18" s="9" t="str">
        <f>IF('User Input Data'!C22=TRUonly,'User Input Data'!AD22,blank)</f>
        <v/>
      </c>
      <c r="AE18" s="78"/>
      <c r="AF18" t="str">
        <f>IF(F18&gt;0,F18,Other!$G$7)</f>
        <v/>
      </c>
      <c r="AG18" s="435" t="str">
        <f>IF(C18=TRUonly,VLOOKUP(B18+0,'Table 6'!$B$3:$D$20,2),blank)</f>
        <v/>
      </c>
      <c r="AH18" t="str">
        <f>IF(C18=TRUonly,VLOOKUP(B18+0,'Tables 2-3 TRU'!$B$14:$D$31,2),blank)</f>
        <v/>
      </c>
      <c r="AI18" s="243" t="str">
        <f>IF(C18=TRUonly,PRODUCT(G18,IF(AF18/TRU_oper&lt;1,1,AF18/TRU_oper)*(truck_idle/60),Other!$G$4/454,AG18,R18)+PRODUCT(G18,tru_Load_Factor,tru__hp,R18,IF(AF18/TRU_oper&lt;1,1,AF18/TRU_oper)*(truck_idle/60),Other!$G$4/454,AH18)+PRODUCT(G18,R18,(AF18-IF(AF18/TRU_oper&lt;1,1,AF18/TRU_oper)*(truck_idle/60)),tru_Load_Factor,tru__hp,Other!$G$4/454,AH18),blank)</f>
        <v/>
      </c>
      <c r="AJ18" s="243" t="str">
        <f>IF(C18=TRUonly,PRODUCT(G18,tru_Load_Factor,tru__hp,AH18,R18,IF(AF18/TRU_oper&lt;1,1,AF18/TRU_oper)*(truck_idle/60),Other!$G$4/454)+PRODUCT(G18,R18,AG18,IF(AF18/TRU_oper&lt;1,1,AF18/TRU_oper)*(truck_idle/60),Other!$G$4/454)+PRODUCT(G18,R18,(AF18-IF(AF18/TRU_oper&lt;1,1,AF18/TRU_oper)*(truck_idle/60)),TRU_KW,gridNox,Other!$G$4/454),blank)</f>
        <v/>
      </c>
      <c r="AK18" s="435" t="str">
        <f>IF(C18=TRUonly,VLOOKUP(B18+1,'Table 6'!$B$3:$D$20,2),blank)</f>
        <v/>
      </c>
      <c r="AL18" s="112" t="str">
        <f>IF(C18=TRUonly,VLOOKUP(B18+1,'Tables 2-3 TRU'!$B$14:$D$31,2),blank)</f>
        <v/>
      </c>
      <c r="AM18" s="243" t="str">
        <f>IF(C18=TRUonly,PRODUCT(G18,S18,AF18-IF(AF18/TRU_oper&lt;1,1,AF18/TRU_oper)*(truck_idle/60),tru_Load_Factor,tru__hp,AL18,Other!$G$4/454)+PRODUCT(G18,tru_Load_Factor,tru__hp,AL18,S18,IF(AF18/TRU_oper&lt;1,1,AF18/TRU_oper)*(truck_idle/60),Other!$G$4/454)+PRODUCT(G18,S18,AK18,IF(AF18/TRU_oper&lt;1,1,AF18/TRU_oper)*(truck_idle/60),Other!$G$4/454),blank)</f>
        <v/>
      </c>
      <c r="AN18" s="243" t="str">
        <f>IF(C18=TRUonly,PRODUCT(G18,tru_Load_Factor,tru__hp,AL18,S18,IF(AF18/TRU_oper&lt;1,1,AF18/TRU_oper)*(truck_idle/60),Other!$G$4/454)+PRODUCT(G18,S18,AK18,IF(AF18/TRU_oper&lt;1,1,AF18/TRU_oper)*(truck_idle/60),Other!$G$4/454)+PRODUCT(G18,S18,(AF18-IF(AF18/TRU_oper&lt;1,1,AF18/TRU_oper)*(truck_idle/60)),TRU_KW,gridNox,Other!$G$4/454),blank)</f>
        <v/>
      </c>
      <c r="AO18" s="435" t="str">
        <f>IF(C18=TRUonly,VLOOKUP(B18+2,'Table 6'!$B$3:$D$20,2),blank)</f>
        <v/>
      </c>
      <c r="AP18" s="112" t="str">
        <f>IF(C18=TRUonly,VLOOKUP(B18+2,'Tables 2-3 TRU'!$B$14:$D$31,2),blank)</f>
        <v/>
      </c>
      <c r="AQ18" s="243" t="str">
        <f>IF(C18=TRUonly,PRODUCT(G18,T18,AF18-IF(AF18/TRU_oper&lt;1,1,AF18/TRU_oper)*(truck_idle/60),tru_Load_Factor,tru__hp,AP18,Other!$G$4/454)+PRODUCT(G18,tru_Load_Factor,tru__hp,AP18,T18,IF(AF18/TRU_oper&lt;1,1,AF18/TRU_oper)*(truck_idle/60),Other!$G$4/454)+PRODUCT(G18,T18,AO18,IF(AF18/TRU_oper&lt;1,1,AF18/TRU_oper)*(truck_idle/60),Other!$G$4/454),blank)</f>
        <v/>
      </c>
      <c r="AR18" s="243" t="str">
        <f>IF(C18=TRUonly,PRODUCT(G18,tru_Load_Factor,tru__hp,AP18,T18,IF(AF18/TRU_oper&lt;1,1,AF18/TRU_oper)*(truck_idle/60),Other!$G$4/454)+PRODUCT(G18,T18,AO18,IF(AF18/TRU_oper&lt;1,1,AF18/TRU_oper)*(truck_idle/60),Other!$G$4/454)+PRODUCT(G18,T18,(AF18-IF(AF18/TRU_oper&lt;1,1,AF18/TRU_oper)*(truck_idle/60)),TRU_KW,gridNox,Other!$G$4/454),blank)</f>
        <v/>
      </c>
      <c r="AS18" s="435" t="str">
        <f>IF(C18=TRUonly,VLOOKUP(B18+3,'Table 6'!$B$3:$D$20,2),blank)</f>
        <v/>
      </c>
      <c r="AT18" s="112" t="str">
        <f>IF(C18=TRUonly,VLOOKUP(B18+3,'Tables 2-3 TRU'!$B$14:$D$31,2),blank)</f>
        <v/>
      </c>
      <c r="AU18" s="243" t="str">
        <f>IF(C18=TRUonly,PRODUCT(G18,U18,AF18-IF(AF18/TRU_oper&lt;1,1,AF18/TRU_oper)*(truck_idle/60),tru_Load_Factor,tru__hp,AT18,Other!$G$4/454)+PRODUCT(G18,tru_Load_Factor,tru__hp,AT18,U18,IF(AF18/TRU_oper&lt;1,1,AF18/TRU_oper)*(truck_idle/60),Other!$G$4/454)+PRODUCT(G18,U18,AS18,IF(AF18/TRU_oper&lt;1,1,AF18/TRU_oper)*(truck_idle/60),Other!$G$4/454),blank)</f>
        <v/>
      </c>
      <c r="AV18" s="243" t="str">
        <f>IF(C18=TRUonly,PRODUCT(G18,tru_Load_Factor,tru__hp,AT18,U18,IF(AF18/TRU_oper&lt;1,1,AF18/TRU_oper)*(truck_idle/60),Other!$G$4/454)+PRODUCT(G18,U18,AS18,IF(AF18/TRU_oper&lt;1,1,AF18/TRU_oper)*(truck_idle/60),Other!$G$4/454)+PRODUCT(G18,U18,(AF18-IF(AF18/TRU_oper&lt;1,1,AF18/TRU_oper)*(truck_idle/60)),TRU_KW,gridNox,Other!$G$4/454),blank)</f>
        <v/>
      </c>
      <c r="AW18" s="435" t="str">
        <f>IF(C18=TRUonly,VLOOKUP(B18+4,'Table 6'!$B$3:$D$20,2),blank)</f>
        <v/>
      </c>
      <c r="AX18" s="112" t="str">
        <f>IF(C18=TRUonly,VLOOKUP(B18+4,'Tables 2-3 TRU'!$B$14:$D$31,2),blank)</f>
        <v/>
      </c>
      <c r="AY18" s="243" t="str">
        <f>IF(C18=TRUonly,PRODUCT(G18,V18,AF18-IF(AF18/TRU_oper&lt;1,1,AF18/TRU_oper)*(truck_idle/60),tru_Load_Factor,tru__hp,AX18,Other!$G$4/454)+PRODUCT(G18,tru_Load_Factor,tru__hp,AX18,V18,IF(AF18/TRU_oper&lt;1,1,AF18/TRU_oper)*(truck_idle/60),Other!$G$4/454)+PRODUCT(G18,V18,AW18,IF(AF18/TRU_oper&lt;1,1,AF18/TRU_oper)*(truck_idle/60),Other!$G$4/454),blank)</f>
        <v/>
      </c>
      <c r="AZ18" s="243" t="str">
        <f>IF(C18=TRUonly,PRODUCT(G18,tru_Load_Factor,tru__hp,AX18,V18,IF(AF18/TRU_oper&lt;1,1,AF18/TRU_oper)*(truck_idle/60),Other!$G$4/454)+PRODUCT(G18,V18,AW18,IF(AF18/TRU_oper&lt;1,1,AF18/TRU_oper)*(truck_idle/60),Other!$G$4/454)+PRODUCT(G18,V18,(AF18-IF(AF18/TRU_oper&lt;1,1,AF18/TRU_oper)*(truck_idle/60)),TRU_KW,gridNox,Other!$G$4/454),blank)</f>
        <v/>
      </c>
      <c r="BA18" s="435" t="str">
        <f>IF(C18=TRUonly,VLOOKUP(B18+5,'Table 6'!$B$3:$D$20,2),blank)</f>
        <v/>
      </c>
      <c r="BB18" s="112" t="str">
        <f>IF(C18=TRUonly,VLOOKUP(B18+5,'Tables 2-3 TRU'!$B$14:$D$31,2),blank)</f>
        <v/>
      </c>
      <c r="BC18" s="243" t="str">
        <f>IF(C18=TRUonly,PRODUCT(G18,W18,AF18-IF(AF18/TRU_oper&lt;1,1,AF18/TRU_oper)*(truck_idle/60),tru_Load_Factor,tru__hp,BB18,Other!$G$4/454)+PRODUCT(G18,tru_Load_Factor,tru__hp,BB18,W18,IF(AF18/TRU_oper&lt;1,1,AF18/TRU_oper)*(truck_idle/60),Other!$G$4/454)+PRODUCT(G18,W18,BA18,IF(AF18/TRU_oper&lt;1,1,AF18/TRU_oper)*(truck_idle/60),Other!$G$4/454),blank)</f>
        <v/>
      </c>
      <c r="BD18" s="243" t="str">
        <f>IF(C18=TRUonly,PRODUCT(G18,tru_Load_Factor,tru__hp,BB18,W18,IF(AF18/TRU_oper&lt;1,1,AF18/TRU_oper)*(truck_idle/60),Other!$G$4/454)+PRODUCT(G18,W18,BA18,IF(AF18/TRU_oper&lt;1,1,AF18/TRU_oper)*(truck_idle/60),Other!$G$4/454)+PRODUCT(G18,W18,(AF18-IF(AF18/TRU_oper&lt;1,1,AF18/TRU_oper)*(truck_idle/60)),TRU_KW,gridNox,Other!$G$4/454),blank)</f>
        <v/>
      </c>
      <c r="BE18" s="435" t="str">
        <f>IF(C18=TRUonly,VLOOKUP(B18+6,'Table 6'!$B$3:$D$20,2),blank)</f>
        <v/>
      </c>
      <c r="BF18" s="112" t="str">
        <f>IF(C18=TRUonly,VLOOKUP(B18+6,'Tables 2-3 TRU'!$B$14:$D$31,2),blank)</f>
        <v/>
      </c>
      <c r="BG18" s="243" t="str">
        <f>IF(C18=TRUonly,PRODUCT(G18,X18,AF18-IF(AF18/TRU_oper&lt;1,1,AF18/TRU_oper)*(truck_idle/60),tru_Load_Factor,tru__hp,BF18,Other!$G$4/454)+PRODUCT(G18,tru_Load_Factor,tru__hp,BF18,X18,IF(AF18/TRU_oper&lt;1,1,AF18/TRU_oper)*(truck_idle/60),Other!$G$4/454)+PRODUCT(G18,X18,BE18,IF(AF18/TRU_oper&lt;1,1,AF18/TRU_oper)*(truck_idle/60),Other!$G$4/454),blank)</f>
        <v/>
      </c>
      <c r="BH18" s="243" t="str">
        <f>IF(C18=TRUonly,PRODUCT(G18,tru_Load_Factor,tru__hp,BF18,X18,IF(AF18/TRU_oper&lt;1,1,AF18/TRU_oper)*(truck_idle/60),Other!$G$4/454)+PRODUCT(G18,X18,BE18,IF(AF18/TRU_oper&lt;1,1,AF18/TRU_oper)*(truck_idle/60),Other!$G$4/454)+PRODUCT(G18,X18,(AF18-IF(AF18/TRU_oper&lt;1,1,AF18/TRU_oper)*(truck_idle/60)),TRU_KW,gridNox,Other!$G$4/454),blank)</f>
        <v/>
      </c>
      <c r="BI18" s="435" t="str">
        <f>IF(C18=TRUonly,VLOOKUP(B18+7,'Table 6'!$B$3:$D$20,2),blank)</f>
        <v/>
      </c>
      <c r="BJ18" s="112" t="str">
        <f>IF(C18=TRUonly,VLOOKUP(B18+7,'Tables 2-3 TRU'!$B$14:$D$31,2),blank)</f>
        <v/>
      </c>
      <c r="BK18" s="243" t="str">
        <f>IF(C18=TRUonly,PRODUCT(G18,Y18,AF18-IF(AF18/TRU_oper&lt;1,1,AF18/TRU_oper)*(truck_idle/60),tru_Load_Factor,tru__hp,BJ18,Other!$G$4/454)+PRODUCT(G18,tru_Load_Factor,tru__hp,BJ18,Y18,IF(AF18/TRU_oper&lt;1,1,AF18/TRU_oper)*(truck_idle/60),Other!$G$4/454)+PRODUCT(G18,Y18,BI18,IF(AF18/TRU_oper&lt;1,1,AF18/TRU_oper)*(truck_idle/60),Other!$G$4/454),blank)</f>
        <v/>
      </c>
      <c r="BL18" s="243" t="str">
        <f>IF(C18=TRUonly,PRODUCT(G18,tru_Load_Factor,tru__hp,BJ18,Y18,IF(AF18/TRU_oper&lt;1,1,AF18/TRU_oper)*(truck_idle/60),Other!$G$4/454)+PRODUCT(G18,Y18,BI18,IF(AF18/TRU_oper&lt;1,1,AF18/TRU_oper)*(truck_idle/60),Other!$G$4/454)+PRODUCT(G18,Y18,(AF18-IF(AF18/TRU_oper&lt;1,1,AF18/TRU_oper)*(truck_idle/60)),TRU_KW,gridNox,Other!$G$4/454),blank)</f>
        <v/>
      </c>
      <c r="BM18" s="435" t="str">
        <f>IF(C18=TRUonly,VLOOKUP(B18+8,'Table 6'!$B$3:$D$20,2),blank)</f>
        <v/>
      </c>
      <c r="BN18" s="112" t="str">
        <f>IF(C18=TRUonly,VLOOKUP(B18+8,'Tables 2-3 TRU'!$B$14:$D$31,2),blank)</f>
        <v/>
      </c>
      <c r="BO18" s="243" t="str">
        <f>IF(C18=TRUonly,PRODUCT(G18,Z18,AF18-IF(AF18/TRU_oper&lt;1,1,AF18/TRU_oper)*(truck_idle/60),tru_Load_Factor,tru__hp,BN18,Other!$G$4/454)+PRODUCT(G18,tru_Load_Factor,tru__hp,BN18,Z18,IF(AF18/TRU_oper&lt;1,1,AF18/TRU_oper)*(truck_idle/60),Other!$G$4/454)+PRODUCT(G18,Z18,BM18,IF(AF18/TRU_oper&lt;1,1,AF18/TRU_oper)*(truck_idle/60),Other!$G$4/454),blank)</f>
        <v/>
      </c>
      <c r="BP18" s="243" t="str">
        <f>IF(C18=TRUonly,PRODUCT(G18,tru_Load_Factor,tru__hp,BN18,Z18,(AF18/TRU_oper)*(truck_idle/60),Other!$G$4/454)+PRODUCT(G18,Z18,BM18,(AF18/TRU_oper)*(truck_idle/60),Other!$G$4/454)+PRODUCT(G18,Z18,(AF18-(AF18/TRU_oper)*(truck_idle/60)),TRU_KW,gridNox,Other!$G$4/454),blank)</f>
        <v/>
      </c>
      <c r="BQ18" s="435" t="str">
        <f>IF(C18=TRUonly,VLOOKUP(B18+9,'Table 6'!$B$3:$D$20,2),blank)</f>
        <v/>
      </c>
      <c r="BR18" s="112" t="str">
        <f>IF(C18=TRUonly,VLOOKUP(B18+9,'Tables 2-3 TRU'!$B$14:$D$31,2),blank)</f>
        <v/>
      </c>
      <c r="BS18" s="243" t="str">
        <f>IF(C18=TRUonly,PRODUCT(G18,AA18,AF18-IF(AF18/TRU_oper&lt;1,1,AF18/TRU_oper)*(truck_idle/60),tru_Load_Factor,tru__hp,BR18,Other!$G$4/454)+PRODUCT(G18,tru_Load_Factor,tru__hp,BR18,AA18,IF(AF18/TRU_oper&lt;1,1,AF18/TRU_oper)*(truck_idle/60),Other!$G$4/454)+PRODUCT(G18,AA18,BQ18,IF(AF18/TRU_oper&lt;1,1,AF18/TRU_oper)*(truck_idle/60),Other!$G$4/454),blank)</f>
        <v/>
      </c>
      <c r="BT18" s="243" t="str">
        <f>IF(C18=TRUonly,PRODUCT(G18,tru_Load_Factor,tru__hp,BR18,AA18,IF(AF18/TRU_oper&lt;1,1,AF18/TRU_oper)*(truck_idle/60),Other!$G$4/454)+PRODUCT(G18,AA18,BQ18,IF(AF18/TRU_oper&lt;1,1,AF18/TRU_oper)*(truck_idle/60),Other!$G$4/454)+PRODUCT(G18,AA18,(AF18-IF(AF18/TRU_oper&lt;1,1,AF18/TRU_oper)*(truck_idle/60)),TRU_KW,gridNox,Other!$G$4/454),blank)</f>
        <v/>
      </c>
      <c r="BU18" s="112"/>
      <c r="BV18" s="435" t="str">
        <f>IF(C18=TRUonly,VLOOKUP(B18+0,'Table 6'!$B$3:$D$20,3),blank)</f>
        <v/>
      </c>
      <c r="BW18" s="112" t="str">
        <f>IF(C18=TRUonly,VLOOKUP(B18+0,'Tables 2-3 TRU'!$B$14:$D$31,3),blank)</f>
        <v/>
      </c>
      <c r="BX18" s="243" t="str">
        <f>IF(C18=TRUonly,PRODUCT(G18,R18,AF18-IF(AF18/TRU_oper&lt;1,1,AF18/TRU_oper)*(truck_idle/60),tru_Load_Factor,tru__hp,BW18,Other!$G$4/454)+PRODUCT(G18,tru_Load_Factor,tru__hp,BW18,R18,IF(AF18/TRU_oper&lt;1,1,AF18/TRU_oper)*(truck_idle/60),365/454)+PRODUCT(G18,R18,BV18,IF(AF18/TRU_oper&lt;1,1,AF18/TRU_oper)*(truck_idle/60),Other!$G$4/454),blank)</f>
        <v/>
      </c>
      <c r="BY18" s="243" t="str">
        <f>IF(C18=TRUonly,PRODUCT(G18,tru_Load_Factor,tru__hp,BW18,R18,IF(AF18/TRU_oper&lt;1,1,AF18/TRU_oper)*(truck_idle/60),Other!$G$4/454)+PRODUCT(G18,R18,BV18,IF(AF18/TRU_oper&lt;1,1,AF18/TRU_oper)*(truck_idle/60),Other!$G$4/454)+PRODUCT(G18,R18,(AF18-IF(AF18/TRU_oper&lt;1,1,AF18/TRU_oper)*(truck_idle/60)),TRU_KW,gridPM,Other!$G$4/454),blank)</f>
        <v/>
      </c>
      <c r="BZ18" s="435" t="str">
        <f>IF(C18=TRUonly,VLOOKUP(B18+1,'Table 6'!$B$3:$D$20,3),blank)</f>
        <v/>
      </c>
      <c r="CA18" s="112" t="str">
        <f>IF(C18=TRUonly,VLOOKUP(B18+1,'Tables 2-3 TRU'!$B$14:$D$31,3),blank)</f>
        <v/>
      </c>
      <c r="CB18" s="243" t="str">
        <f>IF(C18=TRUonly,PRODUCT(G18,S18,AF18-IF(AF18/TRU_oper&lt;1,1,AF18/TRU_oper)*(truck_idle/60),tru_Load_Factor,tru__hp,CA18,Other!$G$4/454)+PRODUCT(G18,tru_Load_Factor,tru__hp,CA18,S18,IF(AF18/TRU_oper&lt;1,1,AF18/TRU_oper)*(truck_idle/60),365/454)+PRODUCT(G18,S18,BZ18,IF(AF18/TRU_oper&lt;1,1,AF18/TRU_oper)*(truck_idle/60),Other!$G$4/454),blank)</f>
        <v/>
      </c>
      <c r="CC18" s="243" t="str">
        <f>IF(C18=TRUonly,PRODUCT(G18,tru_Load_Factor,tru__hp,CA18,S18,IF(AF18/TRU_oper&lt;1,1,AF18/TRU_oper)*(truck_idle/60),Other!$G$4/454)+PRODUCT(G18,S18,BZ18,IF(AF18/TRU_oper&lt;1,1,AF18/TRU_oper)*(truck_idle/60),Other!$G$4/454)+PRODUCT(G18,S18,(AF18-IF(AF18/TRU_oper&lt;1,1,AF18/TRU_oper)*(truck_idle/60)),TRU_KW,gridPM,Other!$G$4/454),blank)</f>
        <v/>
      </c>
      <c r="CD18" s="435" t="str">
        <f>IF(C18=TRUonly,VLOOKUP(B18+2,'Table 6'!$B$3:$D$20,3),blank)</f>
        <v/>
      </c>
      <c r="CE18" s="112" t="str">
        <f>IF(C18=TRUonly,VLOOKUP(B18+2,'Tables 2-3 TRU'!$B$14:$D$31,3),blank)</f>
        <v/>
      </c>
      <c r="CF18" s="243" t="str">
        <f>IF(C18=TRUonly,PRODUCT(G18,T18,AF18-IF(AF18/TRU_oper&lt;1,1,AF18/TRU_oper)*(truck_idle/60),tru_Load_Factor,tru__hp,CE18,Other!$G$4/454)+PRODUCT(G18,tru_Load_Factor,tru__hp,CE18,T18,IF(AF18/TRU_oper&lt;1,1,AF18/TRU_oper)*(truck_idle/60),365/454)+PRODUCT(G18,T18,CD18,IF(AF18/TRU_oper&lt;1,1,AF18/TRU_oper)*(truck_idle/60),Other!$G$4/454),blank)</f>
        <v/>
      </c>
      <c r="CG18" s="243" t="str">
        <f>IF(C18=TRUonly,PRODUCT(G18,tru_Load_Factor,tru__hp,CE18,T18,IF(AF18/TRU_oper&lt;1,1,AF18/TRU_oper)*(truck_idle/60),Other!$G$4/454)+PRODUCT(G18,T18,CD18,IF(AF18/TRU_oper&lt;1,1,AF18/TRU_oper)*(truck_idle/60),Other!$G$4/454)+PRODUCT(G18,T18,(AF18-IF(AF18/TRU_oper&lt;1,1,AF18/TRU_oper)*(truck_idle/60)),TRU_KW,gridPM,Other!$G$4/454),blank)</f>
        <v/>
      </c>
      <c r="CH18" s="435" t="str">
        <f>IF(C18=TRUonly,VLOOKUP(B18+3,'Table 6'!$B$3:$D$20,3),blank)</f>
        <v/>
      </c>
      <c r="CI18" s="112" t="str">
        <f>IF(C18=TRUonly,VLOOKUP(B18+3,'Tables 2-3 TRU'!$B$14:$D$31,3),blank)</f>
        <v/>
      </c>
      <c r="CJ18" s="243" t="str">
        <f>IF(C18=TRUonly,PRODUCT(G18,U18,AF18-IF(AF18/TRU_oper&lt;1,1,AF18/TRU_oper)*(truck_idle/60),tru_Load_Factor,tru__hp,CI18,Other!$G$4/454)+PRODUCT(G18,tru_Load_Factor,tru__hp,CI18,U18,IF(AF18/TRU_oper&lt;1,1,AF18/TRU_oper)*(truck_idle/60),Other!$G$4/454)+PRODUCT(G18,U18,CH18,IF(AF18/TRU_oper&lt;1,1,AF18/TRU_oper)*(truck_idle/60),Other!$G$4/454),blank)</f>
        <v/>
      </c>
      <c r="CK18" s="243" t="str">
        <f>IF(C18=TRUonly,PRODUCT(G18,tru_Load_Factor,tru__hp,CI18,U18,IF(AF18/TRU_oper&lt;1,1,AF18/TRU_oper)*(truck_idle/60),Other!$G$4/454)+PRODUCT(G18,U18,CH18,IF(AF18/TRU_oper&lt;1,1,AF18/TRU_oper)*(truck_idle/60),Other!$G$4/454)+PRODUCT(G18,U18,(AF18-IF(AF18/TRU_oper&lt;1,1,AF18/TRU_oper)*(truck_idle/60)),TRU_KW,gridPM,Other!$G$4/454),blank)</f>
        <v/>
      </c>
      <c r="CL18" s="435" t="str">
        <f>IF(C18=TRUonly,VLOOKUP(B18+4,'Table 6'!$B$3:$D$20,3),blank)</f>
        <v/>
      </c>
      <c r="CM18" s="112" t="str">
        <f>IF(C18=TRUonly,VLOOKUP(B18+4,'Tables 2-3 TRU'!$B$14:$D$31,3),blank)</f>
        <v/>
      </c>
      <c r="CN18" s="243" t="str">
        <f>IF(C18=TRUonly,PRODUCT(G18,V18,AF18-IF(AF18/TRU_oper&lt;1,1,AF18/TRU_oper)*(truck_idle/60),tru_Load_Factor,tru__hp,CM18,Other!$G$4/454)+PRODUCT(G18,tru_Load_Factor,tru__hp,CM18,V18,IF(AF18/TRU_oper&lt;1,1,AF18/TRU_oper)*(truck_idle/60),Other!$G$4/454)+PRODUCT(G18,V18,CL18,IF(AF18/TRU_oper&lt;1,1,AF18/TRU_oper)*(truck_idle/60),Other!$G$4/454),blank)</f>
        <v/>
      </c>
      <c r="CO18" s="243" t="str">
        <f>IF(C18=TRUonly,PRODUCT(G18,tru_Load_Factor,tru__hp,CM18,V18,IF(AF18/TRU_oper&lt;1,1,AF18/TRU_oper)*(truck_idle/60),Other!$G$4/454)+PRODUCT(G18,V18,CL18,IF(AF18/TRU_oper&lt;1,1,AF18/TRU_oper)*(truck_idle/60),Other!$G$4/454)+PRODUCT(G18,V18,(AF18-IF(AF18/TRU_oper&lt;1,1,AF18/TRU_oper)*(truck_idle/60)),TRU_KW,gridPM,Other!$G$4/454),blank)</f>
        <v/>
      </c>
      <c r="CP18" s="435" t="str">
        <f>IF(C18=TRUonly,VLOOKUP(B18+5,'Table 6'!$B$3:$D$20,3),blank)</f>
        <v/>
      </c>
      <c r="CQ18" s="112" t="str">
        <f>IF(C18=TRUonly,VLOOKUP(B18+5,'Tables 2-3 TRU'!$B$14:$D$31,3),blank)</f>
        <v/>
      </c>
      <c r="CR18" s="243" t="str">
        <f>IF(C18=TRUonly,PRODUCT(G18,W18,AF18-IF(AF18/TRU_oper&lt;1,1,AF18/TRU_oper)*(truck_idle/60),tru_Load_Factor,tru__hp,CQ18,Other!$G$4/454)+PRODUCT(G18,tru_Load_Factor,tru__hp,CQ18,W18,IF(AF18/TRU_oper&lt;1,1,AF18/TRU_oper)*(truck_idle/60),Other!$G$4/454)+PRODUCT(G18,W18,CP18,IF(AF18/TRU_oper&lt;1,1,AF18/TRU_oper)*(truck_idle/60),Other!$G$4/454),blank)</f>
        <v/>
      </c>
      <c r="CS18" s="243" t="str">
        <f>IF(C18=TRUonly,PRODUCT(G18,tru_Load_Factor,tru__hp,CQ18,W18,IF(AF18/TRU_oper&lt;1,1,AF18/TRU_oper)*(truck_idle/60),Other!$G$4/454)+PRODUCT(G18,W18,CP18,IF(AF18/TRU_oper&lt;1,1,AF18/TRU_oper)*(truck_idle/60),Other!$G$4/454)+PRODUCT(G18,W18,(AF18-IF(AF18/TRU_oper&lt;1,1,AF18/TRU_oper)*(truck_idle/60)),TRU_KW,gridPM,Other!$G$4/454),blank)</f>
        <v/>
      </c>
      <c r="CT18" s="435" t="str">
        <f>IF(C18=TRUonly,VLOOKUP(B18+6,'Table 6'!$B$3:$D$20,3),blank)</f>
        <v/>
      </c>
      <c r="CU18" s="112" t="str">
        <f>IF(C18=TRUonly,VLOOKUP(B18+6,'Tables 2-3 TRU'!$B$14:$D$31,3),blank)</f>
        <v/>
      </c>
      <c r="CV18" s="243" t="str">
        <f>IF(C18=TRUonly,PRODUCT(G18,X18,AF18-IF(AF18/TRU_oper&lt;1,1,AF18/TRU_oper)*(truck_idle/60),tru_Load_Factor,tru__hp,CU18,Other!$G$4/454)+PRODUCT(G18,tru_Load_Factor,tru__hp,CU18,X18,IF(AF18/TRU_oper&lt;1,1,AF18/TRU_oper)*(truck_idle/60),Other!$G$4/454)+PRODUCT(G18,X18,CT18,IF(AF18/TRU_oper&lt;1,1,AF18/TRU_oper)*(truck_idle/60),Other!$G$4/454),blank)</f>
        <v/>
      </c>
      <c r="CW18" s="243" t="str">
        <f>IF(C18=TRUonly,PRODUCT(G18,tru_Load_Factor,tru__hp,CU18,X18,IF(AF18/TRU_oper&lt;1,1,AF18/TRU_oper)*(truck_idle/60),Other!$G$4/454)+PRODUCT(G18,X18,CT18,IF(AF18/TRU_oper&lt;1,1,AF18/TRU_oper)*(truck_idle/60),Other!$G$4/454)+PRODUCT(G18,X18,(AF18-IF(AF18/TRU_oper&lt;1,1,AF18/TRU_oper)*(truck_idle/60)),TRU_KW,gridPM,Other!$G$4/454),blank)</f>
        <v/>
      </c>
      <c r="CX18" s="435" t="str">
        <f>IF(C18=TRUonly,VLOOKUP(B18+7,'Table 6'!$B$3:$D$20,3),blank)</f>
        <v/>
      </c>
      <c r="CY18" s="112" t="str">
        <f>IF(C18=TRUonly,VLOOKUP(B18+7,'Tables 2-3 TRU'!$B$14:$D$31,3),blank)</f>
        <v/>
      </c>
      <c r="CZ18" s="243" t="str">
        <f>IF(C18=TRUonly,PRODUCT(G18,Y18,AF18-IF(AF18/TRU_oper&lt;1,1,AF18/TRU_oper)*(truck_idle/60),tru_Load_Factor,tru__hp,CY18,Other!$G$4/454)+PRODUCT(G18,tru_Load_Factor,tru__hp,CY18,Y18,IF(AF18/TRU_oper&lt;1,1,AF18/TRU_oper)*(truck_idle/60),Other!$G$4/454)+PRODUCT(G18,Y18,CX18,IF(AF18/TRU_oper&lt;1,1,AF18/TRU_oper)*(truck_idle/60),Other!$G$4/454),blank)</f>
        <v/>
      </c>
      <c r="DA18" s="243" t="str">
        <f>IF(C18=TRUonly,PRODUCT(G18,tru_Load_Factor,tru__hp,CY18,Y18,IF(AF18/TRU_oper&lt;1,1,AF18/TRU_oper)*(truck_idle/60),Other!$G$4/454)+PRODUCT(G18,Y18,CX18,IF(AF18/TRU_oper&lt;1,1,AF18/TRU_oper)*(truck_idle/60),Other!$G$4/454)+PRODUCT(G18,Y18,(AF18-IF(AF18/TRU_oper&lt;1,1,AF18/TRU_oper)*(truck_idle/60)),TRU_KW,gridPM,Other!$G$4/454),blank)</f>
        <v/>
      </c>
      <c r="DB18" s="435" t="str">
        <f>IF(C18=TRUonly,VLOOKUP(B18+8,'Table 6'!$B$3:$D$20,3),blank)</f>
        <v/>
      </c>
      <c r="DC18" s="112" t="str">
        <f>IF(C18=TRUonly,VLOOKUP(B18+8,'Tables 2-3 TRU'!$B$14:$D$31,3),blank)</f>
        <v/>
      </c>
      <c r="DD18" s="243" t="str">
        <f>IF(C18=TRUonly,PRODUCT(G18,Z18,AF18-IF(AF18/TRU_oper&lt;1,1,AF18/TRU_oper)*(truck_idle/60),tru_Load_Factor,tru__hp,DC18,Other!$G$4/454)+PRODUCT(G18,tru_Load_Factor,tru__hp,DC18,Z18,IF(AF18/TRU_oper&lt;1,1,AF18/TRU_oper)*(truck_idle/60),Other!$G$4/454)+PRODUCT(G18,Z18,DB18,IF(AF18/TRU_oper&lt;1,1,AF18/TRU_oper)*(truck_idle/60),Other!$G$4/454),blank)</f>
        <v/>
      </c>
      <c r="DE18" s="243" t="str">
        <f>IF(C18=TRUonly,PRODUCT(G18,tru_Load_Factor,tru__hp,DC18,Z18,IF(AF18/TRU_oper&lt;1,1,AF18/TRU_oper)*(truck_idle/60),Other!$G$4/454)+PRODUCT(G18,Z18,DB18,IF(AF18/TRU_oper&lt;1,1,AF18/TRU_oper)*(truck_idle/60),Other!$G$4/454)+PRODUCT(G18,Z18,(AF18-IF(AF18/TRU_oper&lt;1,1,AF18/TRU_oper)*(truck_idle/60)),TRU_KW,gridPM,Other!$G$4/454),blank)</f>
        <v/>
      </c>
      <c r="DF18" s="435" t="str">
        <f>IF(C18=TRUonly,VLOOKUP(B18+9,'Table 6'!$B$3:$D$20,3),blank)</f>
        <v/>
      </c>
      <c r="DG18" s="112" t="str">
        <f>IF(C18=TRUonly,VLOOKUP(B18+9,'Tables 2-3 TRU'!$B$14:$D$31,3),blank)</f>
        <v/>
      </c>
      <c r="DH18" s="243" t="str">
        <f>IF(C18=TRUonly,PRODUCT(G18,AA18,AF18-IF(AF18/TRU_oper&lt;1,1,AF18/TRU_oper)*(truck_idle/60),tru_Load_Factor,tru__hp,DG18,Other!$G$4/454)+PRODUCT(G18,tru_Load_Factor,tru__hp,DG18,AA18,IF(AF18/TRU_oper&lt;1,1,AF18/TRU_oper)*(truck_idle/60),Other!$G$4/454)+PRODUCT(G18,AA18,DF18,IF(AF18/TRU_oper&lt;1,1,AF18/TRU_oper)*(truck_idle/60),Other!$G$4/454),blank)</f>
        <v/>
      </c>
      <c r="DI18" s="243" t="str">
        <f>IF(C18=TRUonly,PRODUCT(G18,tru_Load_Factor,tru__hp,DG18,AA18,IF(AF18/TRU_oper&lt;1,1,AF18/TRU_oper)*(truck_idle/60),Other!$G$4/454)+PRODUCT(G18,AA18,DF18,IF(AF18/TRU_oper&lt;1,1,AF18/TRU_oper)*(truck_idle/60),Other!$G$4/454)+PRODUCT(G18,AA18,(AF18-IF(AF18/TRU_oper&lt;1,1,AF18/TRU_oper)*(truck_idle/60)),TRU_KW,gridPM,Other!$G$4/454),blank)</f>
        <v/>
      </c>
      <c r="DK18" s="4" t="str">
        <f t="shared" si="1"/>
        <v/>
      </c>
      <c r="DL18" s="4" t="str">
        <f t="shared" si="2"/>
        <v/>
      </c>
      <c r="DM18" s="4"/>
      <c r="DN18" s="4" t="str">
        <f t="shared" si="3"/>
        <v/>
      </c>
      <c r="DO18" s="4" t="str">
        <f t="shared" si="4"/>
        <v/>
      </c>
      <c r="DP18" s="4"/>
      <c r="DQ18" s="4" t="str">
        <f t="shared" si="5"/>
        <v/>
      </c>
      <c r="DR18" s="4" t="str">
        <f t="shared" si="6"/>
        <v/>
      </c>
      <c r="DS18" s="4" t="str">
        <f t="shared" si="7"/>
        <v/>
      </c>
      <c r="DT18" s="244" t="str">
        <f t="shared" si="8"/>
        <v/>
      </c>
      <c r="DU18" s="55"/>
    </row>
    <row r="19" spans="1:125" x14ac:dyDescent="0.2">
      <c r="A19" t="str">
        <f>IF(C19=TRUonly,'User Input Data'!A23,blank)</f>
        <v/>
      </c>
      <c r="B19" t="str">
        <f>IF(C19=TRUonly,'User Input Data'!B23,blank)</f>
        <v/>
      </c>
      <c r="C19" t="str">
        <f>IF('User Input Data'!C23=TRUonly,'User Input Data'!C23,blank)</f>
        <v/>
      </c>
      <c r="D19" t="str">
        <f>IF(AND('User Input Data'!D23&gt;1,C19=TRUonly),'User Input Data'!D23,blank)</f>
        <v/>
      </c>
      <c r="E19" t="str">
        <f>IF(AND('User Input Data'!E23&gt;1,C19=TRUonly),'User Input Data'!E23,blank)</f>
        <v/>
      </c>
      <c r="F19" t="str">
        <f>IF(AND('User Input Data'!F23&gt;1,C19=TRUonly),'User Input Data'!F23,blank)</f>
        <v/>
      </c>
      <c r="G19" t="str">
        <f>IF(AND('User Input Data'!G23&gt;1,C19=TRUonly),'User Input Data'!G23,blank)</f>
        <v/>
      </c>
      <c r="H19" s="78"/>
      <c r="I19" s="78"/>
      <c r="J19" s="78"/>
      <c r="K19" s="78"/>
      <c r="L19" s="78"/>
      <c r="M19" s="78"/>
      <c r="N19" s="78"/>
      <c r="O19" s="78"/>
      <c r="P19" s="78"/>
      <c r="Q19" s="78"/>
      <c r="R19" s="79" t="str">
        <f>IF(C19=TRUonly,'User Input Data'!R23,blank)</f>
        <v/>
      </c>
      <c r="S19" s="79" t="str">
        <f>IF(C19=TRUonly,'User Input Data'!S23,blank)</f>
        <v/>
      </c>
      <c r="T19" s="79" t="str">
        <f>IF(C19=TRUonly,'User Input Data'!T23,blank)</f>
        <v/>
      </c>
      <c r="U19" s="79" t="str">
        <f>IF(C19=TRUonly,'User Input Data'!U23,blank)</f>
        <v/>
      </c>
      <c r="V19" s="79" t="str">
        <f>IF(C19=TRUonly,'User Input Data'!V23,blank)</f>
        <v/>
      </c>
      <c r="W19" s="79" t="str">
        <f>IF(C19=TRUonly,'User Input Data'!W23,blank)</f>
        <v/>
      </c>
      <c r="X19" s="79" t="str">
        <f>IF(C19=TRUonly,'User Input Data'!X23,blank)</f>
        <v/>
      </c>
      <c r="Y19" s="79" t="str">
        <f>IF(C19=TRUonly,'User Input Data'!Y23,blank)</f>
        <v/>
      </c>
      <c r="Z19" s="79" t="str">
        <f>IF(C19=TRUonly,'User Input Data'!Z23,blank)</f>
        <v/>
      </c>
      <c r="AA19" s="79" t="str">
        <f>IF(C19=TRUonly,'User Input Data'!AA23,blank)</f>
        <v/>
      </c>
      <c r="AB19" s="9" t="str">
        <f>IF('User Input Data'!C23=TRUonly,'User Input Data'!AC23,blank)</f>
        <v/>
      </c>
      <c r="AC19" s="9" t="str">
        <f>IF('User Input Data'!C23=TRUonly,'User Input Data'!AD23,blank)</f>
        <v/>
      </c>
      <c r="AE19" s="78"/>
      <c r="AF19" t="str">
        <f>IF(F19&gt;0,F19,Other!$G$7)</f>
        <v/>
      </c>
      <c r="AG19" s="435" t="str">
        <f>IF(C19=TRUonly,VLOOKUP(B19+0,'Table 6'!$B$3:$D$20,2),blank)</f>
        <v/>
      </c>
      <c r="AH19" t="str">
        <f>IF(C19=TRUonly,VLOOKUP(B19+0,'Tables 2-3 TRU'!$B$14:$D$31,2),blank)</f>
        <v/>
      </c>
      <c r="AI19" s="243" t="str">
        <f>IF(C19=TRUonly,PRODUCT(G19,IF(AF19/TRU_oper&lt;1,1,AF19/TRU_oper)*(truck_idle/60),Other!$G$4/454,AG19,R19)+PRODUCT(G19,tru_Load_Factor,tru__hp,R19,IF(AF19/TRU_oper&lt;1,1,AF19/TRU_oper)*(truck_idle/60),Other!$G$4/454,AH19)+PRODUCT(G19,R19,(AF19-IF(AF19/TRU_oper&lt;1,1,AF19/TRU_oper)*(truck_idle/60)),tru_Load_Factor,tru__hp,Other!$G$4/454,AH19),blank)</f>
        <v/>
      </c>
      <c r="AJ19" s="243" t="str">
        <f>IF(C19=TRUonly,PRODUCT(G19,tru_Load_Factor,tru__hp,AH19,R19,IF(AF19/TRU_oper&lt;1,1,AF19/TRU_oper)*(truck_idle/60),Other!$G$4/454)+PRODUCT(G19,R19,AG19,IF(AF19/TRU_oper&lt;1,1,AF19/TRU_oper)*(truck_idle/60),Other!$G$4/454)+PRODUCT(G19,R19,(AF19-IF(AF19/TRU_oper&lt;1,1,AF19/TRU_oper)*(truck_idle/60)),TRU_KW,gridNox,Other!$G$4/454),blank)</f>
        <v/>
      </c>
      <c r="AK19" s="435" t="str">
        <f>IF(C19=TRUonly,VLOOKUP(B19+1,'Table 6'!$B$3:$D$20,2),blank)</f>
        <v/>
      </c>
      <c r="AL19" s="112" t="str">
        <f>IF(C19=TRUonly,VLOOKUP(B19+1,'Tables 2-3 TRU'!$B$14:$D$31,2),blank)</f>
        <v/>
      </c>
      <c r="AM19" s="243" t="str">
        <f>IF(C19=TRUonly,PRODUCT(G19,S19,AF19-IF(AF19/TRU_oper&lt;1,1,AF19/TRU_oper)*(truck_idle/60),tru_Load_Factor,tru__hp,AL19,Other!$G$4/454)+PRODUCT(G19,tru_Load_Factor,tru__hp,AL19,S19,IF(AF19/TRU_oper&lt;1,1,AF19/TRU_oper)*(truck_idle/60),Other!$G$4/454)+PRODUCT(G19,S19,AK19,IF(AF19/TRU_oper&lt;1,1,AF19/TRU_oper)*(truck_idle/60),Other!$G$4/454),blank)</f>
        <v/>
      </c>
      <c r="AN19" s="243" t="str">
        <f>IF(C19=TRUonly,PRODUCT(G19,tru_Load_Factor,tru__hp,AL19,S19,IF(AF19/TRU_oper&lt;1,1,AF19/TRU_oper)*(truck_idle/60),Other!$G$4/454)+PRODUCT(G19,S19,AK19,IF(AF19/TRU_oper&lt;1,1,AF19/TRU_oper)*(truck_idle/60),Other!$G$4/454)+PRODUCT(G19,S19,(AF19-IF(AF19/TRU_oper&lt;1,1,AF19/TRU_oper)*(truck_idle/60)),TRU_KW,gridNox,Other!$G$4/454),blank)</f>
        <v/>
      </c>
      <c r="AO19" s="435" t="str">
        <f>IF(C19=TRUonly,VLOOKUP(B19+2,'Table 6'!$B$3:$D$20,2),blank)</f>
        <v/>
      </c>
      <c r="AP19" s="112" t="str">
        <f>IF(C19=TRUonly,VLOOKUP(B19+2,'Tables 2-3 TRU'!$B$14:$D$31,2),blank)</f>
        <v/>
      </c>
      <c r="AQ19" s="243" t="str">
        <f>IF(C19=TRUonly,PRODUCT(G19,T19,AF19-IF(AF19/TRU_oper&lt;1,1,AF19/TRU_oper)*(truck_idle/60),tru_Load_Factor,tru__hp,AP19,Other!$G$4/454)+PRODUCT(G19,tru_Load_Factor,tru__hp,AP19,T19,IF(AF19/TRU_oper&lt;1,1,AF19/TRU_oper)*(truck_idle/60),Other!$G$4/454)+PRODUCT(G19,T19,AO19,IF(AF19/TRU_oper&lt;1,1,AF19/TRU_oper)*(truck_idle/60),Other!$G$4/454),blank)</f>
        <v/>
      </c>
      <c r="AR19" s="243" t="str">
        <f>IF(C19=TRUonly,PRODUCT(G19,tru_Load_Factor,tru__hp,AP19,T19,IF(AF19/TRU_oper&lt;1,1,AF19/TRU_oper)*(truck_idle/60),Other!$G$4/454)+PRODUCT(G19,T19,AO19,IF(AF19/TRU_oper&lt;1,1,AF19/TRU_oper)*(truck_idle/60),Other!$G$4/454)+PRODUCT(G19,T19,(AF19-IF(AF19/TRU_oper&lt;1,1,AF19/TRU_oper)*(truck_idle/60)),TRU_KW,gridNox,Other!$G$4/454),blank)</f>
        <v/>
      </c>
      <c r="AS19" s="435" t="str">
        <f>IF(C19=TRUonly,VLOOKUP(B19+3,'Table 6'!$B$3:$D$20,2),blank)</f>
        <v/>
      </c>
      <c r="AT19" s="112" t="str">
        <f>IF(C19=TRUonly,VLOOKUP(B19+3,'Tables 2-3 TRU'!$B$14:$D$31,2),blank)</f>
        <v/>
      </c>
      <c r="AU19" s="243" t="str">
        <f>IF(C19=TRUonly,PRODUCT(G19,U19,AF19-IF(AF19/TRU_oper&lt;1,1,AF19/TRU_oper)*(truck_idle/60),tru_Load_Factor,tru__hp,AT19,Other!$G$4/454)+PRODUCT(G19,tru_Load_Factor,tru__hp,AT19,U19,IF(AF19/TRU_oper&lt;1,1,AF19/TRU_oper)*(truck_idle/60),Other!$G$4/454)+PRODUCT(G19,U19,AS19,IF(AF19/TRU_oper&lt;1,1,AF19/TRU_oper)*(truck_idle/60),Other!$G$4/454),blank)</f>
        <v/>
      </c>
      <c r="AV19" s="243" t="str">
        <f>IF(C19=TRUonly,PRODUCT(G19,tru_Load_Factor,tru__hp,AT19,U19,IF(AF19/TRU_oper&lt;1,1,AF19/TRU_oper)*(truck_idle/60),Other!$G$4/454)+PRODUCT(G19,U19,AS19,IF(AF19/TRU_oper&lt;1,1,AF19/TRU_oper)*(truck_idle/60),Other!$G$4/454)+PRODUCT(G19,U19,(AF19-IF(AF19/TRU_oper&lt;1,1,AF19/TRU_oper)*(truck_idle/60)),TRU_KW,gridNox,Other!$G$4/454),blank)</f>
        <v/>
      </c>
      <c r="AW19" s="435" t="str">
        <f>IF(C19=TRUonly,VLOOKUP(B19+4,'Table 6'!$B$3:$D$20,2),blank)</f>
        <v/>
      </c>
      <c r="AX19" s="112" t="str">
        <f>IF(C19=TRUonly,VLOOKUP(B19+4,'Tables 2-3 TRU'!$B$14:$D$31,2),blank)</f>
        <v/>
      </c>
      <c r="AY19" s="243" t="str">
        <f>IF(C19=TRUonly,PRODUCT(G19,V19,AF19-IF(AF19/TRU_oper&lt;1,1,AF19/TRU_oper)*(truck_idle/60),tru_Load_Factor,tru__hp,AX19,Other!$G$4/454)+PRODUCT(G19,tru_Load_Factor,tru__hp,AX19,V19,IF(AF19/TRU_oper&lt;1,1,AF19/TRU_oper)*(truck_idle/60),Other!$G$4/454)+PRODUCT(G19,V19,AW19,IF(AF19/TRU_oper&lt;1,1,AF19/TRU_oper)*(truck_idle/60),Other!$G$4/454),blank)</f>
        <v/>
      </c>
      <c r="AZ19" s="243" t="str">
        <f>IF(C19=TRUonly,PRODUCT(G19,tru_Load_Factor,tru__hp,AX19,V19,IF(AF19/TRU_oper&lt;1,1,AF19/TRU_oper)*(truck_idle/60),Other!$G$4/454)+PRODUCT(G19,V19,AW19,IF(AF19/TRU_oper&lt;1,1,AF19/TRU_oper)*(truck_idle/60),Other!$G$4/454)+PRODUCT(G19,V19,(AF19-IF(AF19/TRU_oper&lt;1,1,AF19/TRU_oper)*(truck_idle/60)),TRU_KW,gridNox,Other!$G$4/454),blank)</f>
        <v/>
      </c>
      <c r="BA19" s="435" t="str">
        <f>IF(C19=TRUonly,VLOOKUP(B19+5,'Table 6'!$B$3:$D$20,2),blank)</f>
        <v/>
      </c>
      <c r="BB19" s="112" t="str">
        <f>IF(C19=TRUonly,VLOOKUP(B19+5,'Tables 2-3 TRU'!$B$14:$D$31,2),blank)</f>
        <v/>
      </c>
      <c r="BC19" s="243" t="str">
        <f>IF(C19=TRUonly,PRODUCT(G19,W19,AF19-IF(AF19/TRU_oper&lt;1,1,AF19/TRU_oper)*(truck_idle/60),tru_Load_Factor,tru__hp,BB19,Other!$G$4/454)+PRODUCT(G19,tru_Load_Factor,tru__hp,BB19,W19,IF(AF19/TRU_oper&lt;1,1,AF19/TRU_oper)*(truck_idle/60),Other!$G$4/454)+PRODUCT(G19,W19,BA19,IF(AF19/TRU_oper&lt;1,1,AF19/TRU_oper)*(truck_idle/60),Other!$G$4/454),blank)</f>
        <v/>
      </c>
      <c r="BD19" s="243" t="str">
        <f>IF(C19=TRUonly,PRODUCT(G19,tru_Load_Factor,tru__hp,BB19,W19,IF(AF19/TRU_oper&lt;1,1,AF19/TRU_oper)*(truck_idle/60),Other!$G$4/454)+PRODUCT(G19,W19,BA19,IF(AF19/TRU_oper&lt;1,1,AF19/TRU_oper)*(truck_idle/60),Other!$G$4/454)+PRODUCT(G19,W19,(AF19-IF(AF19/TRU_oper&lt;1,1,AF19/TRU_oper)*(truck_idle/60)),TRU_KW,gridNox,Other!$G$4/454),blank)</f>
        <v/>
      </c>
      <c r="BE19" s="435" t="str">
        <f>IF(C19=TRUonly,VLOOKUP(B19+6,'Table 6'!$B$3:$D$20,2),blank)</f>
        <v/>
      </c>
      <c r="BF19" s="112" t="str">
        <f>IF(C19=TRUonly,VLOOKUP(B19+6,'Tables 2-3 TRU'!$B$14:$D$31,2),blank)</f>
        <v/>
      </c>
      <c r="BG19" s="243" t="str">
        <f>IF(C19=TRUonly,PRODUCT(G19,X19,AF19-IF(AF19/TRU_oper&lt;1,1,AF19/TRU_oper)*(truck_idle/60),tru_Load_Factor,tru__hp,BF19,Other!$G$4/454)+PRODUCT(G19,tru_Load_Factor,tru__hp,BF19,X19,IF(AF19/TRU_oper&lt;1,1,AF19/TRU_oper)*(truck_idle/60),Other!$G$4/454)+PRODUCT(G19,X19,BE19,IF(AF19/TRU_oper&lt;1,1,AF19/TRU_oper)*(truck_idle/60),Other!$G$4/454),blank)</f>
        <v/>
      </c>
      <c r="BH19" s="243" t="str">
        <f>IF(C19=TRUonly,PRODUCT(G19,tru_Load_Factor,tru__hp,BF19,X19,IF(AF19/TRU_oper&lt;1,1,AF19/TRU_oper)*(truck_idle/60),Other!$G$4/454)+PRODUCT(G19,X19,BE19,IF(AF19/TRU_oper&lt;1,1,AF19/TRU_oper)*(truck_idle/60),Other!$G$4/454)+PRODUCT(G19,X19,(AF19-IF(AF19/TRU_oper&lt;1,1,AF19/TRU_oper)*(truck_idle/60)),TRU_KW,gridNox,Other!$G$4/454),blank)</f>
        <v/>
      </c>
      <c r="BI19" s="435" t="str">
        <f>IF(C19=TRUonly,VLOOKUP(B19+7,'Table 6'!$B$3:$D$20,2),blank)</f>
        <v/>
      </c>
      <c r="BJ19" s="112" t="str">
        <f>IF(C19=TRUonly,VLOOKUP(B19+7,'Tables 2-3 TRU'!$B$14:$D$31,2),blank)</f>
        <v/>
      </c>
      <c r="BK19" s="243" t="str">
        <f>IF(C19=TRUonly,PRODUCT(G19,Y19,AF19-IF(AF19/TRU_oper&lt;1,1,AF19/TRU_oper)*(truck_idle/60),tru_Load_Factor,tru__hp,BJ19,Other!$G$4/454)+PRODUCT(G19,tru_Load_Factor,tru__hp,BJ19,Y19,IF(AF19/TRU_oper&lt;1,1,AF19/TRU_oper)*(truck_idle/60),Other!$G$4/454)+PRODUCT(G19,Y19,BI19,IF(AF19/TRU_oper&lt;1,1,AF19/TRU_oper)*(truck_idle/60),Other!$G$4/454),blank)</f>
        <v/>
      </c>
      <c r="BL19" s="243" t="str">
        <f>IF(C19=TRUonly,PRODUCT(G19,tru_Load_Factor,tru__hp,BJ19,Y19,IF(AF19/TRU_oper&lt;1,1,AF19/TRU_oper)*(truck_idle/60),Other!$G$4/454)+PRODUCT(G19,Y19,BI19,IF(AF19/TRU_oper&lt;1,1,AF19/TRU_oper)*(truck_idle/60),Other!$G$4/454)+PRODUCT(G19,Y19,(AF19-IF(AF19/TRU_oper&lt;1,1,AF19/TRU_oper)*(truck_idle/60)),TRU_KW,gridNox,Other!$G$4/454),blank)</f>
        <v/>
      </c>
      <c r="BM19" s="435" t="str">
        <f>IF(C19=TRUonly,VLOOKUP(B19+8,'Table 6'!$B$3:$D$20,2),blank)</f>
        <v/>
      </c>
      <c r="BN19" s="112" t="str">
        <f>IF(C19=TRUonly,VLOOKUP(B19+8,'Tables 2-3 TRU'!$B$14:$D$31,2),blank)</f>
        <v/>
      </c>
      <c r="BO19" s="243" t="str">
        <f>IF(C19=TRUonly,PRODUCT(G19,Z19,AF19-IF(AF19/TRU_oper&lt;1,1,AF19/TRU_oper)*(truck_idle/60),tru_Load_Factor,tru__hp,BN19,Other!$G$4/454)+PRODUCT(G19,tru_Load_Factor,tru__hp,BN19,Z19,IF(AF19/TRU_oper&lt;1,1,AF19/TRU_oper)*(truck_idle/60),Other!$G$4/454)+PRODUCT(G19,Z19,BM19,IF(AF19/TRU_oper&lt;1,1,AF19/TRU_oper)*(truck_idle/60),Other!$G$4/454),blank)</f>
        <v/>
      </c>
      <c r="BP19" s="243" t="str">
        <f>IF(C19=TRUonly,PRODUCT(G19,tru_Load_Factor,tru__hp,BN19,Z19,(AF19/TRU_oper)*(truck_idle/60),Other!$G$4/454)+PRODUCT(G19,Z19,BM19,(AF19/TRU_oper)*(truck_idle/60),Other!$G$4/454)+PRODUCT(G19,Z19,(AF19-(AF19/TRU_oper)*(truck_idle/60)),TRU_KW,gridNox,Other!$G$4/454),blank)</f>
        <v/>
      </c>
      <c r="BQ19" s="435" t="str">
        <f>IF(C19=TRUonly,VLOOKUP(B19+9,'Table 6'!$B$3:$D$20,2),blank)</f>
        <v/>
      </c>
      <c r="BR19" s="112" t="str">
        <f>IF(C19=TRUonly,VLOOKUP(B19+9,'Tables 2-3 TRU'!$B$14:$D$31,2),blank)</f>
        <v/>
      </c>
      <c r="BS19" s="243" t="str">
        <f>IF(C19=TRUonly,PRODUCT(G19,AA19,AF19-IF(AF19/TRU_oper&lt;1,1,AF19/TRU_oper)*(truck_idle/60),tru_Load_Factor,tru__hp,BR19,Other!$G$4/454)+PRODUCT(G19,tru_Load_Factor,tru__hp,BR19,AA19,IF(AF19/TRU_oper&lt;1,1,AF19/TRU_oper)*(truck_idle/60),Other!$G$4/454)+PRODUCT(G19,AA19,BQ19,IF(AF19/TRU_oper&lt;1,1,AF19/TRU_oper)*(truck_idle/60),Other!$G$4/454),blank)</f>
        <v/>
      </c>
      <c r="BT19" s="243" t="str">
        <f>IF(C19=TRUonly,PRODUCT(G19,tru_Load_Factor,tru__hp,BR19,AA19,IF(AF19/TRU_oper&lt;1,1,AF19/TRU_oper)*(truck_idle/60),Other!$G$4/454)+PRODUCT(G19,AA19,BQ19,IF(AF19/TRU_oper&lt;1,1,AF19/TRU_oper)*(truck_idle/60),Other!$G$4/454)+PRODUCT(G19,AA19,(AF19-IF(AF19/TRU_oper&lt;1,1,AF19/TRU_oper)*(truck_idle/60)),TRU_KW,gridNox,Other!$G$4/454),blank)</f>
        <v/>
      </c>
      <c r="BU19" s="112"/>
      <c r="BV19" s="435" t="str">
        <f>IF(C19=TRUonly,VLOOKUP(B19+0,'Table 6'!$B$3:$D$20,3),blank)</f>
        <v/>
      </c>
      <c r="BW19" s="112" t="str">
        <f>IF(C19=TRUonly,VLOOKUP(B19+0,'Tables 2-3 TRU'!$B$14:$D$31,3),blank)</f>
        <v/>
      </c>
      <c r="BX19" s="243" t="str">
        <f>IF(C19=TRUonly,PRODUCT(G19,R19,AF19-IF(AF19/TRU_oper&lt;1,1,AF19/TRU_oper)*(truck_idle/60),tru_Load_Factor,tru__hp,BW19,Other!$G$4/454)+PRODUCT(G19,tru_Load_Factor,tru__hp,BW19,R19,IF(AF19/TRU_oper&lt;1,1,AF19/TRU_oper)*(truck_idle/60),365/454)+PRODUCT(G19,R19,BV19,IF(AF19/TRU_oper&lt;1,1,AF19/TRU_oper)*(truck_idle/60),Other!$G$4/454),blank)</f>
        <v/>
      </c>
      <c r="BY19" s="243" t="str">
        <f>IF(C19=TRUonly,PRODUCT(G19,tru_Load_Factor,tru__hp,BW19,R19,IF(AF19/TRU_oper&lt;1,1,AF19/TRU_oper)*(truck_idle/60),Other!$G$4/454)+PRODUCT(G19,R19,BV19,IF(AF19/TRU_oper&lt;1,1,AF19/TRU_oper)*(truck_idle/60),Other!$G$4/454)+PRODUCT(G19,R19,(AF19-IF(AF19/TRU_oper&lt;1,1,AF19/TRU_oper)*(truck_idle/60)),TRU_KW,gridPM,Other!$G$4/454),blank)</f>
        <v/>
      </c>
      <c r="BZ19" s="435" t="str">
        <f>IF(C19=TRUonly,VLOOKUP(B19+1,'Table 6'!$B$3:$D$20,3),blank)</f>
        <v/>
      </c>
      <c r="CA19" s="112" t="str">
        <f>IF(C19=TRUonly,VLOOKUP(B19+1,'Tables 2-3 TRU'!$B$14:$D$31,3),blank)</f>
        <v/>
      </c>
      <c r="CB19" s="243" t="str">
        <f>IF(C19=TRUonly,PRODUCT(G19,S19,AF19-IF(AF19/TRU_oper&lt;1,1,AF19/TRU_oper)*(truck_idle/60),tru_Load_Factor,tru__hp,CA19,Other!$G$4/454)+PRODUCT(G19,tru_Load_Factor,tru__hp,CA19,S19,IF(AF19/TRU_oper&lt;1,1,AF19/TRU_oper)*(truck_idle/60),365/454)+PRODUCT(G19,S19,BZ19,IF(AF19/TRU_oper&lt;1,1,AF19/TRU_oper)*(truck_idle/60),Other!$G$4/454),blank)</f>
        <v/>
      </c>
      <c r="CC19" s="243" t="str">
        <f>IF(C19=TRUonly,PRODUCT(G19,tru_Load_Factor,tru__hp,CA19,S19,IF(AF19/TRU_oper&lt;1,1,AF19/TRU_oper)*(truck_idle/60),Other!$G$4/454)+PRODUCT(G19,S19,BZ19,IF(AF19/TRU_oper&lt;1,1,AF19/TRU_oper)*(truck_idle/60),Other!$G$4/454)+PRODUCT(G19,S19,(AF19-IF(AF19/TRU_oper&lt;1,1,AF19/TRU_oper)*(truck_idle/60)),TRU_KW,gridPM,Other!$G$4/454),blank)</f>
        <v/>
      </c>
      <c r="CD19" s="435" t="str">
        <f>IF(C19=TRUonly,VLOOKUP(B19+2,'Table 6'!$B$3:$D$20,3),blank)</f>
        <v/>
      </c>
      <c r="CE19" s="112" t="str">
        <f>IF(C19=TRUonly,VLOOKUP(B19+2,'Tables 2-3 TRU'!$B$14:$D$31,3),blank)</f>
        <v/>
      </c>
      <c r="CF19" s="243" t="str">
        <f>IF(C19=TRUonly,PRODUCT(G19,T19,AF19-IF(AF19/TRU_oper&lt;1,1,AF19/TRU_oper)*(truck_idle/60),tru_Load_Factor,tru__hp,CE19,Other!$G$4/454)+PRODUCT(G19,tru_Load_Factor,tru__hp,CE19,T19,IF(AF19/TRU_oper&lt;1,1,AF19/TRU_oper)*(truck_idle/60),365/454)+PRODUCT(G19,T19,CD19,IF(AF19/TRU_oper&lt;1,1,AF19/TRU_oper)*(truck_idle/60),Other!$G$4/454),blank)</f>
        <v/>
      </c>
      <c r="CG19" s="243" t="str">
        <f>IF(C19=TRUonly,PRODUCT(G19,tru_Load_Factor,tru__hp,CE19,T19,IF(AF19/TRU_oper&lt;1,1,AF19/TRU_oper)*(truck_idle/60),Other!$G$4/454)+PRODUCT(G19,T19,CD19,IF(AF19/TRU_oper&lt;1,1,AF19/TRU_oper)*(truck_idle/60),Other!$G$4/454)+PRODUCT(G19,T19,(AF19-IF(AF19/TRU_oper&lt;1,1,AF19/TRU_oper)*(truck_idle/60)),TRU_KW,gridPM,Other!$G$4/454),blank)</f>
        <v/>
      </c>
      <c r="CH19" s="435" t="str">
        <f>IF(C19=TRUonly,VLOOKUP(B19+3,'Table 6'!$B$3:$D$20,3),blank)</f>
        <v/>
      </c>
      <c r="CI19" s="112" t="str">
        <f>IF(C19=TRUonly,VLOOKUP(B19+3,'Tables 2-3 TRU'!$B$14:$D$31,3),blank)</f>
        <v/>
      </c>
      <c r="CJ19" s="243" t="str">
        <f>IF(C19=TRUonly,PRODUCT(G19,U19,AF19-IF(AF19/TRU_oper&lt;1,1,AF19/TRU_oper)*(truck_idle/60),tru_Load_Factor,tru__hp,CI19,Other!$G$4/454)+PRODUCT(G19,tru_Load_Factor,tru__hp,CI19,U19,IF(AF19/TRU_oper&lt;1,1,AF19/TRU_oper)*(truck_idle/60),Other!$G$4/454)+PRODUCT(G19,U19,CH19,IF(AF19/TRU_oper&lt;1,1,AF19/TRU_oper)*(truck_idle/60),Other!$G$4/454),blank)</f>
        <v/>
      </c>
      <c r="CK19" s="243" t="str">
        <f>IF(C19=TRUonly,PRODUCT(G19,tru_Load_Factor,tru__hp,CI19,U19,IF(AF19/TRU_oper&lt;1,1,AF19/TRU_oper)*(truck_idle/60),Other!$G$4/454)+PRODUCT(G19,U19,CH19,IF(AF19/TRU_oper&lt;1,1,AF19/TRU_oper)*(truck_idle/60),Other!$G$4/454)+PRODUCT(G19,U19,(AF19-IF(AF19/TRU_oper&lt;1,1,AF19/TRU_oper)*(truck_idle/60)),TRU_KW,gridPM,Other!$G$4/454),blank)</f>
        <v/>
      </c>
      <c r="CL19" s="435" t="str">
        <f>IF(C19=TRUonly,VLOOKUP(B19+4,'Table 6'!$B$3:$D$20,3),blank)</f>
        <v/>
      </c>
      <c r="CM19" s="112" t="str">
        <f>IF(C19=TRUonly,VLOOKUP(B19+4,'Tables 2-3 TRU'!$B$14:$D$31,3),blank)</f>
        <v/>
      </c>
      <c r="CN19" s="243" t="str">
        <f>IF(C19=TRUonly,PRODUCT(G19,V19,AF19-IF(AF19/TRU_oper&lt;1,1,AF19/TRU_oper)*(truck_idle/60),tru_Load_Factor,tru__hp,CM19,Other!$G$4/454)+PRODUCT(G19,tru_Load_Factor,tru__hp,CM19,V19,IF(AF19/TRU_oper&lt;1,1,AF19/TRU_oper)*(truck_idle/60),Other!$G$4/454)+PRODUCT(G19,V19,CL19,IF(AF19/TRU_oper&lt;1,1,AF19/TRU_oper)*(truck_idle/60),Other!$G$4/454),blank)</f>
        <v/>
      </c>
      <c r="CO19" s="243" t="str">
        <f>IF(C19=TRUonly,PRODUCT(G19,tru_Load_Factor,tru__hp,CM19,V19,IF(AF19/TRU_oper&lt;1,1,AF19/TRU_oper)*(truck_idle/60),Other!$G$4/454)+PRODUCT(G19,V19,CL19,IF(AF19/TRU_oper&lt;1,1,AF19/TRU_oper)*(truck_idle/60),Other!$G$4/454)+PRODUCT(G19,V19,(AF19-IF(AF19/TRU_oper&lt;1,1,AF19/TRU_oper)*(truck_idle/60)),TRU_KW,gridPM,Other!$G$4/454),blank)</f>
        <v/>
      </c>
      <c r="CP19" s="435" t="str">
        <f>IF(C19=TRUonly,VLOOKUP(B19+5,'Table 6'!$B$3:$D$20,3),blank)</f>
        <v/>
      </c>
      <c r="CQ19" s="112" t="str">
        <f>IF(C19=TRUonly,VLOOKUP(B19+5,'Tables 2-3 TRU'!$B$14:$D$31,3),blank)</f>
        <v/>
      </c>
      <c r="CR19" s="243" t="str">
        <f>IF(C19=TRUonly,PRODUCT(G19,W19,AF19-IF(AF19/TRU_oper&lt;1,1,AF19/TRU_oper)*(truck_idle/60),tru_Load_Factor,tru__hp,CQ19,Other!$G$4/454)+PRODUCT(G19,tru_Load_Factor,tru__hp,CQ19,W19,IF(AF19/TRU_oper&lt;1,1,AF19/TRU_oper)*(truck_idle/60),Other!$G$4/454)+PRODUCT(G19,W19,CP19,IF(AF19/TRU_oper&lt;1,1,AF19/TRU_oper)*(truck_idle/60),Other!$G$4/454),blank)</f>
        <v/>
      </c>
      <c r="CS19" s="243" t="str">
        <f>IF(C19=TRUonly,PRODUCT(G19,tru_Load_Factor,tru__hp,CQ19,W19,IF(AF19/TRU_oper&lt;1,1,AF19/TRU_oper)*(truck_idle/60),Other!$G$4/454)+PRODUCT(G19,W19,CP19,IF(AF19/TRU_oper&lt;1,1,AF19/TRU_oper)*(truck_idle/60),Other!$G$4/454)+PRODUCT(G19,W19,(AF19-IF(AF19/TRU_oper&lt;1,1,AF19/TRU_oper)*(truck_idle/60)),TRU_KW,gridPM,Other!$G$4/454),blank)</f>
        <v/>
      </c>
      <c r="CT19" s="435" t="str">
        <f>IF(C19=TRUonly,VLOOKUP(B19+6,'Table 6'!$B$3:$D$20,3),blank)</f>
        <v/>
      </c>
      <c r="CU19" s="112" t="str">
        <f>IF(C19=TRUonly,VLOOKUP(B19+6,'Tables 2-3 TRU'!$B$14:$D$31,3),blank)</f>
        <v/>
      </c>
      <c r="CV19" s="243" t="str">
        <f>IF(C19=TRUonly,PRODUCT(G19,X19,AF19-IF(AF19/TRU_oper&lt;1,1,AF19/TRU_oper)*(truck_idle/60),tru_Load_Factor,tru__hp,CU19,Other!$G$4/454)+PRODUCT(G19,tru_Load_Factor,tru__hp,CU19,X19,IF(AF19/TRU_oper&lt;1,1,AF19/TRU_oper)*(truck_idle/60),Other!$G$4/454)+PRODUCT(G19,X19,CT19,IF(AF19/TRU_oper&lt;1,1,AF19/TRU_oper)*(truck_idle/60),Other!$G$4/454),blank)</f>
        <v/>
      </c>
      <c r="CW19" s="243" t="str">
        <f>IF(C19=TRUonly,PRODUCT(G19,tru_Load_Factor,tru__hp,CU19,X19,IF(AF19/TRU_oper&lt;1,1,AF19/TRU_oper)*(truck_idle/60),Other!$G$4/454)+PRODUCT(G19,X19,CT19,IF(AF19/TRU_oper&lt;1,1,AF19/TRU_oper)*(truck_idle/60),Other!$G$4/454)+PRODUCT(G19,X19,(AF19-IF(AF19/TRU_oper&lt;1,1,AF19/TRU_oper)*(truck_idle/60)),TRU_KW,gridPM,Other!$G$4/454),blank)</f>
        <v/>
      </c>
      <c r="CX19" s="435" t="str">
        <f>IF(C19=TRUonly,VLOOKUP(B19+7,'Table 6'!$B$3:$D$20,3),blank)</f>
        <v/>
      </c>
      <c r="CY19" s="112" t="str">
        <f>IF(C19=TRUonly,VLOOKUP(B19+7,'Tables 2-3 TRU'!$B$14:$D$31,3),blank)</f>
        <v/>
      </c>
      <c r="CZ19" s="243" t="str">
        <f>IF(C19=TRUonly,PRODUCT(G19,Y19,AF19-IF(AF19/TRU_oper&lt;1,1,AF19/TRU_oper)*(truck_idle/60),tru_Load_Factor,tru__hp,CY19,Other!$G$4/454)+PRODUCT(G19,tru_Load_Factor,tru__hp,CY19,Y19,IF(AF19/TRU_oper&lt;1,1,AF19/TRU_oper)*(truck_idle/60),Other!$G$4/454)+PRODUCT(G19,Y19,CX19,IF(AF19/TRU_oper&lt;1,1,AF19/TRU_oper)*(truck_idle/60),Other!$G$4/454),blank)</f>
        <v/>
      </c>
      <c r="DA19" s="243" t="str">
        <f>IF(C19=TRUonly,PRODUCT(G19,tru_Load_Factor,tru__hp,CY19,Y19,IF(AF19/TRU_oper&lt;1,1,AF19/TRU_oper)*(truck_idle/60),Other!$G$4/454)+PRODUCT(G19,Y19,CX19,IF(AF19/TRU_oper&lt;1,1,AF19/TRU_oper)*(truck_idle/60),Other!$G$4/454)+PRODUCT(G19,Y19,(AF19-IF(AF19/TRU_oper&lt;1,1,AF19/TRU_oper)*(truck_idle/60)),TRU_KW,gridPM,Other!$G$4/454),blank)</f>
        <v/>
      </c>
      <c r="DB19" s="435" t="str">
        <f>IF(C19=TRUonly,VLOOKUP(B19+8,'Table 6'!$B$3:$D$20,3),blank)</f>
        <v/>
      </c>
      <c r="DC19" s="112" t="str">
        <f>IF(C19=TRUonly,VLOOKUP(B19+8,'Tables 2-3 TRU'!$B$14:$D$31,3),blank)</f>
        <v/>
      </c>
      <c r="DD19" s="243" t="str">
        <f>IF(C19=TRUonly,PRODUCT(G19,Z19,AF19-IF(AF19/TRU_oper&lt;1,1,AF19/TRU_oper)*(truck_idle/60),tru_Load_Factor,tru__hp,DC19,Other!$G$4/454)+PRODUCT(G19,tru_Load_Factor,tru__hp,DC19,Z19,IF(AF19/TRU_oper&lt;1,1,AF19/TRU_oper)*(truck_idle/60),Other!$G$4/454)+PRODUCT(G19,Z19,DB19,IF(AF19/TRU_oper&lt;1,1,AF19/TRU_oper)*(truck_idle/60),Other!$G$4/454),blank)</f>
        <v/>
      </c>
      <c r="DE19" s="243" t="str">
        <f>IF(C19=TRUonly,PRODUCT(G19,tru_Load_Factor,tru__hp,DC19,Z19,IF(AF19/TRU_oper&lt;1,1,AF19/TRU_oper)*(truck_idle/60),Other!$G$4/454)+PRODUCT(G19,Z19,DB19,IF(AF19/TRU_oper&lt;1,1,AF19/TRU_oper)*(truck_idle/60),Other!$G$4/454)+PRODUCT(G19,Z19,(AF19-IF(AF19/TRU_oper&lt;1,1,AF19/TRU_oper)*(truck_idle/60)),TRU_KW,gridPM,Other!$G$4/454),blank)</f>
        <v/>
      </c>
      <c r="DF19" s="435" t="str">
        <f>IF(C19=TRUonly,VLOOKUP(B19+9,'Table 6'!$B$3:$D$20,3),blank)</f>
        <v/>
      </c>
      <c r="DG19" s="112" t="str">
        <f>IF(C19=TRUonly,VLOOKUP(B19+9,'Tables 2-3 TRU'!$B$14:$D$31,3),blank)</f>
        <v/>
      </c>
      <c r="DH19" s="243" t="str">
        <f>IF(C19=TRUonly,PRODUCT(G19,AA19,AF19-IF(AF19/TRU_oper&lt;1,1,AF19/TRU_oper)*(truck_idle/60),tru_Load_Factor,tru__hp,DG19,Other!$G$4/454)+PRODUCT(G19,tru_Load_Factor,tru__hp,DG19,AA19,IF(AF19/TRU_oper&lt;1,1,AF19/TRU_oper)*(truck_idle/60),Other!$G$4/454)+PRODUCT(G19,AA19,DF19,IF(AF19/TRU_oper&lt;1,1,AF19/TRU_oper)*(truck_idle/60),Other!$G$4/454),blank)</f>
        <v/>
      </c>
      <c r="DI19" s="243" t="str">
        <f>IF(C19=TRUonly,PRODUCT(G19,tru_Load_Factor,tru__hp,DG19,AA19,IF(AF19/TRU_oper&lt;1,1,AF19/TRU_oper)*(truck_idle/60),Other!$G$4/454)+PRODUCT(G19,AA19,DF19,IF(AF19/TRU_oper&lt;1,1,AF19/TRU_oper)*(truck_idle/60),Other!$G$4/454)+PRODUCT(G19,AA19,(AF19-IF(AF19/TRU_oper&lt;1,1,AF19/TRU_oper)*(truck_idle/60)),TRU_KW,gridPM,Other!$G$4/454),blank)</f>
        <v/>
      </c>
      <c r="DK19" s="4" t="str">
        <f t="shared" si="1"/>
        <v/>
      </c>
      <c r="DL19" s="4" t="str">
        <f t="shared" si="2"/>
        <v/>
      </c>
      <c r="DM19" s="4"/>
      <c r="DN19" s="4" t="str">
        <f t="shared" si="3"/>
        <v/>
      </c>
      <c r="DO19" s="4" t="str">
        <f t="shared" si="4"/>
        <v/>
      </c>
      <c r="DP19" s="4"/>
      <c r="DQ19" s="4" t="str">
        <f t="shared" si="5"/>
        <v/>
      </c>
      <c r="DR19" s="4" t="str">
        <f t="shared" si="6"/>
        <v/>
      </c>
      <c r="DS19" s="4" t="str">
        <f t="shared" si="7"/>
        <v/>
      </c>
      <c r="DT19" s="244" t="str">
        <f t="shared" si="8"/>
        <v/>
      </c>
      <c r="DU19" s="55"/>
    </row>
    <row r="20" spans="1:125" x14ac:dyDescent="0.2">
      <c r="A20" t="str">
        <f>IF(C20=TRUonly,'User Input Data'!A24,blank)</f>
        <v/>
      </c>
      <c r="B20" t="str">
        <f>IF(C20=TRUonly,'User Input Data'!B24,blank)</f>
        <v/>
      </c>
      <c r="C20" t="str">
        <f>IF('User Input Data'!C24=TRUonly,'User Input Data'!C24,blank)</f>
        <v/>
      </c>
      <c r="D20" t="str">
        <f>IF(AND('User Input Data'!D24&gt;1,C20=TRUonly),'User Input Data'!D24,blank)</f>
        <v/>
      </c>
      <c r="E20" t="str">
        <f>IF(AND('User Input Data'!E24&gt;1,C20=TRUonly),'User Input Data'!E24,blank)</f>
        <v/>
      </c>
      <c r="F20" t="str">
        <f>IF(AND('User Input Data'!F24&gt;1,C20=TRUonly),'User Input Data'!F24,blank)</f>
        <v/>
      </c>
      <c r="G20" t="str">
        <f>IF(AND('User Input Data'!G24&gt;1,C20=TRUonly),'User Input Data'!G24,blank)</f>
        <v/>
      </c>
      <c r="H20" s="78"/>
      <c r="I20" s="78"/>
      <c r="J20" s="78"/>
      <c r="K20" s="78"/>
      <c r="L20" s="78"/>
      <c r="M20" s="78"/>
      <c r="N20" s="78"/>
      <c r="O20" s="78"/>
      <c r="P20" s="78"/>
      <c r="Q20" s="78"/>
      <c r="R20" s="79" t="str">
        <f>IF(C20=TRUonly,'User Input Data'!R24,blank)</f>
        <v/>
      </c>
      <c r="S20" s="79" t="str">
        <f>IF(C20=TRUonly,'User Input Data'!S24,blank)</f>
        <v/>
      </c>
      <c r="T20" s="79" t="str">
        <f>IF(C20=TRUonly,'User Input Data'!T24,blank)</f>
        <v/>
      </c>
      <c r="U20" s="79" t="str">
        <f>IF(C20=TRUonly,'User Input Data'!U24,blank)</f>
        <v/>
      </c>
      <c r="V20" s="79" t="str">
        <f>IF(C20=TRUonly,'User Input Data'!V24,blank)</f>
        <v/>
      </c>
      <c r="W20" s="79" t="str">
        <f>IF(C20=TRUonly,'User Input Data'!W24,blank)</f>
        <v/>
      </c>
      <c r="X20" s="79" t="str">
        <f>IF(C20=TRUonly,'User Input Data'!X24,blank)</f>
        <v/>
      </c>
      <c r="Y20" s="79" t="str">
        <f>IF(C20=TRUonly,'User Input Data'!Y24,blank)</f>
        <v/>
      </c>
      <c r="Z20" s="79" t="str">
        <f>IF(C20=TRUonly,'User Input Data'!Z24,blank)</f>
        <v/>
      </c>
      <c r="AA20" s="79" t="str">
        <f>IF(C20=TRUonly,'User Input Data'!AA24,blank)</f>
        <v/>
      </c>
      <c r="AB20" s="9" t="str">
        <f>IF('User Input Data'!C24=TRUonly,'User Input Data'!AC24,blank)</f>
        <v/>
      </c>
      <c r="AC20" s="9" t="str">
        <f>IF('User Input Data'!C24=TRUonly,'User Input Data'!AD24,blank)</f>
        <v/>
      </c>
      <c r="AE20" s="78"/>
      <c r="AF20" t="str">
        <f>IF(F20&gt;0,F20,Other!$G$7)</f>
        <v/>
      </c>
      <c r="AG20" s="435" t="str">
        <f>IF(C20=TRUonly,VLOOKUP(B20+0,'Table 6'!$B$3:$D$20,2),blank)</f>
        <v/>
      </c>
      <c r="AH20" t="str">
        <f>IF(C20=TRUonly,VLOOKUP(B20+0,'Tables 2-3 TRU'!$B$14:$D$31,2),blank)</f>
        <v/>
      </c>
      <c r="AI20" s="243" t="str">
        <f>IF(C20=TRUonly,PRODUCT(G20,IF(AF20/TRU_oper&lt;1,1,AF20/TRU_oper)*(truck_idle/60),Other!$G$4/454,AG20,R20)+PRODUCT(G20,tru_Load_Factor,tru__hp,R20,IF(AF20/TRU_oper&lt;1,1,AF20/TRU_oper)*(truck_idle/60),Other!$G$4/454,AH20)+PRODUCT(G20,R20,(AF20-IF(AF20/TRU_oper&lt;1,1,AF20/TRU_oper)*(truck_idle/60)),tru_Load_Factor,tru__hp,Other!$G$4/454,AH20),blank)</f>
        <v/>
      </c>
      <c r="AJ20" s="243" t="str">
        <f>IF(C20=TRUonly,PRODUCT(G20,tru_Load_Factor,tru__hp,AH20,R20,IF(AF20/TRU_oper&lt;1,1,AF20/TRU_oper)*(truck_idle/60),Other!$G$4/454)+PRODUCT(G20,R20,AG20,IF(AF20/TRU_oper&lt;1,1,AF20/TRU_oper)*(truck_idle/60),Other!$G$4/454)+PRODUCT(G20,R20,(AF20-IF(AF20/TRU_oper&lt;1,1,AF20/TRU_oper)*(truck_idle/60)),TRU_KW,gridNox,Other!$G$4/454),blank)</f>
        <v/>
      </c>
      <c r="AK20" s="435" t="str">
        <f>IF(C20=TRUonly,VLOOKUP(B20+1,'Table 6'!$B$3:$D$20,2),blank)</f>
        <v/>
      </c>
      <c r="AL20" s="112" t="str">
        <f>IF(C20=TRUonly,VLOOKUP(B20+1,'Tables 2-3 TRU'!$B$14:$D$31,2),blank)</f>
        <v/>
      </c>
      <c r="AM20" s="243" t="str">
        <f>IF(C20=TRUonly,PRODUCT(G20,S20,AF20-IF(AF20/TRU_oper&lt;1,1,AF20/TRU_oper)*(truck_idle/60),tru_Load_Factor,tru__hp,AL20,Other!$G$4/454)+PRODUCT(G20,tru_Load_Factor,tru__hp,AL20,S20,IF(AF20/TRU_oper&lt;1,1,AF20/TRU_oper)*(truck_idle/60),Other!$G$4/454)+PRODUCT(G20,S20,AK20,IF(AF20/TRU_oper&lt;1,1,AF20/TRU_oper)*(truck_idle/60),Other!$G$4/454),blank)</f>
        <v/>
      </c>
      <c r="AN20" s="243" t="str">
        <f>IF(C20=TRUonly,PRODUCT(G20,tru_Load_Factor,tru__hp,AL20,S20,IF(AF20/TRU_oper&lt;1,1,AF20/TRU_oper)*(truck_idle/60),Other!$G$4/454)+PRODUCT(G20,S20,AK20,IF(AF20/TRU_oper&lt;1,1,AF20/TRU_oper)*(truck_idle/60),Other!$G$4/454)+PRODUCT(G20,S20,(AF20-IF(AF20/TRU_oper&lt;1,1,AF20/TRU_oper)*(truck_idle/60)),TRU_KW,gridNox,Other!$G$4/454),blank)</f>
        <v/>
      </c>
      <c r="AO20" s="435" t="str">
        <f>IF(C20=TRUonly,VLOOKUP(B20+2,'Table 6'!$B$3:$D$20,2),blank)</f>
        <v/>
      </c>
      <c r="AP20" s="112" t="str">
        <f>IF(C20=TRUonly,VLOOKUP(B20+2,'Tables 2-3 TRU'!$B$14:$D$31,2),blank)</f>
        <v/>
      </c>
      <c r="AQ20" s="243" t="str">
        <f>IF(C20=TRUonly,PRODUCT(G20,T20,AF20-IF(AF20/TRU_oper&lt;1,1,AF20/TRU_oper)*(truck_idle/60),tru_Load_Factor,tru__hp,AP20,Other!$G$4/454)+PRODUCT(G20,tru_Load_Factor,tru__hp,AP20,T20,IF(AF20/TRU_oper&lt;1,1,AF20/TRU_oper)*(truck_idle/60),Other!$G$4/454)+PRODUCT(G20,T20,AO20,IF(AF20/TRU_oper&lt;1,1,AF20/TRU_oper)*(truck_idle/60),Other!$G$4/454),blank)</f>
        <v/>
      </c>
      <c r="AR20" s="243" t="str">
        <f>IF(C20=TRUonly,PRODUCT(G20,tru_Load_Factor,tru__hp,AP20,T20,IF(AF20/TRU_oper&lt;1,1,AF20/TRU_oper)*(truck_idle/60),Other!$G$4/454)+PRODUCT(G20,T20,AO20,IF(AF20/TRU_oper&lt;1,1,AF20/TRU_oper)*(truck_idle/60),Other!$G$4/454)+PRODUCT(G20,T20,(AF20-IF(AF20/TRU_oper&lt;1,1,AF20/TRU_oper)*(truck_idle/60)),TRU_KW,gridNox,Other!$G$4/454),blank)</f>
        <v/>
      </c>
      <c r="AS20" s="435" t="str">
        <f>IF(C20=TRUonly,VLOOKUP(B20+3,'Table 6'!$B$3:$D$20,2),blank)</f>
        <v/>
      </c>
      <c r="AT20" s="112" t="str">
        <f>IF(C20=TRUonly,VLOOKUP(B20+3,'Tables 2-3 TRU'!$B$14:$D$31,2),blank)</f>
        <v/>
      </c>
      <c r="AU20" s="243" t="str">
        <f>IF(C20=TRUonly,PRODUCT(G20,U20,AF20-IF(AF20/TRU_oper&lt;1,1,AF20/TRU_oper)*(truck_idle/60),tru_Load_Factor,tru__hp,AT20,Other!$G$4/454)+PRODUCT(G20,tru_Load_Factor,tru__hp,AT20,U20,IF(AF20/TRU_oper&lt;1,1,AF20/TRU_oper)*(truck_idle/60),Other!$G$4/454)+PRODUCT(G20,U20,AS20,IF(AF20/TRU_oper&lt;1,1,AF20/TRU_oper)*(truck_idle/60),Other!$G$4/454),blank)</f>
        <v/>
      </c>
      <c r="AV20" s="243" t="str">
        <f>IF(C20=TRUonly,PRODUCT(G20,tru_Load_Factor,tru__hp,AT20,U20,IF(AF20/TRU_oper&lt;1,1,AF20/TRU_oper)*(truck_idle/60),Other!$G$4/454)+PRODUCT(G20,U20,AS20,IF(AF20/TRU_oper&lt;1,1,AF20/TRU_oper)*(truck_idle/60),Other!$G$4/454)+PRODUCT(G20,U20,(AF20-IF(AF20/TRU_oper&lt;1,1,AF20/TRU_oper)*(truck_idle/60)),TRU_KW,gridNox,Other!$G$4/454),blank)</f>
        <v/>
      </c>
      <c r="AW20" s="435" t="str">
        <f>IF(C20=TRUonly,VLOOKUP(B20+4,'Table 6'!$B$3:$D$20,2),blank)</f>
        <v/>
      </c>
      <c r="AX20" s="112" t="str">
        <f>IF(C20=TRUonly,VLOOKUP(B20+4,'Tables 2-3 TRU'!$B$14:$D$31,2),blank)</f>
        <v/>
      </c>
      <c r="AY20" s="243" t="str">
        <f>IF(C20=TRUonly,PRODUCT(G20,V20,AF20-IF(AF20/TRU_oper&lt;1,1,AF20/TRU_oper)*(truck_idle/60),tru_Load_Factor,tru__hp,AX20,Other!$G$4/454)+PRODUCT(G20,tru_Load_Factor,tru__hp,AX20,V20,IF(AF20/TRU_oper&lt;1,1,AF20/TRU_oper)*(truck_idle/60),Other!$G$4/454)+PRODUCT(G20,V20,AW20,IF(AF20/TRU_oper&lt;1,1,AF20/TRU_oper)*(truck_idle/60),Other!$G$4/454),blank)</f>
        <v/>
      </c>
      <c r="AZ20" s="243" t="str">
        <f>IF(C20=TRUonly,PRODUCT(G20,tru_Load_Factor,tru__hp,AX20,V20,IF(AF20/TRU_oper&lt;1,1,AF20/TRU_oper)*(truck_idle/60),Other!$G$4/454)+PRODUCT(G20,V20,AW20,IF(AF20/TRU_oper&lt;1,1,AF20/TRU_oper)*(truck_idle/60),Other!$G$4/454)+PRODUCT(G20,V20,(AF20-IF(AF20/TRU_oper&lt;1,1,AF20/TRU_oper)*(truck_idle/60)),TRU_KW,gridNox,Other!$G$4/454),blank)</f>
        <v/>
      </c>
      <c r="BA20" s="435" t="str">
        <f>IF(C20=TRUonly,VLOOKUP(B20+5,'Table 6'!$B$3:$D$20,2),blank)</f>
        <v/>
      </c>
      <c r="BB20" s="112" t="str">
        <f>IF(C20=TRUonly,VLOOKUP(B20+5,'Tables 2-3 TRU'!$B$14:$D$31,2),blank)</f>
        <v/>
      </c>
      <c r="BC20" s="243" t="str">
        <f>IF(C20=TRUonly,PRODUCT(G20,W20,AF20-IF(AF20/TRU_oper&lt;1,1,AF20/TRU_oper)*(truck_idle/60),tru_Load_Factor,tru__hp,BB20,Other!$G$4/454)+PRODUCT(G20,tru_Load_Factor,tru__hp,BB20,W20,IF(AF20/TRU_oper&lt;1,1,AF20/TRU_oper)*(truck_idle/60),Other!$G$4/454)+PRODUCT(G20,W20,BA20,IF(AF20/TRU_oper&lt;1,1,AF20/TRU_oper)*(truck_idle/60),Other!$G$4/454),blank)</f>
        <v/>
      </c>
      <c r="BD20" s="243" t="str">
        <f>IF(C20=TRUonly,PRODUCT(G20,tru_Load_Factor,tru__hp,BB20,W20,IF(AF20/TRU_oper&lt;1,1,AF20/TRU_oper)*(truck_idle/60),Other!$G$4/454)+PRODUCT(G20,W20,BA20,IF(AF20/TRU_oper&lt;1,1,AF20/TRU_oper)*(truck_idle/60),Other!$G$4/454)+PRODUCT(G20,W20,(AF20-IF(AF20/TRU_oper&lt;1,1,AF20/TRU_oper)*(truck_idle/60)),TRU_KW,gridNox,Other!$G$4/454),blank)</f>
        <v/>
      </c>
      <c r="BE20" s="435" t="str">
        <f>IF(C20=TRUonly,VLOOKUP(B20+6,'Table 6'!$B$3:$D$20,2),blank)</f>
        <v/>
      </c>
      <c r="BF20" s="112" t="str">
        <f>IF(C20=TRUonly,VLOOKUP(B20+6,'Tables 2-3 TRU'!$B$14:$D$31,2),blank)</f>
        <v/>
      </c>
      <c r="BG20" s="243" t="str">
        <f>IF(C20=TRUonly,PRODUCT(G20,X20,AF20-IF(AF20/TRU_oper&lt;1,1,AF20/TRU_oper)*(truck_idle/60),tru_Load_Factor,tru__hp,BF20,Other!$G$4/454)+PRODUCT(G20,tru_Load_Factor,tru__hp,BF20,X20,IF(AF20/TRU_oper&lt;1,1,AF20/TRU_oper)*(truck_idle/60),Other!$G$4/454)+PRODUCT(G20,X20,BE20,IF(AF20/TRU_oper&lt;1,1,AF20/TRU_oper)*(truck_idle/60),Other!$G$4/454),blank)</f>
        <v/>
      </c>
      <c r="BH20" s="243" t="str">
        <f>IF(C20=TRUonly,PRODUCT(G20,tru_Load_Factor,tru__hp,BF20,X20,IF(AF20/TRU_oper&lt;1,1,AF20/TRU_oper)*(truck_idle/60),Other!$G$4/454)+PRODUCT(G20,X20,BE20,IF(AF20/TRU_oper&lt;1,1,AF20/TRU_oper)*(truck_idle/60),Other!$G$4/454)+PRODUCT(G20,X20,(AF20-IF(AF20/TRU_oper&lt;1,1,AF20/TRU_oper)*(truck_idle/60)),TRU_KW,gridNox,Other!$G$4/454),blank)</f>
        <v/>
      </c>
      <c r="BI20" s="435" t="str">
        <f>IF(C20=TRUonly,VLOOKUP(B20+7,'Table 6'!$B$3:$D$20,2),blank)</f>
        <v/>
      </c>
      <c r="BJ20" s="112" t="str">
        <f>IF(C20=TRUonly,VLOOKUP(B20+7,'Tables 2-3 TRU'!$B$14:$D$31,2),blank)</f>
        <v/>
      </c>
      <c r="BK20" s="243" t="str">
        <f>IF(C20=TRUonly,PRODUCT(G20,Y20,AF20-IF(AF20/TRU_oper&lt;1,1,AF20/TRU_oper)*(truck_idle/60),tru_Load_Factor,tru__hp,BJ20,Other!$G$4/454)+PRODUCT(G20,tru_Load_Factor,tru__hp,BJ20,Y20,IF(AF20/TRU_oper&lt;1,1,AF20/TRU_oper)*(truck_idle/60),Other!$G$4/454)+PRODUCT(G20,Y20,BI20,IF(AF20/TRU_oper&lt;1,1,AF20/TRU_oper)*(truck_idle/60),Other!$G$4/454),blank)</f>
        <v/>
      </c>
      <c r="BL20" s="243" t="str">
        <f>IF(C20=TRUonly,PRODUCT(G20,tru_Load_Factor,tru__hp,BJ20,Y20,IF(AF20/TRU_oper&lt;1,1,AF20/TRU_oper)*(truck_idle/60),Other!$G$4/454)+PRODUCT(G20,Y20,BI20,IF(AF20/TRU_oper&lt;1,1,AF20/TRU_oper)*(truck_idle/60),Other!$G$4/454)+PRODUCT(G20,Y20,(AF20-IF(AF20/TRU_oper&lt;1,1,AF20/TRU_oper)*(truck_idle/60)),TRU_KW,gridNox,Other!$G$4/454),blank)</f>
        <v/>
      </c>
      <c r="BM20" s="435" t="str">
        <f>IF(C20=TRUonly,VLOOKUP(B20+8,'Table 6'!$B$3:$D$20,2),blank)</f>
        <v/>
      </c>
      <c r="BN20" s="112" t="str">
        <f>IF(C20=TRUonly,VLOOKUP(B20+8,'Tables 2-3 TRU'!$B$14:$D$31,2),blank)</f>
        <v/>
      </c>
      <c r="BO20" s="243" t="str">
        <f>IF(C20=TRUonly,PRODUCT(G20,Z20,AF20-IF(AF20/TRU_oper&lt;1,1,AF20/TRU_oper)*(truck_idle/60),tru_Load_Factor,tru__hp,BN20,Other!$G$4/454)+PRODUCT(G20,tru_Load_Factor,tru__hp,BN20,Z20,IF(AF20/TRU_oper&lt;1,1,AF20/TRU_oper)*(truck_idle/60),Other!$G$4/454)+PRODUCT(G20,Z20,BM20,IF(AF20/TRU_oper&lt;1,1,AF20/TRU_oper)*(truck_idle/60),Other!$G$4/454),blank)</f>
        <v/>
      </c>
      <c r="BP20" s="243" t="str">
        <f>IF(C20=TRUonly,PRODUCT(G20,tru_Load_Factor,tru__hp,BN20,Z20,(AF20/TRU_oper)*(truck_idle/60),Other!$G$4/454)+PRODUCT(G20,Z20,BM20,(AF20/TRU_oper)*(truck_idle/60),Other!$G$4/454)+PRODUCT(G20,Z20,(AF20-(AF20/TRU_oper)*(truck_idle/60)),TRU_KW,gridNox,Other!$G$4/454),blank)</f>
        <v/>
      </c>
      <c r="BQ20" s="435" t="str">
        <f>IF(C20=TRUonly,VLOOKUP(B20+9,'Table 6'!$B$3:$D$20,2),blank)</f>
        <v/>
      </c>
      <c r="BR20" s="112" t="str">
        <f>IF(C20=TRUonly,VLOOKUP(B20+9,'Tables 2-3 TRU'!$B$14:$D$31,2),blank)</f>
        <v/>
      </c>
      <c r="BS20" s="243" t="str">
        <f>IF(C20=TRUonly,PRODUCT(G20,AA20,AF20-IF(AF20/TRU_oper&lt;1,1,AF20/TRU_oper)*(truck_idle/60),tru_Load_Factor,tru__hp,BR20,Other!$G$4/454)+PRODUCT(G20,tru_Load_Factor,tru__hp,BR20,AA20,IF(AF20/TRU_oper&lt;1,1,AF20/TRU_oper)*(truck_idle/60),Other!$G$4/454)+PRODUCT(G20,AA20,BQ20,IF(AF20/TRU_oper&lt;1,1,AF20/TRU_oper)*(truck_idle/60),Other!$G$4/454),blank)</f>
        <v/>
      </c>
      <c r="BT20" s="243" t="str">
        <f>IF(C20=TRUonly,PRODUCT(G20,tru_Load_Factor,tru__hp,BR20,AA20,IF(AF20/TRU_oper&lt;1,1,AF20/TRU_oper)*(truck_idle/60),Other!$G$4/454)+PRODUCT(G20,AA20,BQ20,IF(AF20/TRU_oper&lt;1,1,AF20/TRU_oper)*(truck_idle/60),Other!$G$4/454)+PRODUCT(G20,AA20,(AF20-IF(AF20/TRU_oper&lt;1,1,AF20/TRU_oper)*(truck_idle/60)),TRU_KW,gridNox,Other!$G$4/454),blank)</f>
        <v/>
      </c>
      <c r="BU20" s="112"/>
      <c r="BV20" s="435" t="str">
        <f>IF(C20=TRUonly,VLOOKUP(B20+0,'Table 6'!$B$3:$D$20,3),blank)</f>
        <v/>
      </c>
      <c r="BW20" s="112" t="str">
        <f>IF(C20=TRUonly,VLOOKUP(B20+0,'Tables 2-3 TRU'!$B$14:$D$31,3),blank)</f>
        <v/>
      </c>
      <c r="BX20" s="243" t="str">
        <f>IF(C20=TRUonly,PRODUCT(G20,R20,AF20-IF(AF20/TRU_oper&lt;1,1,AF20/TRU_oper)*(truck_idle/60),tru_Load_Factor,tru__hp,BW20,Other!$G$4/454)+PRODUCT(G20,tru_Load_Factor,tru__hp,BW20,R20,IF(AF20/TRU_oper&lt;1,1,AF20/TRU_oper)*(truck_idle/60),365/454)+PRODUCT(G20,R20,BV20,IF(AF20/TRU_oper&lt;1,1,AF20/TRU_oper)*(truck_idle/60),Other!$G$4/454),blank)</f>
        <v/>
      </c>
      <c r="BY20" s="243" t="str">
        <f>IF(C20=TRUonly,PRODUCT(G20,tru_Load_Factor,tru__hp,BW20,R20,IF(AF20/TRU_oper&lt;1,1,AF20/TRU_oper)*(truck_idle/60),Other!$G$4/454)+PRODUCT(G20,R20,BV20,IF(AF20/TRU_oper&lt;1,1,AF20/TRU_oper)*(truck_idle/60),Other!$G$4/454)+PRODUCT(G20,R20,(AF20-IF(AF20/TRU_oper&lt;1,1,AF20/TRU_oper)*(truck_idle/60)),TRU_KW,gridPM,Other!$G$4/454),blank)</f>
        <v/>
      </c>
      <c r="BZ20" s="435" t="str">
        <f>IF(C20=TRUonly,VLOOKUP(B20+1,'Table 6'!$B$3:$D$20,3),blank)</f>
        <v/>
      </c>
      <c r="CA20" s="112" t="str">
        <f>IF(C20=TRUonly,VLOOKUP(B20+1,'Tables 2-3 TRU'!$B$14:$D$31,3),blank)</f>
        <v/>
      </c>
      <c r="CB20" s="243" t="str">
        <f>IF(C20=TRUonly,PRODUCT(G20,S20,AF20-IF(AF20/TRU_oper&lt;1,1,AF20/TRU_oper)*(truck_idle/60),tru_Load_Factor,tru__hp,CA20,Other!$G$4/454)+PRODUCT(G20,tru_Load_Factor,tru__hp,CA20,S20,IF(AF20/TRU_oper&lt;1,1,AF20/TRU_oper)*(truck_idle/60),365/454)+PRODUCT(G20,S20,BZ20,IF(AF20/TRU_oper&lt;1,1,AF20/TRU_oper)*(truck_idle/60),Other!$G$4/454),blank)</f>
        <v/>
      </c>
      <c r="CC20" s="243" t="str">
        <f>IF(C20=TRUonly,PRODUCT(G20,tru_Load_Factor,tru__hp,CA20,S20,IF(AF20/TRU_oper&lt;1,1,AF20/TRU_oper)*(truck_idle/60),Other!$G$4/454)+PRODUCT(G20,S20,BZ20,IF(AF20/TRU_oper&lt;1,1,AF20/TRU_oper)*(truck_idle/60),Other!$G$4/454)+PRODUCT(G20,S20,(AF20-IF(AF20/TRU_oper&lt;1,1,AF20/TRU_oper)*(truck_idle/60)),TRU_KW,gridPM,Other!$G$4/454),blank)</f>
        <v/>
      </c>
      <c r="CD20" s="435" t="str">
        <f>IF(C20=TRUonly,VLOOKUP(B20+2,'Table 6'!$B$3:$D$20,3),blank)</f>
        <v/>
      </c>
      <c r="CE20" s="112" t="str">
        <f>IF(C20=TRUonly,VLOOKUP(B20+2,'Tables 2-3 TRU'!$B$14:$D$31,3),blank)</f>
        <v/>
      </c>
      <c r="CF20" s="243" t="str">
        <f>IF(C20=TRUonly,PRODUCT(G20,T20,AF20-IF(AF20/TRU_oper&lt;1,1,AF20/TRU_oper)*(truck_idle/60),tru_Load_Factor,tru__hp,CE20,Other!$G$4/454)+PRODUCT(G20,tru_Load_Factor,tru__hp,CE20,T20,IF(AF20/TRU_oper&lt;1,1,AF20/TRU_oper)*(truck_idle/60),365/454)+PRODUCT(G20,T20,CD20,IF(AF20/TRU_oper&lt;1,1,AF20/TRU_oper)*(truck_idle/60),Other!$G$4/454),blank)</f>
        <v/>
      </c>
      <c r="CG20" s="243" t="str">
        <f>IF(C20=TRUonly,PRODUCT(G20,tru_Load_Factor,tru__hp,CE20,T20,IF(AF20/TRU_oper&lt;1,1,AF20/TRU_oper)*(truck_idle/60),Other!$G$4/454)+PRODUCT(G20,T20,CD20,IF(AF20/TRU_oper&lt;1,1,AF20/TRU_oper)*(truck_idle/60),Other!$G$4/454)+PRODUCT(G20,T20,(AF20-IF(AF20/TRU_oper&lt;1,1,AF20/TRU_oper)*(truck_idle/60)),TRU_KW,gridPM,Other!$G$4/454),blank)</f>
        <v/>
      </c>
      <c r="CH20" s="435" t="str">
        <f>IF(C20=TRUonly,VLOOKUP(B20+3,'Table 6'!$B$3:$D$20,3),blank)</f>
        <v/>
      </c>
      <c r="CI20" s="112" t="str">
        <f>IF(C20=TRUonly,VLOOKUP(B20+3,'Tables 2-3 TRU'!$B$14:$D$31,3),blank)</f>
        <v/>
      </c>
      <c r="CJ20" s="243" t="str">
        <f>IF(C20=TRUonly,PRODUCT(G20,U20,AF20-IF(AF20/TRU_oper&lt;1,1,AF20/TRU_oper)*(truck_idle/60),tru_Load_Factor,tru__hp,CI20,Other!$G$4/454)+PRODUCT(G20,tru_Load_Factor,tru__hp,CI20,U20,IF(AF20/TRU_oper&lt;1,1,AF20/TRU_oper)*(truck_idle/60),Other!$G$4/454)+PRODUCT(G20,U20,CH20,IF(AF20/TRU_oper&lt;1,1,AF20/TRU_oper)*(truck_idle/60),Other!$G$4/454),blank)</f>
        <v/>
      </c>
      <c r="CK20" s="243" t="str">
        <f>IF(C20=TRUonly,PRODUCT(G20,tru_Load_Factor,tru__hp,CI20,U20,IF(AF20/TRU_oper&lt;1,1,AF20/TRU_oper)*(truck_idle/60),Other!$G$4/454)+PRODUCT(G20,U20,CH20,IF(AF20/TRU_oper&lt;1,1,AF20/TRU_oper)*(truck_idle/60),Other!$G$4/454)+PRODUCT(G20,U20,(AF20-IF(AF20/TRU_oper&lt;1,1,AF20/TRU_oper)*(truck_idle/60)),TRU_KW,gridPM,Other!$G$4/454),blank)</f>
        <v/>
      </c>
      <c r="CL20" s="435" t="str">
        <f>IF(C20=TRUonly,VLOOKUP(B20+4,'Table 6'!$B$3:$D$20,3),blank)</f>
        <v/>
      </c>
      <c r="CM20" s="112" t="str">
        <f>IF(C20=TRUonly,VLOOKUP(B20+4,'Tables 2-3 TRU'!$B$14:$D$31,3),blank)</f>
        <v/>
      </c>
      <c r="CN20" s="243" t="str">
        <f>IF(C20=TRUonly,PRODUCT(G20,V20,AF20-IF(AF20/TRU_oper&lt;1,1,AF20/TRU_oper)*(truck_idle/60),tru_Load_Factor,tru__hp,CM20,Other!$G$4/454)+PRODUCT(G20,tru_Load_Factor,tru__hp,CM20,V20,IF(AF20/TRU_oper&lt;1,1,AF20/TRU_oper)*(truck_idle/60),Other!$G$4/454)+PRODUCT(G20,V20,CL20,IF(AF20/TRU_oper&lt;1,1,AF20/TRU_oper)*(truck_idle/60),Other!$G$4/454),blank)</f>
        <v/>
      </c>
      <c r="CO20" s="243" t="str">
        <f>IF(C20=TRUonly,PRODUCT(G20,tru_Load_Factor,tru__hp,CM20,V20,IF(AF20/TRU_oper&lt;1,1,AF20/TRU_oper)*(truck_idle/60),Other!$G$4/454)+PRODUCT(G20,V20,CL20,IF(AF20/TRU_oper&lt;1,1,AF20/TRU_oper)*(truck_idle/60),Other!$G$4/454)+PRODUCT(G20,V20,(AF20-IF(AF20/TRU_oper&lt;1,1,AF20/TRU_oper)*(truck_idle/60)),TRU_KW,gridPM,Other!$G$4/454),blank)</f>
        <v/>
      </c>
      <c r="CP20" s="435" t="str">
        <f>IF(C20=TRUonly,VLOOKUP(B20+5,'Table 6'!$B$3:$D$20,3),blank)</f>
        <v/>
      </c>
      <c r="CQ20" s="112" t="str">
        <f>IF(C20=TRUonly,VLOOKUP(B20+5,'Tables 2-3 TRU'!$B$14:$D$31,3),blank)</f>
        <v/>
      </c>
      <c r="CR20" s="243" t="str">
        <f>IF(C20=TRUonly,PRODUCT(G20,W20,AF20-IF(AF20/TRU_oper&lt;1,1,AF20/TRU_oper)*(truck_idle/60),tru_Load_Factor,tru__hp,CQ20,Other!$G$4/454)+PRODUCT(G20,tru_Load_Factor,tru__hp,CQ20,W20,IF(AF20/TRU_oper&lt;1,1,AF20/TRU_oper)*(truck_idle/60),Other!$G$4/454)+PRODUCT(G20,W20,CP20,IF(AF20/TRU_oper&lt;1,1,AF20/TRU_oper)*(truck_idle/60),Other!$G$4/454),blank)</f>
        <v/>
      </c>
      <c r="CS20" s="243" t="str">
        <f>IF(C20=TRUonly,PRODUCT(G20,tru_Load_Factor,tru__hp,CQ20,W20,IF(AF20/TRU_oper&lt;1,1,AF20/TRU_oper)*(truck_idle/60),Other!$G$4/454)+PRODUCT(G20,W20,CP20,IF(AF20/TRU_oper&lt;1,1,AF20/TRU_oper)*(truck_idle/60),Other!$G$4/454)+PRODUCT(G20,W20,(AF20-IF(AF20/TRU_oper&lt;1,1,AF20/TRU_oper)*(truck_idle/60)),TRU_KW,gridPM,Other!$G$4/454),blank)</f>
        <v/>
      </c>
      <c r="CT20" s="435" t="str">
        <f>IF(C20=TRUonly,VLOOKUP(B20+6,'Table 6'!$B$3:$D$20,3),blank)</f>
        <v/>
      </c>
      <c r="CU20" s="112" t="str">
        <f>IF(C20=TRUonly,VLOOKUP(B20+6,'Tables 2-3 TRU'!$B$14:$D$31,3),blank)</f>
        <v/>
      </c>
      <c r="CV20" s="243" t="str">
        <f>IF(C20=TRUonly,PRODUCT(G20,X20,AF20-IF(AF20/TRU_oper&lt;1,1,AF20/TRU_oper)*(truck_idle/60),tru_Load_Factor,tru__hp,CU20,Other!$G$4/454)+PRODUCT(G20,tru_Load_Factor,tru__hp,CU20,X20,IF(AF20/TRU_oper&lt;1,1,AF20/TRU_oper)*(truck_idle/60),Other!$G$4/454)+PRODUCT(G20,X20,CT20,IF(AF20/TRU_oper&lt;1,1,AF20/TRU_oper)*(truck_idle/60),Other!$G$4/454),blank)</f>
        <v/>
      </c>
      <c r="CW20" s="243" t="str">
        <f>IF(C20=TRUonly,PRODUCT(G20,tru_Load_Factor,tru__hp,CU20,X20,IF(AF20/TRU_oper&lt;1,1,AF20/TRU_oper)*(truck_idle/60),Other!$G$4/454)+PRODUCT(G20,X20,CT20,IF(AF20/TRU_oper&lt;1,1,AF20/TRU_oper)*(truck_idle/60),Other!$G$4/454)+PRODUCT(G20,X20,(AF20-IF(AF20/TRU_oper&lt;1,1,AF20/TRU_oper)*(truck_idle/60)),TRU_KW,gridPM,Other!$G$4/454),blank)</f>
        <v/>
      </c>
      <c r="CX20" s="435" t="str">
        <f>IF(C20=TRUonly,VLOOKUP(B20+7,'Table 6'!$B$3:$D$20,3),blank)</f>
        <v/>
      </c>
      <c r="CY20" s="112" t="str">
        <f>IF(C20=TRUonly,VLOOKUP(B20+7,'Tables 2-3 TRU'!$B$14:$D$31,3),blank)</f>
        <v/>
      </c>
      <c r="CZ20" s="243" t="str">
        <f>IF(C20=TRUonly,PRODUCT(G20,Y20,AF20-IF(AF20/TRU_oper&lt;1,1,AF20/TRU_oper)*(truck_idle/60),tru_Load_Factor,tru__hp,CY20,Other!$G$4/454)+PRODUCT(G20,tru_Load_Factor,tru__hp,CY20,Y20,IF(AF20/TRU_oper&lt;1,1,AF20/TRU_oper)*(truck_idle/60),Other!$G$4/454)+PRODUCT(G20,Y20,CX20,IF(AF20/TRU_oper&lt;1,1,AF20/TRU_oper)*(truck_idle/60),Other!$G$4/454),blank)</f>
        <v/>
      </c>
      <c r="DA20" s="243" t="str">
        <f>IF(C20=TRUonly,PRODUCT(G20,tru_Load_Factor,tru__hp,CY20,Y20,IF(AF20/TRU_oper&lt;1,1,AF20/TRU_oper)*(truck_idle/60),Other!$G$4/454)+PRODUCT(G20,Y20,CX20,IF(AF20/TRU_oper&lt;1,1,AF20/TRU_oper)*(truck_idle/60),Other!$G$4/454)+PRODUCT(G20,Y20,(AF20-IF(AF20/TRU_oper&lt;1,1,AF20/TRU_oper)*(truck_idle/60)),TRU_KW,gridPM,Other!$G$4/454),blank)</f>
        <v/>
      </c>
      <c r="DB20" s="435" t="str">
        <f>IF(C20=TRUonly,VLOOKUP(B20+8,'Table 6'!$B$3:$D$20,3),blank)</f>
        <v/>
      </c>
      <c r="DC20" s="112" t="str">
        <f>IF(C20=TRUonly,VLOOKUP(B20+8,'Tables 2-3 TRU'!$B$14:$D$31,3),blank)</f>
        <v/>
      </c>
      <c r="DD20" s="243" t="str">
        <f>IF(C20=TRUonly,PRODUCT(G20,Z20,AF20-IF(AF20/TRU_oper&lt;1,1,AF20/TRU_oper)*(truck_idle/60),tru_Load_Factor,tru__hp,DC20,Other!$G$4/454)+PRODUCT(G20,tru_Load_Factor,tru__hp,DC20,Z20,IF(AF20/TRU_oper&lt;1,1,AF20/TRU_oper)*(truck_idle/60),Other!$G$4/454)+PRODUCT(G20,Z20,DB20,IF(AF20/TRU_oper&lt;1,1,AF20/TRU_oper)*(truck_idle/60),Other!$G$4/454),blank)</f>
        <v/>
      </c>
      <c r="DE20" s="243" t="str">
        <f>IF(C20=TRUonly,PRODUCT(G20,tru_Load_Factor,tru__hp,DC20,Z20,IF(AF20/TRU_oper&lt;1,1,AF20/TRU_oper)*(truck_idle/60),Other!$G$4/454)+PRODUCT(G20,Z20,DB20,IF(AF20/TRU_oper&lt;1,1,AF20/TRU_oper)*(truck_idle/60),Other!$G$4/454)+PRODUCT(G20,Z20,(AF20-IF(AF20/TRU_oper&lt;1,1,AF20/TRU_oper)*(truck_idle/60)),TRU_KW,gridPM,Other!$G$4/454),blank)</f>
        <v/>
      </c>
      <c r="DF20" s="435" t="str">
        <f>IF(C20=TRUonly,VLOOKUP(B20+9,'Table 6'!$B$3:$D$20,3),blank)</f>
        <v/>
      </c>
      <c r="DG20" s="112" t="str">
        <f>IF(C20=TRUonly,VLOOKUP(B20+9,'Tables 2-3 TRU'!$B$14:$D$31,3),blank)</f>
        <v/>
      </c>
      <c r="DH20" s="243" t="str">
        <f>IF(C20=TRUonly,PRODUCT(G20,AA20,AF20-IF(AF20/TRU_oper&lt;1,1,AF20/TRU_oper)*(truck_idle/60),tru_Load_Factor,tru__hp,DG20,Other!$G$4/454)+PRODUCT(G20,tru_Load_Factor,tru__hp,DG20,AA20,IF(AF20/TRU_oper&lt;1,1,AF20/TRU_oper)*(truck_idle/60),Other!$G$4/454)+PRODUCT(G20,AA20,DF20,IF(AF20/TRU_oper&lt;1,1,AF20/TRU_oper)*(truck_idle/60),Other!$G$4/454),blank)</f>
        <v/>
      </c>
      <c r="DI20" s="243" t="str">
        <f>IF(C20=TRUonly,PRODUCT(G20,tru_Load_Factor,tru__hp,DG20,AA20,IF(AF20/TRU_oper&lt;1,1,AF20/TRU_oper)*(truck_idle/60),Other!$G$4/454)+PRODUCT(G20,AA20,DF20,IF(AF20/TRU_oper&lt;1,1,AF20/TRU_oper)*(truck_idle/60),Other!$G$4/454)+PRODUCT(G20,AA20,(AF20-IF(AF20/TRU_oper&lt;1,1,AF20/TRU_oper)*(truck_idle/60)),TRU_KW,gridPM,Other!$G$4/454),blank)</f>
        <v/>
      </c>
      <c r="DK20" s="4" t="str">
        <f t="shared" si="1"/>
        <v/>
      </c>
      <c r="DL20" s="4" t="str">
        <f t="shared" si="2"/>
        <v/>
      </c>
      <c r="DM20" s="4"/>
      <c r="DN20" s="4" t="str">
        <f t="shared" si="3"/>
        <v/>
      </c>
      <c r="DO20" s="4" t="str">
        <f t="shared" si="4"/>
        <v/>
      </c>
      <c r="DP20" s="4"/>
      <c r="DQ20" s="4" t="str">
        <f t="shared" si="5"/>
        <v/>
      </c>
      <c r="DR20" s="4" t="str">
        <f t="shared" si="6"/>
        <v/>
      </c>
      <c r="DS20" s="4" t="str">
        <f t="shared" si="7"/>
        <v/>
      </c>
      <c r="DT20" s="244" t="str">
        <f t="shared" si="8"/>
        <v/>
      </c>
      <c r="DU20" s="55"/>
    </row>
    <row r="21" spans="1:125" x14ac:dyDescent="0.2">
      <c r="A21" t="str">
        <f>IF(C21=TRUonly,'User Input Data'!A25,blank)</f>
        <v/>
      </c>
      <c r="B21" t="str">
        <f>IF(C21=TRUonly,'User Input Data'!B25,blank)</f>
        <v/>
      </c>
      <c r="C21" t="str">
        <f>IF('User Input Data'!C25=TRUonly,'User Input Data'!C25,blank)</f>
        <v/>
      </c>
      <c r="D21" t="str">
        <f>IF(AND('User Input Data'!D25&gt;1,C21=TRUonly),'User Input Data'!D25,blank)</f>
        <v/>
      </c>
      <c r="E21" t="str">
        <f>IF(AND('User Input Data'!E25&gt;1,C21=TRUonly),'User Input Data'!E25,blank)</f>
        <v/>
      </c>
      <c r="F21" t="str">
        <f>IF(AND('User Input Data'!F25&gt;1,C21=TRUonly),'User Input Data'!F25,blank)</f>
        <v/>
      </c>
      <c r="G21" t="str">
        <f>IF(AND('User Input Data'!G25&gt;1,C21=TRUonly),'User Input Data'!G25,blank)</f>
        <v/>
      </c>
      <c r="H21" s="78"/>
      <c r="I21" s="78"/>
      <c r="J21" s="78"/>
      <c r="K21" s="78"/>
      <c r="L21" s="78"/>
      <c r="M21" s="78"/>
      <c r="N21" s="78"/>
      <c r="O21" s="78"/>
      <c r="P21" s="78"/>
      <c r="Q21" s="78"/>
      <c r="R21" s="79" t="str">
        <f>IF(C21=TRUonly,'User Input Data'!R25,blank)</f>
        <v/>
      </c>
      <c r="S21" s="79" t="str">
        <f>IF(C21=TRUonly,'User Input Data'!S25,blank)</f>
        <v/>
      </c>
      <c r="T21" s="79" t="str">
        <f>IF(C21=TRUonly,'User Input Data'!T25,blank)</f>
        <v/>
      </c>
      <c r="U21" s="79" t="str">
        <f>IF(C21=TRUonly,'User Input Data'!U25,blank)</f>
        <v/>
      </c>
      <c r="V21" s="79" t="str">
        <f>IF(C21=TRUonly,'User Input Data'!V25,blank)</f>
        <v/>
      </c>
      <c r="W21" s="79" t="str">
        <f>IF(C21=TRUonly,'User Input Data'!W25,blank)</f>
        <v/>
      </c>
      <c r="X21" s="79" t="str">
        <f>IF(C21=TRUonly,'User Input Data'!X25,blank)</f>
        <v/>
      </c>
      <c r="Y21" s="79" t="str">
        <f>IF(C21=TRUonly,'User Input Data'!Y25,blank)</f>
        <v/>
      </c>
      <c r="Z21" s="79" t="str">
        <f>IF(C21=TRUonly,'User Input Data'!Z25,blank)</f>
        <v/>
      </c>
      <c r="AA21" s="79" t="str">
        <f>IF(C21=TRUonly,'User Input Data'!AA25,blank)</f>
        <v/>
      </c>
      <c r="AB21" s="9" t="str">
        <f>IF('User Input Data'!C25=TRUonly,'User Input Data'!AC25,blank)</f>
        <v/>
      </c>
      <c r="AC21" s="9" t="str">
        <f>IF('User Input Data'!C25=TRUonly,'User Input Data'!AD25,blank)</f>
        <v/>
      </c>
      <c r="AE21" s="78"/>
      <c r="AF21" t="str">
        <f>IF(F21&gt;0,F21,Other!$G$7)</f>
        <v/>
      </c>
      <c r="AG21" s="435" t="str">
        <f>IF(C21=TRUonly,VLOOKUP(B21+0,'Table 6'!$B$3:$D$20,2),blank)</f>
        <v/>
      </c>
      <c r="AH21" t="str">
        <f>IF(C21=TRUonly,VLOOKUP(B21+0,'Tables 2-3 TRU'!$B$14:$D$31,2),blank)</f>
        <v/>
      </c>
      <c r="AI21" s="243" t="str">
        <f>IF(C21=TRUonly,PRODUCT(G21,IF(AF21/TRU_oper&lt;1,1,AF21/TRU_oper)*(truck_idle/60),Other!$G$4/454,AG21,R21)+PRODUCT(G21,tru_Load_Factor,tru__hp,R21,IF(AF21/TRU_oper&lt;1,1,AF21/TRU_oper)*(truck_idle/60),Other!$G$4/454,AH21)+PRODUCT(G21,R21,(AF21-IF(AF21/TRU_oper&lt;1,1,AF21/TRU_oper)*(truck_idle/60)),tru_Load_Factor,tru__hp,Other!$G$4/454,AH21),blank)</f>
        <v/>
      </c>
      <c r="AJ21" s="243" t="str">
        <f>IF(C21=TRUonly,PRODUCT(G21,tru_Load_Factor,tru__hp,AH21,R21,IF(AF21/TRU_oper&lt;1,1,AF21/TRU_oper)*(truck_idle/60),Other!$G$4/454)+PRODUCT(G21,R21,AG21,IF(AF21/TRU_oper&lt;1,1,AF21/TRU_oper)*(truck_idle/60),Other!$G$4/454)+PRODUCT(G21,R21,(AF21-IF(AF21/TRU_oper&lt;1,1,AF21/TRU_oper)*(truck_idle/60)),TRU_KW,gridNox,Other!$G$4/454),blank)</f>
        <v/>
      </c>
      <c r="AK21" s="435" t="str">
        <f>IF(C21=TRUonly,VLOOKUP(B21+1,'Table 6'!$B$3:$D$20,2),blank)</f>
        <v/>
      </c>
      <c r="AL21" s="112" t="str">
        <f>IF(C21=TRUonly,VLOOKUP(B21+1,'Tables 2-3 TRU'!$B$14:$D$31,2),blank)</f>
        <v/>
      </c>
      <c r="AM21" s="243" t="str">
        <f>IF(C21=TRUonly,PRODUCT(G21,S21,AF21-IF(AF21/TRU_oper&lt;1,1,AF21/TRU_oper)*(truck_idle/60),tru_Load_Factor,tru__hp,AL21,Other!$G$4/454)+PRODUCT(G21,tru_Load_Factor,tru__hp,AL21,S21,IF(AF21/TRU_oper&lt;1,1,AF21/TRU_oper)*(truck_idle/60),Other!$G$4/454)+PRODUCT(G21,S21,AK21,IF(AF21/TRU_oper&lt;1,1,AF21/TRU_oper)*(truck_idle/60),Other!$G$4/454),blank)</f>
        <v/>
      </c>
      <c r="AN21" s="243" t="str">
        <f>IF(C21=TRUonly,PRODUCT(G21,tru_Load_Factor,tru__hp,AL21,S21,IF(AF21/TRU_oper&lt;1,1,AF21/TRU_oper)*(truck_idle/60),Other!$G$4/454)+PRODUCT(G21,S21,AK21,IF(AF21/TRU_oper&lt;1,1,AF21/TRU_oper)*(truck_idle/60),Other!$G$4/454)+PRODUCT(G21,S21,(AF21-IF(AF21/TRU_oper&lt;1,1,AF21/TRU_oper)*(truck_idle/60)),TRU_KW,gridNox,Other!$G$4/454),blank)</f>
        <v/>
      </c>
      <c r="AO21" s="435" t="str">
        <f>IF(C21=TRUonly,VLOOKUP(B21+2,'Table 6'!$B$3:$D$20,2),blank)</f>
        <v/>
      </c>
      <c r="AP21" s="112" t="str">
        <f>IF(C21=TRUonly,VLOOKUP(B21+2,'Tables 2-3 TRU'!$B$14:$D$31,2),blank)</f>
        <v/>
      </c>
      <c r="AQ21" s="243" t="str">
        <f>IF(C21=TRUonly,PRODUCT(G21,T21,AF21-IF(AF21/TRU_oper&lt;1,1,AF21/TRU_oper)*(truck_idle/60),tru_Load_Factor,tru__hp,AP21,Other!$G$4/454)+PRODUCT(G21,tru_Load_Factor,tru__hp,AP21,T21,IF(AF21/TRU_oper&lt;1,1,AF21/TRU_oper)*(truck_idle/60),Other!$G$4/454)+PRODUCT(G21,T21,AO21,IF(AF21/TRU_oper&lt;1,1,AF21/TRU_oper)*(truck_idle/60),Other!$G$4/454),blank)</f>
        <v/>
      </c>
      <c r="AR21" s="243" t="str">
        <f>IF(C21=TRUonly,PRODUCT(G21,tru_Load_Factor,tru__hp,AP21,T21,IF(AF21/TRU_oper&lt;1,1,AF21/TRU_oper)*(truck_idle/60),Other!$G$4/454)+PRODUCT(G21,T21,AO21,IF(AF21/TRU_oper&lt;1,1,AF21/TRU_oper)*(truck_idle/60),Other!$G$4/454)+PRODUCT(G21,T21,(AF21-IF(AF21/TRU_oper&lt;1,1,AF21/TRU_oper)*(truck_idle/60)),TRU_KW,gridNox,Other!$G$4/454),blank)</f>
        <v/>
      </c>
      <c r="AS21" s="435" t="str">
        <f>IF(C21=TRUonly,VLOOKUP(B21+3,'Table 6'!$B$3:$D$20,2),blank)</f>
        <v/>
      </c>
      <c r="AT21" s="112" t="str">
        <f>IF(C21=TRUonly,VLOOKUP(B21+3,'Tables 2-3 TRU'!$B$14:$D$31,2),blank)</f>
        <v/>
      </c>
      <c r="AU21" s="243" t="str">
        <f>IF(C21=TRUonly,PRODUCT(G21,U21,AF21-IF(AF21/TRU_oper&lt;1,1,AF21/TRU_oper)*(truck_idle/60),tru_Load_Factor,tru__hp,AT21,Other!$G$4/454)+PRODUCT(G21,tru_Load_Factor,tru__hp,AT21,U21,IF(AF21/TRU_oper&lt;1,1,AF21/TRU_oper)*(truck_idle/60),Other!$G$4/454)+PRODUCT(G21,U21,AS21,IF(AF21/TRU_oper&lt;1,1,AF21/TRU_oper)*(truck_idle/60),Other!$G$4/454),blank)</f>
        <v/>
      </c>
      <c r="AV21" s="243" t="str">
        <f>IF(C21=TRUonly,PRODUCT(G21,tru_Load_Factor,tru__hp,AT21,U21,IF(AF21/TRU_oper&lt;1,1,AF21/TRU_oper)*(truck_idle/60),Other!$G$4/454)+PRODUCT(G21,U21,AS21,IF(AF21/TRU_oper&lt;1,1,AF21/TRU_oper)*(truck_idle/60),Other!$G$4/454)+PRODUCT(G21,U21,(AF21-IF(AF21/TRU_oper&lt;1,1,AF21/TRU_oper)*(truck_idle/60)),TRU_KW,gridNox,Other!$G$4/454),blank)</f>
        <v/>
      </c>
      <c r="AW21" s="435" t="str">
        <f>IF(C21=TRUonly,VLOOKUP(B21+4,'Table 6'!$B$3:$D$20,2),blank)</f>
        <v/>
      </c>
      <c r="AX21" s="112" t="str">
        <f>IF(C21=TRUonly,VLOOKUP(B21+4,'Tables 2-3 TRU'!$B$14:$D$31,2),blank)</f>
        <v/>
      </c>
      <c r="AY21" s="243" t="str">
        <f>IF(C21=TRUonly,PRODUCT(G21,V21,AF21-IF(AF21/TRU_oper&lt;1,1,AF21/TRU_oper)*(truck_idle/60),tru_Load_Factor,tru__hp,AX21,Other!$G$4/454)+PRODUCT(G21,tru_Load_Factor,tru__hp,AX21,V21,IF(AF21/TRU_oper&lt;1,1,AF21/TRU_oper)*(truck_idle/60),Other!$G$4/454)+PRODUCT(G21,V21,AW21,IF(AF21/TRU_oper&lt;1,1,AF21/TRU_oper)*(truck_idle/60),Other!$G$4/454),blank)</f>
        <v/>
      </c>
      <c r="AZ21" s="243" t="str">
        <f>IF(C21=TRUonly,PRODUCT(G21,tru_Load_Factor,tru__hp,AX21,V21,IF(AF21/TRU_oper&lt;1,1,AF21/TRU_oper)*(truck_idle/60),Other!$G$4/454)+PRODUCT(G21,V21,AW21,IF(AF21/TRU_oper&lt;1,1,AF21/TRU_oper)*(truck_idle/60),Other!$G$4/454)+PRODUCT(G21,V21,(AF21-IF(AF21/TRU_oper&lt;1,1,AF21/TRU_oper)*(truck_idle/60)),TRU_KW,gridNox,Other!$G$4/454),blank)</f>
        <v/>
      </c>
      <c r="BA21" s="435" t="str">
        <f>IF(C21=TRUonly,VLOOKUP(B21+5,'Table 6'!$B$3:$D$20,2),blank)</f>
        <v/>
      </c>
      <c r="BB21" s="112" t="str">
        <f>IF(C21=TRUonly,VLOOKUP(B21+5,'Tables 2-3 TRU'!$B$14:$D$31,2),blank)</f>
        <v/>
      </c>
      <c r="BC21" s="243" t="str">
        <f>IF(C21=TRUonly,PRODUCT(G21,W21,AF21-IF(AF21/TRU_oper&lt;1,1,AF21/TRU_oper)*(truck_idle/60),tru_Load_Factor,tru__hp,BB21,Other!$G$4/454)+PRODUCT(G21,tru_Load_Factor,tru__hp,BB21,W21,IF(AF21/TRU_oper&lt;1,1,AF21/TRU_oper)*(truck_idle/60),Other!$G$4/454)+PRODUCT(G21,W21,BA21,IF(AF21/TRU_oper&lt;1,1,AF21/TRU_oper)*(truck_idle/60),Other!$G$4/454),blank)</f>
        <v/>
      </c>
      <c r="BD21" s="243" t="str">
        <f>IF(C21=TRUonly,PRODUCT(G21,tru_Load_Factor,tru__hp,BB21,W21,IF(AF21/TRU_oper&lt;1,1,AF21/TRU_oper)*(truck_idle/60),Other!$G$4/454)+PRODUCT(G21,W21,BA21,IF(AF21/TRU_oper&lt;1,1,AF21/TRU_oper)*(truck_idle/60),Other!$G$4/454)+PRODUCT(G21,W21,(AF21-IF(AF21/TRU_oper&lt;1,1,AF21/TRU_oper)*(truck_idle/60)),TRU_KW,gridNox,Other!$G$4/454),blank)</f>
        <v/>
      </c>
      <c r="BE21" s="435" t="str">
        <f>IF(C21=TRUonly,VLOOKUP(B21+6,'Table 6'!$B$3:$D$20,2),blank)</f>
        <v/>
      </c>
      <c r="BF21" s="112" t="str">
        <f>IF(C21=TRUonly,VLOOKUP(B21+6,'Tables 2-3 TRU'!$B$14:$D$31,2),blank)</f>
        <v/>
      </c>
      <c r="BG21" s="243" t="str">
        <f>IF(C21=TRUonly,PRODUCT(G21,X21,AF21-IF(AF21/TRU_oper&lt;1,1,AF21/TRU_oper)*(truck_idle/60),tru_Load_Factor,tru__hp,BF21,Other!$G$4/454)+PRODUCT(G21,tru_Load_Factor,tru__hp,BF21,X21,IF(AF21/TRU_oper&lt;1,1,AF21/TRU_oper)*(truck_idle/60),Other!$G$4/454)+PRODUCT(G21,X21,BE21,IF(AF21/TRU_oper&lt;1,1,AF21/TRU_oper)*(truck_idle/60),Other!$G$4/454),blank)</f>
        <v/>
      </c>
      <c r="BH21" s="243" t="str">
        <f>IF(C21=TRUonly,PRODUCT(G21,tru_Load_Factor,tru__hp,BF21,X21,IF(AF21/TRU_oper&lt;1,1,AF21/TRU_oper)*(truck_idle/60),Other!$G$4/454)+PRODUCT(G21,X21,BE21,IF(AF21/TRU_oper&lt;1,1,AF21/TRU_oper)*(truck_idle/60),Other!$G$4/454)+PRODUCT(G21,X21,(AF21-IF(AF21/TRU_oper&lt;1,1,AF21/TRU_oper)*(truck_idle/60)),TRU_KW,gridNox,Other!$G$4/454),blank)</f>
        <v/>
      </c>
      <c r="BI21" s="435" t="str">
        <f>IF(C21=TRUonly,VLOOKUP(B21+7,'Table 6'!$B$3:$D$20,2),blank)</f>
        <v/>
      </c>
      <c r="BJ21" s="112" t="str">
        <f>IF(C21=TRUonly,VLOOKUP(B21+7,'Tables 2-3 TRU'!$B$14:$D$31,2),blank)</f>
        <v/>
      </c>
      <c r="BK21" s="243" t="str">
        <f>IF(C21=TRUonly,PRODUCT(G21,Y21,AF21-IF(AF21/TRU_oper&lt;1,1,AF21/TRU_oper)*(truck_idle/60),tru_Load_Factor,tru__hp,BJ21,Other!$G$4/454)+PRODUCT(G21,tru_Load_Factor,tru__hp,BJ21,Y21,IF(AF21/TRU_oper&lt;1,1,AF21/TRU_oper)*(truck_idle/60),Other!$G$4/454)+PRODUCT(G21,Y21,BI21,IF(AF21/TRU_oper&lt;1,1,AF21/TRU_oper)*(truck_idle/60),Other!$G$4/454),blank)</f>
        <v/>
      </c>
      <c r="BL21" s="243" t="str">
        <f>IF(C21=TRUonly,PRODUCT(G21,tru_Load_Factor,tru__hp,BJ21,Y21,IF(AF21/TRU_oper&lt;1,1,AF21/TRU_oper)*(truck_idle/60),Other!$G$4/454)+PRODUCT(G21,Y21,BI21,IF(AF21/TRU_oper&lt;1,1,AF21/TRU_oper)*(truck_idle/60),Other!$G$4/454)+PRODUCT(G21,Y21,(AF21-IF(AF21/TRU_oper&lt;1,1,AF21/TRU_oper)*(truck_idle/60)),TRU_KW,gridNox,Other!$G$4/454),blank)</f>
        <v/>
      </c>
      <c r="BM21" s="435" t="str">
        <f>IF(C21=TRUonly,VLOOKUP(B21+8,'Table 6'!$B$3:$D$20,2),blank)</f>
        <v/>
      </c>
      <c r="BN21" s="112" t="str">
        <f>IF(C21=TRUonly,VLOOKUP(B21+8,'Tables 2-3 TRU'!$B$14:$D$31,2),blank)</f>
        <v/>
      </c>
      <c r="BO21" s="243" t="str">
        <f>IF(C21=TRUonly,PRODUCT(G21,Z21,AF21-IF(AF21/TRU_oper&lt;1,1,AF21/TRU_oper)*(truck_idle/60),tru_Load_Factor,tru__hp,BN21,Other!$G$4/454)+PRODUCT(G21,tru_Load_Factor,tru__hp,BN21,Z21,IF(AF21/TRU_oper&lt;1,1,AF21/TRU_oper)*(truck_idle/60),Other!$G$4/454)+PRODUCT(G21,Z21,BM21,IF(AF21/TRU_oper&lt;1,1,AF21/TRU_oper)*(truck_idle/60),Other!$G$4/454),blank)</f>
        <v/>
      </c>
      <c r="BP21" s="243" t="str">
        <f>IF(C21=TRUonly,PRODUCT(G21,tru_Load_Factor,tru__hp,BN21,Z21,(AF21/TRU_oper)*(truck_idle/60),Other!$G$4/454)+PRODUCT(G21,Z21,BM21,(AF21/TRU_oper)*(truck_idle/60),Other!$G$4/454)+PRODUCT(G21,Z21,(AF21-(AF21/TRU_oper)*(truck_idle/60)),TRU_KW,gridNox,Other!$G$4/454),blank)</f>
        <v/>
      </c>
      <c r="BQ21" s="435" t="str">
        <f>IF(C21=TRUonly,VLOOKUP(B21+9,'Table 6'!$B$3:$D$20,2),blank)</f>
        <v/>
      </c>
      <c r="BR21" s="112" t="str">
        <f>IF(C21=TRUonly,VLOOKUP(B21+9,'Tables 2-3 TRU'!$B$14:$D$31,2),blank)</f>
        <v/>
      </c>
      <c r="BS21" s="243" t="str">
        <f>IF(C21=TRUonly,PRODUCT(G21,AA21,AF21-IF(AF21/TRU_oper&lt;1,1,AF21/TRU_oper)*(truck_idle/60),tru_Load_Factor,tru__hp,BR21,Other!$G$4/454)+PRODUCT(G21,tru_Load_Factor,tru__hp,BR21,AA21,IF(AF21/TRU_oper&lt;1,1,AF21/TRU_oper)*(truck_idle/60),Other!$G$4/454)+PRODUCT(G21,AA21,BQ21,IF(AF21/TRU_oper&lt;1,1,AF21/TRU_oper)*(truck_idle/60),Other!$G$4/454),blank)</f>
        <v/>
      </c>
      <c r="BT21" s="243" t="str">
        <f>IF(C21=TRUonly,PRODUCT(G21,tru_Load_Factor,tru__hp,BR21,AA21,IF(AF21/TRU_oper&lt;1,1,AF21/TRU_oper)*(truck_idle/60),Other!$G$4/454)+PRODUCT(G21,AA21,BQ21,IF(AF21/TRU_oper&lt;1,1,AF21/TRU_oper)*(truck_idle/60),Other!$G$4/454)+PRODUCT(G21,AA21,(AF21-IF(AF21/TRU_oper&lt;1,1,AF21/TRU_oper)*(truck_idle/60)),TRU_KW,gridNox,Other!$G$4/454),blank)</f>
        <v/>
      </c>
      <c r="BU21" s="112"/>
      <c r="BV21" s="435" t="str">
        <f>IF(C21=TRUonly,VLOOKUP(B21+0,'Table 6'!$B$3:$D$20,3),blank)</f>
        <v/>
      </c>
      <c r="BW21" s="112" t="str">
        <f>IF(C21=TRUonly,VLOOKUP(B21+0,'Tables 2-3 TRU'!$B$14:$D$31,3),blank)</f>
        <v/>
      </c>
      <c r="BX21" s="243" t="str">
        <f>IF(C21=TRUonly,PRODUCT(G21,R21,AF21-IF(AF21/TRU_oper&lt;1,1,AF21/TRU_oper)*(truck_idle/60),tru_Load_Factor,tru__hp,BW21,Other!$G$4/454)+PRODUCT(G21,tru_Load_Factor,tru__hp,BW21,R21,IF(AF21/TRU_oper&lt;1,1,AF21/TRU_oper)*(truck_idle/60),365/454)+PRODUCT(G21,R21,BV21,IF(AF21/TRU_oper&lt;1,1,AF21/TRU_oper)*(truck_idle/60),Other!$G$4/454),blank)</f>
        <v/>
      </c>
      <c r="BY21" s="243" t="str">
        <f>IF(C21=TRUonly,PRODUCT(G21,tru_Load_Factor,tru__hp,BW21,R21,IF(AF21/TRU_oper&lt;1,1,AF21/TRU_oper)*(truck_idle/60),Other!$G$4/454)+PRODUCT(G21,R21,BV21,IF(AF21/TRU_oper&lt;1,1,AF21/TRU_oper)*(truck_idle/60),Other!$G$4/454)+PRODUCT(G21,R21,(AF21-IF(AF21/TRU_oper&lt;1,1,AF21/TRU_oper)*(truck_idle/60)),TRU_KW,gridPM,Other!$G$4/454),blank)</f>
        <v/>
      </c>
      <c r="BZ21" s="435" t="str">
        <f>IF(C21=TRUonly,VLOOKUP(B21+1,'Table 6'!$B$3:$D$20,3),blank)</f>
        <v/>
      </c>
      <c r="CA21" s="112" t="str">
        <f>IF(C21=TRUonly,VLOOKUP(B21+1,'Tables 2-3 TRU'!$B$14:$D$31,3),blank)</f>
        <v/>
      </c>
      <c r="CB21" s="243" t="str">
        <f>IF(C21=TRUonly,PRODUCT(G21,S21,AF21-IF(AF21/TRU_oper&lt;1,1,AF21/TRU_oper)*(truck_idle/60),tru_Load_Factor,tru__hp,CA21,Other!$G$4/454)+PRODUCT(G21,tru_Load_Factor,tru__hp,CA21,S21,IF(AF21/TRU_oper&lt;1,1,AF21/TRU_oper)*(truck_idle/60),365/454)+PRODUCT(G21,S21,BZ21,IF(AF21/TRU_oper&lt;1,1,AF21/TRU_oper)*(truck_idle/60),Other!$G$4/454),blank)</f>
        <v/>
      </c>
      <c r="CC21" s="243" t="str">
        <f>IF(C21=TRUonly,PRODUCT(G21,tru_Load_Factor,tru__hp,CA21,S21,IF(AF21/TRU_oper&lt;1,1,AF21/TRU_oper)*(truck_idle/60),Other!$G$4/454)+PRODUCT(G21,S21,BZ21,IF(AF21/TRU_oper&lt;1,1,AF21/TRU_oper)*(truck_idle/60),Other!$G$4/454)+PRODUCT(G21,S21,(AF21-IF(AF21/TRU_oper&lt;1,1,AF21/TRU_oper)*(truck_idle/60)),TRU_KW,gridPM,Other!$G$4/454),blank)</f>
        <v/>
      </c>
      <c r="CD21" s="435" t="str">
        <f>IF(C21=TRUonly,VLOOKUP(B21+2,'Table 6'!$B$3:$D$20,3),blank)</f>
        <v/>
      </c>
      <c r="CE21" s="112" t="str">
        <f>IF(C21=TRUonly,VLOOKUP(B21+2,'Tables 2-3 TRU'!$B$14:$D$31,3),blank)</f>
        <v/>
      </c>
      <c r="CF21" s="243" t="str">
        <f>IF(C21=TRUonly,PRODUCT(G21,T21,AF21-IF(AF21/TRU_oper&lt;1,1,AF21/TRU_oper)*(truck_idle/60),tru_Load_Factor,tru__hp,CE21,Other!$G$4/454)+PRODUCT(G21,tru_Load_Factor,tru__hp,CE21,T21,IF(AF21/TRU_oper&lt;1,1,AF21/TRU_oper)*(truck_idle/60),365/454)+PRODUCT(G21,T21,CD21,IF(AF21/TRU_oper&lt;1,1,AF21/TRU_oper)*(truck_idle/60),Other!$G$4/454),blank)</f>
        <v/>
      </c>
      <c r="CG21" s="243" t="str">
        <f>IF(C21=TRUonly,PRODUCT(G21,tru_Load_Factor,tru__hp,CE21,T21,IF(AF21/TRU_oper&lt;1,1,AF21/TRU_oper)*(truck_idle/60),Other!$G$4/454)+PRODUCT(G21,T21,CD21,IF(AF21/TRU_oper&lt;1,1,AF21/TRU_oper)*(truck_idle/60),Other!$G$4/454)+PRODUCT(G21,T21,(AF21-IF(AF21/TRU_oper&lt;1,1,AF21/TRU_oper)*(truck_idle/60)),TRU_KW,gridPM,Other!$G$4/454),blank)</f>
        <v/>
      </c>
      <c r="CH21" s="435" t="str">
        <f>IF(C21=TRUonly,VLOOKUP(B21+3,'Table 6'!$B$3:$D$20,3),blank)</f>
        <v/>
      </c>
      <c r="CI21" s="112" t="str">
        <f>IF(C21=TRUonly,VLOOKUP(B21+3,'Tables 2-3 TRU'!$B$14:$D$31,3),blank)</f>
        <v/>
      </c>
      <c r="CJ21" s="243" t="str">
        <f>IF(C21=TRUonly,PRODUCT(G21,U21,AF21-IF(AF21/TRU_oper&lt;1,1,AF21/TRU_oper)*(truck_idle/60),tru_Load_Factor,tru__hp,CI21,Other!$G$4/454)+PRODUCT(G21,tru_Load_Factor,tru__hp,CI21,U21,IF(AF21/TRU_oper&lt;1,1,AF21/TRU_oper)*(truck_idle/60),Other!$G$4/454)+PRODUCT(G21,U21,CH21,IF(AF21/TRU_oper&lt;1,1,AF21/TRU_oper)*(truck_idle/60),Other!$G$4/454),blank)</f>
        <v/>
      </c>
      <c r="CK21" s="243" t="str">
        <f>IF(C21=TRUonly,PRODUCT(G21,tru_Load_Factor,tru__hp,CI21,U21,IF(AF21/TRU_oper&lt;1,1,AF21/TRU_oper)*(truck_idle/60),Other!$G$4/454)+PRODUCT(G21,U21,CH21,IF(AF21/TRU_oper&lt;1,1,AF21/TRU_oper)*(truck_idle/60),Other!$G$4/454)+PRODUCT(G21,U21,(AF21-IF(AF21/TRU_oper&lt;1,1,AF21/TRU_oper)*(truck_idle/60)),TRU_KW,gridPM,Other!$G$4/454),blank)</f>
        <v/>
      </c>
      <c r="CL21" s="435" t="str">
        <f>IF(C21=TRUonly,VLOOKUP(B21+4,'Table 6'!$B$3:$D$20,3),blank)</f>
        <v/>
      </c>
      <c r="CM21" s="112" t="str">
        <f>IF(C21=TRUonly,VLOOKUP(B21+4,'Tables 2-3 TRU'!$B$14:$D$31,3),blank)</f>
        <v/>
      </c>
      <c r="CN21" s="243" t="str">
        <f>IF(C21=TRUonly,PRODUCT(G21,V21,AF21-IF(AF21/TRU_oper&lt;1,1,AF21/TRU_oper)*(truck_idle/60),tru_Load_Factor,tru__hp,CM21,Other!$G$4/454)+PRODUCT(G21,tru_Load_Factor,tru__hp,CM21,V21,IF(AF21/TRU_oper&lt;1,1,AF21/TRU_oper)*(truck_idle/60),Other!$G$4/454)+PRODUCT(G21,V21,CL21,IF(AF21/TRU_oper&lt;1,1,AF21/TRU_oper)*(truck_idle/60),Other!$G$4/454),blank)</f>
        <v/>
      </c>
      <c r="CO21" s="243" t="str">
        <f>IF(C21=TRUonly,PRODUCT(G21,tru_Load_Factor,tru__hp,CM21,V21,IF(AF21/TRU_oper&lt;1,1,AF21/TRU_oper)*(truck_idle/60),Other!$G$4/454)+PRODUCT(G21,V21,CL21,IF(AF21/TRU_oper&lt;1,1,AF21/TRU_oper)*(truck_idle/60),Other!$G$4/454)+PRODUCT(G21,V21,(AF21-IF(AF21/TRU_oper&lt;1,1,AF21/TRU_oper)*(truck_idle/60)),TRU_KW,gridPM,Other!$G$4/454),blank)</f>
        <v/>
      </c>
      <c r="CP21" s="435" t="str">
        <f>IF(C21=TRUonly,VLOOKUP(B21+5,'Table 6'!$B$3:$D$20,3),blank)</f>
        <v/>
      </c>
      <c r="CQ21" s="112" t="str">
        <f>IF(C21=TRUonly,VLOOKUP(B21+5,'Tables 2-3 TRU'!$B$14:$D$31,3),blank)</f>
        <v/>
      </c>
      <c r="CR21" s="243" t="str">
        <f>IF(C21=TRUonly,PRODUCT(G21,W21,AF21-IF(AF21/TRU_oper&lt;1,1,AF21/TRU_oper)*(truck_idle/60),tru_Load_Factor,tru__hp,CQ21,Other!$G$4/454)+PRODUCT(G21,tru_Load_Factor,tru__hp,CQ21,W21,IF(AF21/TRU_oper&lt;1,1,AF21/TRU_oper)*(truck_idle/60),Other!$G$4/454)+PRODUCT(G21,W21,CP21,IF(AF21/TRU_oper&lt;1,1,AF21/TRU_oper)*(truck_idle/60),Other!$G$4/454),blank)</f>
        <v/>
      </c>
      <c r="CS21" s="243" t="str">
        <f>IF(C21=TRUonly,PRODUCT(G21,tru_Load_Factor,tru__hp,CQ21,W21,IF(AF21/TRU_oper&lt;1,1,AF21/TRU_oper)*(truck_idle/60),Other!$G$4/454)+PRODUCT(G21,W21,CP21,IF(AF21/TRU_oper&lt;1,1,AF21/TRU_oper)*(truck_idle/60),Other!$G$4/454)+PRODUCT(G21,W21,(AF21-IF(AF21/TRU_oper&lt;1,1,AF21/TRU_oper)*(truck_idle/60)),TRU_KW,gridPM,Other!$G$4/454),blank)</f>
        <v/>
      </c>
      <c r="CT21" s="435" t="str">
        <f>IF(C21=TRUonly,VLOOKUP(B21+6,'Table 6'!$B$3:$D$20,3),blank)</f>
        <v/>
      </c>
      <c r="CU21" s="112" t="str">
        <f>IF(C21=TRUonly,VLOOKUP(B21+6,'Tables 2-3 TRU'!$B$14:$D$31,3),blank)</f>
        <v/>
      </c>
      <c r="CV21" s="243" t="str">
        <f>IF(C21=TRUonly,PRODUCT(G21,X21,AF21-IF(AF21/TRU_oper&lt;1,1,AF21/TRU_oper)*(truck_idle/60),tru_Load_Factor,tru__hp,CU21,Other!$G$4/454)+PRODUCT(G21,tru_Load_Factor,tru__hp,CU21,X21,IF(AF21/TRU_oper&lt;1,1,AF21/TRU_oper)*(truck_idle/60),Other!$G$4/454)+PRODUCT(G21,X21,CT21,IF(AF21/TRU_oper&lt;1,1,AF21/TRU_oper)*(truck_idle/60),Other!$G$4/454),blank)</f>
        <v/>
      </c>
      <c r="CW21" s="243" t="str">
        <f>IF(C21=TRUonly,PRODUCT(G21,tru_Load_Factor,tru__hp,CU21,X21,IF(AF21/TRU_oper&lt;1,1,AF21/TRU_oper)*(truck_idle/60),Other!$G$4/454)+PRODUCT(G21,X21,CT21,IF(AF21/TRU_oper&lt;1,1,AF21/TRU_oper)*(truck_idle/60),Other!$G$4/454)+PRODUCT(G21,X21,(AF21-IF(AF21/TRU_oper&lt;1,1,AF21/TRU_oper)*(truck_idle/60)),TRU_KW,gridPM,Other!$G$4/454),blank)</f>
        <v/>
      </c>
      <c r="CX21" s="435" t="str">
        <f>IF(C21=TRUonly,VLOOKUP(B21+7,'Table 6'!$B$3:$D$20,3),blank)</f>
        <v/>
      </c>
      <c r="CY21" s="112" t="str">
        <f>IF(C21=TRUonly,VLOOKUP(B21+7,'Tables 2-3 TRU'!$B$14:$D$31,3),blank)</f>
        <v/>
      </c>
      <c r="CZ21" s="243" t="str">
        <f>IF(C21=TRUonly,PRODUCT(G21,Y21,AF21-IF(AF21/TRU_oper&lt;1,1,AF21/TRU_oper)*(truck_idle/60),tru_Load_Factor,tru__hp,CY21,Other!$G$4/454)+PRODUCT(G21,tru_Load_Factor,tru__hp,CY21,Y21,IF(AF21/TRU_oper&lt;1,1,AF21/TRU_oper)*(truck_idle/60),Other!$G$4/454)+PRODUCT(G21,Y21,CX21,IF(AF21/TRU_oper&lt;1,1,AF21/TRU_oper)*(truck_idle/60),Other!$G$4/454),blank)</f>
        <v/>
      </c>
      <c r="DA21" s="243" t="str">
        <f>IF(C21=TRUonly,PRODUCT(G21,tru_Load_Factor,tru__hp,CY21,Y21,IF(AF21/TRU_oper&lt;1,1,AF21/TRU_oper)*(truck_idle/60),Other!$G$4/454)+PRODUCT(G21,Y21,CX21,IF(AF21/TRU_oper&lt;1,1,AF21/TRU_oper)*(truck_idle/60),Other!$G$4/454)+PRODUCT(G21,Y21,(AF21-IF(AF21/TRU_oper&lt;1,1,AF21/TRU_oper)*(truck_idle/60)),TRU_KW,gridPM,Other!$G$4/454),blank)</f>
        <v/>
      </c>
      <c r="DB21" s="435" t="str">
        <f>IF(C21=TRUonly,VLOOKUP(B21+8,'Table 6'!$B$3:$D$20,3),blank)</f>
        <v/>
      </c>
      <c r="DC21" s="112" t="str">
        <f>IF(C21=TRUonly,VLOOKUP(B21+8,'Tables 2-3 TRU'!$B$14:$D$31,3),blank)</f>
        <v/>
      </c>
      <c r="DD21" s="243" t="str">
        <f>IF(C21=TRUonly,PRODUCT(G21,Z21,AF21-IF(AF21/TRU_oper&lt;1,1,AF21/TRU_oper)*(truck_idle/60),tru_Load_Factor,tru__hp,DC21,Other!$G$4/454)+PRODUCT(G21,tru_Load_Factor,tru__hp,DC21,Z21,IF(AF21/TRU_oper&lt;1,1,AF21/TRU_oper)*(truck_idle/60),Other!$G$4/454)+PRODUCT(G21,Z21,DB21,IF(AF21/TRU_oper&lt;1,1,AF21/TRU_oper)*(truck_idle/60),Other!$G$4/454),blank)</f>
        <v/>
      </c>
      <c r="DE21" s="243" t="str">
        <f>IF(C21=TRUonly,PRODUCT(G21,tru_Load_Factor,tru__hp,DC21,Z21,IF(AF21/TRU_oper&lt;1,1,AF21/TRU_oper)*(truck_idle/60),Other!$G$4/454)+PRODUCT(G21,Z21,DB21,IF(AF21/TRU_oper&lt;1,1,AF21/TRU_oper)*(truck_idle/60),Other!$G$4/454)+PRODUCT(G21,Z21,(AF21-IF(AF21/TRU_oper&lt;1,1,AF21/TRU_oper)*(truck_idle/60)),TRU_KW,gridPM,Other!$G$4/454),blank)</f>
        <v/>
      </c>
      <c r="DF21" s="435" t="str">
        <f>IF(C21=TRUonly,VLOOKUP(B21+9,'Table 6'!$B$3:$D$20,3),blank)</f>
        <v/>
      </c>
      <c r="DG21" s="112" t="str">
        <f>IF(C21=TRUonly,VLOOKUP(B21+9,'Tables 2-3 TRU'!$B$14:$D$31,3),blank)</f>
        <v/>
      </c>
      <c r="DH21" s="243" t="str">
        <f>IF(C21=TRUonly,PRODUCT(G21,AA21,AF21-IF(AF21/TRU_oper&lt;1,1,AF21/TRU_oper)*(truck_idle/60),tru_Load_Factor,tru__hp,DG21,Other!$G$4/454)+PRODUCT(G21,tru_Load_Factor,tru__hp,DG21,AA21,IF(AF21/TRU_oper&lt;1,1,AF21/TRU_oper)*(truck_idle/60),Other!$G$4/454)+PRODUCT(G21,AA21,DF21,IF(AF21/TRU_oper&lt;1,1,AF21/TRU_oper)*(truck_idle/60),Other!$G$4/454),blank)</f>
        <v/>
      </c>
      <c r="DI21" s="243" t="str">
        <f>IF(C21=TRUonly,PRODUCT(G21,tru_Load_Factor,tru__hp,DG21,AA21,IF(AF21/TRU_oper&lt;1,1,AF21/TRU_oper)*(truck_idle/60),Other!$G$4/454)+PRODUCT(G21,AA21,DF21,IF(AF21/TRU_oper&lt;1,1,AF21/TRU_oper)*(truck_idle/60),Other!$G$4/454)+PRODUCT(G21,AA21,(AF21-IF(AF21/TRU_oper&lt;1,1,AF21/TRU_oper)*(truck_idle/60)),TRU_KW,gridPM,Other!$G$4/454),blank)</f>
        <v/>
      </c>
      <c r="DK21" s="4" t="str">
        <f t="shared" si="1"/>
        <v/>
      </c>
      <c r="DL21" s="4" t="str">
        <f t="shared" si="2"/>
        <v/>
      </c>
      <c r="DM21" s="4"/>
      <c r="DN21" s="4" t="str">
        <f t="shared" si="3"/>
        <v/>
      </c>
      <c r="DO21" s="4" t="str">
        <f t="shared" si="4"/>
        <v/>
      </c>
      <c r="DP21" s="4"/>
      <c r="DQ21" s="4" t="str">
        <f t="shared" si="5"/>
        <v/>
      </c>
      <c r="DR21" s="4" t="str">
        <f t="shared" si="6"/>
        <v/>
      </c>
      <c r="DS21" s="4" t="str">
        <f t="shared" si="7"/>
        <v/>
      </c>
      <c r="DT21" s="244" t="str">
        <f t="shared" si="8"/>
        <v/>
      </c>
      <c r="DU21" s="55"/>
    </row>
    <row r="22" spans="1:125" x14ac:dyDescent="0.2">
      <c r="A22" t="str">
        <f>IF(C22=TRUonly,'User Input Data'!A26,blank)</f>
        <v/>
      </c>
      <c r="B22" t="str">
        <f>IF(C22=TRUonly,'User Input Data'!B26,blank)</f>
        <v/>
      </c>
      <c r="C22" t="str">
        <f>IF('User Input Data'!C26=TRUonly,'User Input Data'!C26,blank)</f>
        <v/>
      </c>
      <c r="D22" t="str">
        <f>IF(AND('User Input Data'!D26&gt;1,C22=TRUonly),'User Input Data'!D26,blank)</f>
        <v/>
      </c>
      <c r="E22" t="str">
        <f>IF(AND('User Input Data'!E26&gt;1,C22=TRUonly),'User Input Data'!E26,blank)</f>
        <v/>
      </c>
      <c r="F22" t="str">
        <f>IF(AND('User Input Data'!F26&gt;1,C22=TRUonly),'User Input Data'!F26,blank)</f>
        <v/>
      </c>
      <c r="G22" t="str">
        <f>IF(AND('User Input Data'!G26&gt;1,C22=TRUonly),'User Input Data'!G26,blank)</f>
        <v/>
      </c>
      <c r="H22" s="78"/>
      <c r="I22" s="78"/>
      <c r="J22" s="78"/>
      <c r="K22" s="78"/>
      <c r="L22" s="78"/>
      <c r="M22" s="78"/>
      <c r="N22" s="78"/>
      <c r="O22" s="78"/>
      <c r="P22" s="78"/>
      <c r="Q22" s="78"/>
      <c r="R22" s="79" t="str">
        <f>IF(C22=TRUonly,'User Input Data'!R26,blank)</f>
        <v/>
      </c>
      <c r="S22" s="79" t="str">
        <f>IF(C22=TRUonly,'User Input Data'!S26,blank)</f>
        <v/>
      </c>
      <c r="T22" s="79" t="str">
        <f>IF(C22=TRUonly,'User Input Data'!T26,blank)</f>
        <v/>
      </c>
      <c r="U22" s="79" t="str">
        <f>IF(C22=TRUonly,'User Input Data'!U26,blank)</f>
        <v/>
      </c>
      <c r="V22" s="79" t="str">
        <f>IF(C22=TRUonly,'User Input Data'!V26,blank)</f>
        <v/>
      </c>
      <c r="W22" s="79" t="str">
        <f>IF(C22=TRUonly,'User Input Data'!W26,blank)</f>
        <v/>
      </c>
      <c r="X22" s="79" t="str">
        <f>IF(C22=TRUonly,'User Input Data'!X26,blank)</f>
        <v/>
      </c>
      <c r="Y22" s="79" t="str">
        <f>IF(C22=TRUonly,'User Input Data'!Y26,blank)</f>
        <v/>
      </c>
      <c r="Z22" s="79" t="str">
        <f>IF(C22=TRUonly,'User Input Data'!Z26,blank)</f>
        <v/>
      </c>
      <c r="AA22" s="79" t="str">
        <f>IF(C22=TRUonly,'User Input Data'!AA26,blank)</f>
        <v/>
      </c>
      <c r="AB22" s="9" t="str">
        <f>IF('User Input Data'!C26=TRUonly,'User Input Data'!AC26,blank)</f>
        <v/>
      </c>
      <c r="AC22" s="9" t="str">
        <f>IF('User Input Data'!C26=TRUonly,'User Input Data'!AD26,blank)</f>
        <v/>
      </c>
      <c r="AE22" s="78"/>
      <c r="AF22" t="str">
        <f>IF(F22&gt;0,F22,Other!$G$7)</f>
        <v/>
      </c>
      <c r="AG22" s="435" t="str">
        <f>IF(C22=TRUonly,VLOOKUP(B22+0,'Table 6'!$B$3:$D$20,2),blank)</f>
        <v/>
      </c>
      <c r="AH22" t="str">
        <f>IF(C22=TRUonly,VLOOKUP(B22+0,'Tables 2-3 TRU'!$B$14:$D$31,2),blank)</f>
        <v/>
      </c>
      <c r="AI22" s="243" t="str">
        <f>IF(C22=TRUonly,PRODUCT(G22,IF(AF22/TRU_oper&lt;1,1,AF22/TRU_oper)*(truck_idle/60),Other!$G$4/454,AG22,R22)+PRODUCT(G22,tru_Load_Factor,tru__hp,R22,IF(AF22/TRU_oper&lt;1,1,AF22/TRU_oper)*(truck_idle/60),Other!$G$4/454,AH22)+PRODUCT(G22,R22,(AF22-IF(AF22/TRU_oper&lt;1,1,AF22/TRU_oper)*(truck_idle/60)),tru_Load_Factor,tru__hp,Other!$G$4/454,AH22),blank)</f>
        <v/>
      </c>
      <c r="AJ22" s="243" t="str">
        <f>IF(C22=TRUonly,PRODUCT(G22,tru_Load_Factor,tru__hp,AH22,R22,IF(AF22/TRU_oper&lt;1,1,AF22/TRU_oper)*(truck_idle/60),Other!$G$4/454)+PRODUCT(G22,R22,AG22,IF(AF22/TRU_oper&lt;1,1,AF22/TRU_oper)*(truck_idle/60),Other!$G$4/454)+PRODUCT(G22,R22,(AF22-IF(AF22/TRU_oper&lt;1,1,AF22/TRU_oper)*(truck_idle/60)),TRU_KW,gridNox,Other!$G$4/454),blank)</f>
        <v/>
      </c>
      <c r="AK22" s="435" t="str">
        <f>IF(C22=TRUonly,VLOOKUP(B22+1,'Table 6'!$B$3:$D$20,2),blank)</f>
        <v/>
      </c>
      <c r="AL22" s="112" t="str">
        <f>IF(C22=TRUonly,VLOOKUP(B22+1,'Tables 2-3 TRU'!$B$14:$D$31,2),blank)</f>
        <v/>
      </c>
      <c r="AM22" s="243" t="str">
        <f>IF(C22=TRUonly,PRODUCT(G22,S22,AF22-IF(AF22/TRU_oper&lt;1,1,AF22/TRU_oper)*(truck_idle/60),tru_Load_Factor,tru__hp,AL22,Other!$G$4/454)+PRODUCT(G22,tru_Load_Factor,tru__hp,AL22,S22,IF(AF22/TRU_oper&lt;1,1,AF22/TRU_oper)*(truck_idle/60),Other!$G$4/454)+PRODUCT(G22,S22,AK22,IF(AF22/TRU_oper&lt;1,1,AF22/TRU_oper)*(truck_idle/60),Other!$G$4/454),blank)</f>
        <v/>
      </c>
      <c r="AN22" s="243" t="str">
        <f>IF(C22=TRUonly,PRODUCT(G22,tru_Load_Factor,tru__hp,AL22,S22,IF(AF22/TRU_oper&lt;1,1,AF22/TRU_oper)*(truck_idle/60),Other!$G$4/454)+PRODUCT(G22,S22,AK22,IF(AF22/TRU_oper&lt;1,1,AF22/TRU_oper)*(truck_idle/60),Other!$G$4/454)+PRODUCT(G22,S22,(AF22-IF(AF22/TRU_oper&lt;1,1,AF22/TRU_oper)*(truck_idle/60)),TRU_KW,gridNox,Other!$G$4/454),blank)</f>
        <v/>
      </c>
      <c r="AO22" s="435" t="str">
        <f>IF(C22=TRUonly,VLOOKUP(B22+2,'Table 6'!$B$3:$D$20,2),blank)</f>
        <v/>
      </c>
      <c r="AP22" s="112" t="str">
        <f>IF(C22=TRUonly,VLOOKUP(B22+2,'Tables 2-3 TRU'!$B$14:$D$31,2),blank)</f>
        <v/>
      </c>
      <c r="AQ22" s="243" t="str">
        <f>IF(C22=TRUonly,PRODUCT(G22,T22,AF22-IF(AF22/TRU_oper&lt;1,1,AF22/TRU_oper)*(truck_idle/60),tru_Load_Factor,tru__hp,AP22,Other!$G$4/454)+PRODUCT(G22,tru_Load_Factor,tru__hp,AP22,T22,IF(AF22/TRU_oper&lt;1,1,AF22/TRU_oper)*(truck_idle/60),Other!$G$4/454)+PRODUCT(G22,T22,AO22,IF(AF22/TRU_oper&lt;1,1,AF22/TRU_oper)*(truck_idle/60),Other!$G$4/454),blank)</f>
        <v/>
      </c>
      <c r="AR22" s="243" t="str">
        <f>IF(C22=TRUonly,PRODUCT(G22,tru_Load_Factor,tru__hp,AP22,T22,IF(AF22/TRU_oper&lt;1,1,AF22/TRU_oper)*(truck_idle/60),Other!$G$4/454)+PRODUCT(G22,T22,AO22,IF(AF22/TRU_oper&lt;1,1,AF22/TRU_oper)*(truck_idle/60),Other!$G$4/454)+PRODUCT(G22,T22,(AF22-IF(AF22/TRU_oper&lt;1,1,AF22/TRU_oper)*(truck_idle/60)),TRU_KW,gridNox,Other!$G$4/454),blank)</f>
        <v/>
      </c>
      <c r="AS22" s="435" t="str">
        <f>IF(C22=TRUonly,VLOOKUP(B22+3,'Table 6'!$B$3:$D$20,2),blank)</f>
        <v/>
      </c>
      <c r="AT22" s="112" t="str">
        <f>IF(C22=TRUonly,VLOOKUP(B22+3,'Tables 2-3 TRU'!$B$14:$D$31,2),blank)</f>
        <v/>
      </c>
      <c r="AU22" s="243" t="str">
        <f>IF(C22=TRUonly,PRODUCT(G22,U22,AF22-IF(AF22/TRU_oper&lt;1,1,AF22/TRU_oper)*(truck_idle/60),tru_Load_Factor,tru__hp,AT22,Other!$G$4/454)+PRODUCT(G22,tru_Load_Factor,tru__hp,AT22,U22,IF(AF22/TRU_oper&lt;1,1,AF22/TRU_oper)*(truck_idle/60),Other!$G$4/454)+PRODUCT(G22,U22,AS22,IF(AF22/TRU_oper&lt;1,1,AF22/TRU_oper)*(truck_idle/60),Other!$G$4/454),blank)</f>
        <v/>
      </c>
      <c r="AV22" s="243" t="str">
        <f>IF(C22=TRUonly,PRODUCT(G22,tru_Load_Factor,tru__hp,AT22,U22,IF(AF22/TRU_oper&lt;1,1,AF22/TRU_oper)*(truck_idle/60),Other!$G$4/454)+PRODUCT(G22,U22,AS22,IF(AF22/TRU_oper&lt;1,1,AF22/TRU_oper)*(truck_idle/60),Other!$G$4/454)+PRODUCT(G22,U22,(AF22-IF(AF22/TRU_oper&lt;1,1,AF22/TRU_oper)*(truck_idle/60)),TRU_KW,gridNox,Other!$G$4/454),blank)</f>
        <v/>
      </c>
      <c r="AW22" s="435" t="str">
        <f>IF(C22=TRUonly,VLOOKUP(B22+4,'Table 6'!$B$3:$D$20,2),blank)</f>
        <v/>
      </c>
      <c r="AX22" s="112" t="str">
        <f>IF(C22=TRUonly,VLOOKUP(B22+4,'Tables 2-3 TRU'!$B$14:$D$31,2),blank)</f>
        <v/>
      </c>
      <c r="AY22" s="243" t="str">
        <f>IF(C22=TRUonly,PRODUCT(G22,V22,AF22-IF(AF22/TRU_oper&lt;1,1,AF22/TRU_oper)*(truck_idle/60),tru_Load_Factor,tru__hp,AX22,Other!$G$4/454)+PRODUCT(G22,tru_Load_Factor,tru__hp,AX22,V22,IF(AF22/TRU_oper&lt;1,1,AF22/TRU_oper)*(truck_idle/60),Other!$G$4/454)+PRODUCT(G22,V22,AW22,IF(AF22/TRU_oper&lt;1,1,AF22/TRU_oper)*(truck_idle/60),Other!$G$4/454),blank)</f>
        <v/>
      </c>
      <c r="AZ22" s="243" t="str">
        <f>IF(C22=TRUonly,PRODUCT(G22,tru_Load_Factor,tru__hp,AX22,V22,IF(AF22/TRU_oper&lt;1,1,AF22/TRU_oper)*(truck_idle/60),Other!$G$4/454)+PRODUCT(G22,V22,AW22,IF(AF22/TRU_oper&lt;1,1,AF22/TRU_oper)*(truck_idle/60),Other!$G$4/454)+PRODUCT(G22,V22,(AF22-IF(AF22/TRU_oper&lt;1,1,AF22/TRU_oper)*(truck_idle/60)),TRU_KW,gridNox,Other!$G$4/454),blank)</f>
        <v/>
      </c>
      <c r="BA22" s="435" t="str">
        <f>IF(C22=TRUonly,VLOOKUP(B22+5,'Table 6'!$B$3:$D$20,2),blank)</f>
        <v/>
      </c>
      <c r="BB22" s="112" t="str">
        <f>IF(C22=TRUonly,VLOOKUP(B22+5,'Tables 2-3 TRU'!$B$14:$D$31,2),blank)</f>
        <v/>
      </c>
      <c r="BC22" s="243" t="str">
        <f>IF(C22=TRUonly,PRODUCT(G22,W22,AF22-IF(AF22/TRU_oper&lt;1,1,AF22/TRU_oper)*(truck_idle/60),tru_Load_Factor,tru__hp,BB22,Other!$G$4/454)+PRODUCT(G22,tru_Load_Factor,tru__hp,BB22,W22,IF(AF22/TRU_oper&lt;1,1,AF22/TRU_oper)*(truck_idle/60),Other!$G$4/454)+PRODUCT(G22,W22,BA22,IF(AF22/TRU_oper&lt;1,1,AF22/TRU_oper)*(truck_idle/60),Other!$G$4/454),blank)</f>
        <v/>
      </c>
      <c r="BD22" s="243" t="str">
        <f>IF(C22=TRUonly,PRODUCT(G22,tru_Load_Factor,tru__hp,BB22,W22,IF(AF22/TRU_oper&lt;1,1,AF22/TRU_oper)*(truck_idle/60),Other!$G$4/454)+PRODUCT(G22,W22,BA22,IF(AF22/TRU_oper&lt;1,1,AF22/TRU_oper)*(truck_idle/60),Other!$G$4/454)+PRODUCT(G22,W22,(AF22-IF(AF22/TRU_oper&lt;1,1,AF22/TRU_oper)*(truck_idle/60)),TRU_KW,gridNox,Other!$G$4/454),blank)</f>
        <v/>
      </c>
      <c r="BE22" s="435" t="str">
        <f>IF(C22=TRUonly,VLOOKUP(B22+6,'Table 6'!$B$3:$D$20,2),blank)</f>
        <v/>
      </c>
      <c r="BF22" s="112" t="str">
        <f>IF(C22=TRUonly,VLOOKUP(B22+6,'Tables 2-3 TRU'!$B$14:$D$31,2),blank)</f>
        <v/>
      </c>
      <c r="BG22" s="243" t="str">
        <f>IF(C22=TRUonly,PRODUCT(G22,X22,AF22-IF(AF22/TRU_oper&lt;1,1,AF22/TRU_oper)*(truck_idle/60),tru_Load_Factor,tru__hp,BF22,Other!$G$4/454)+PRODUCT(G22,tru_Load_Factor,tru__hp,BF22,X22,IF(AF22/TRU_oper&lt;1,1,AF22/TRU_oper)*(truck_idle/60),Other!$G$4/454)+PRODUCT(G22,X22,BE22,IF(AF22/TRU_oper&lt;1,1,AF22/TRU_oper)*(truck_idle/60),Other!$G$4/454),blank)</f>
        <v/>
      </c>
      <c r="BH22" s="243" t="str">
        <f>IF(C22=TRUonly,PRODUCT(G22,tru_Load_Factor,tru__hp,BF22,X22,IF(AF22/TRU_oper&lt;1,1,AF22/TRU_oper)*(truck_idle/60),Other!$G$4/454)+PRODUCT(G22,X22,BE22,IF(AF22/TRU_oper&lt;1,1,AF22/TRU_oper)*(truck_idle/60),Other!$G$4/454)+PRODUCT(G22,X22,(AF22-IF(AF22/TRU_oper&lt;1,1,AF22/TRU_oper)*(truck_idle/60)),TRU_KW,gridNox,Other!$G$4/454),blank)</f>
        <v/>
      </c>
      <c r="BI22" s="435" t="str">
        <f>IF(C22=TRUonly,VLOOKUP(B22+7,'Table 6'!$B$3:$D$20,2),blank)</f>
        <v/>
      </c>
      <c r="BJ22" s="112" t="str">
        <f>IF(C22=TRUonly,VLOOKUP(B22+7,'Tables 2-3 TRU'!$B$14:$D$31,2),blank)</f>
        <v/>
      </c>
      <c r="BK22" s="243" t="str">
        <f>IF(C22=TRUonly,PRODUCT(G22,Y22,AF22-IF(AF22/TRU_oper&lt;1,1,AF22/TRU_oper)*(truck_idle/60),tru_Load_Factor,tru__hp,BJ22,Other!$G$4/454)+PRODUCT(G22,tru_Load_Factor,tru__hp,BJ22,Y22,IF(AF22/TRU_oper&lt;1,1,AF22/TRU_oper)*(truck_idle/60),Other!$G$4/454)+PRODUCT(G22,Y22,BI22,IF(AF22/TRU_oper&lt;1,1,AF22/TRU_oper)*(truck_idle/60),Other!$G$4/454),blank)</f>
        <v/>
      </c>
      <c r="BL22" s="243" t="str">
        <f>IF(C22=TRUonly,PRODUCT(G22,tru_Load_Factor,tru__hp,BJ22,Y22,IF(AF22/TRU_oper&lt;1,1,AF22/TRU_oper)*(truck_idle/60),Other!$G$4/454)+PRODUCT(G22,Y22,BI22,IF(AF22/TRU_oper&lt;1,1,AF22/TRU_oper)*(truck_idle/60),Other!$G$4/454)+PRODUCT(G22,Y22,(AF22-IF(AF22/TRU_oper&lt;1,1,AF22/TRU_oper)*(truck_idle/60)),TRU_KW,gridNox,Other!$G$4/454),blank)</f>
        <v/>
      </c>
      <c r="BM22" s="435" t="str">
        <f>IF(C22=TRUonly,VLOOKUP(B22+8,'Table 6'!$B$3:$D$20,2),blank)</f>
        <v/>
      </c>
      <c r="BN22" s="112" t="str">
        <f>IF(C22=TRUonly,VLOOKUP(B22+8,'Tables 2-3 TRU'!$B$14:$D$31,2),blank)</f>
        <v/>
      </c>
      <c r="BO22" s="243" t="str">
        <f>IF(C22=TRUonly,PRODUCT(G22,Z22,AF22-IF(AF22/TRU_oper&lt;1,1,AF22/TRU_oper)*(truck_idle/60),tru_Load_Factor,tru__hp,BN22,Other!$G$4/454)+PRODUCT(G22,tru_Load_Factor,tru__hp,BN22,Z22,IF(AF22/TRU_oper&lt;1,1,AF22/TRU_oper)*(truck_idle/60),Other!$G$4/454)+PRODUCT(G22,Z22,BM22,IF(AF22/TRU_oper&lt;1,1,AF22/TRU_oper)*(truck_idle/60),Other!$G$4/454),blank)</f>
        <v/>
      </c>
      <c r="BP22" s="243" t="str">
        <f>IF(C22=TRUonly,PRODUCT(G22,tru_Load_Factor,tru__hp,BN22,Z22,(AF22/TRU_oper)*(truck_idle/60),Other!$G$4/454)+PRODUCT(G22,Z22,BM22,(AF22/TRU_oper)*(truck_idle/60),Other!$G$4/454)+PRODUCT(G22,Z22,(AF22-(AF22/TRU_oper)*(truck_idle/60)),TRU_KW,gridNox,Other!$G$4/454),blank)</f>
        <v/>
      </c>
      <c r="BQ22" s="435" t="str">
        <f>IF(C22=TRUonly,VLOOKUP(B22+9,'Table 6'!$B$3:$D$20,2),blank)</f>
        <v/>
      </c>
      <c r="BR22" s="112" t="str">
        <f>IF(C22=TRUonly,VLOOKUP(B22+9,'Tables 2-3 TRU'!$B$14:$D$31,2),blank)</f>
        <v/>
      </c>
      <c r="BS22" s="243" t="str">
        <f>IF(C22=TRUonly,PRODUCT(G22,AA22,AF22-IF(AF22/TRU_oper&lt;1,1,AF22/TRU_oper)*(truck_idle/60),tru_Load_Factor,tru__hp,BR22,Other!$G$4/454)+PRODUCT(G22,tru_Load_Factor,tru__hp,BR22,AA22,IF(AF22/TRU_oper&lt;1,1,AF22/TRU_oper)*(truck_idle/60),Other!$G$4/454)+PRODUCT(G22,AA22,BQ22,IF(AF22/TRU_oper&lt;1,1,AF22/TRU_oper)*(truck_idle/60),Other!$G$4/454),blank)</f>
        <v/>
      </c>
      <c r="BT22" s="243" t="str">
        <f>IF(C22=TRUonly,PRODUCT(G22,tru_Load_Factor,tru__hp,BR22,AA22,IF(AF22/TRU_oper&lt;1,1,AF22/TRU_oper)*(truck_idle/60),Other!$G$4/454)+PRODUCT(G22,AA22,BQ22,IF(AF22/TRU_oper&lt;1,1,AF22/TRU_oper)*(truck_idle/60),Other!$G$4/454)+PRODUCT(G22,AA22,(AF22-IF(AF22/TRU_oper&lt;1,1,AF22/TRU_oper)*(truck_idle/60)),TRU_KW,gridNox,Other!$G$4/454),blank)</f>
        <v/>
      </c>
      <c r="BU22" s="112"/>
      <c r="BV22" s="435" t="str">
        <f>IF(C22=TRUonly,VLOOKUP(B22+0,'Table 6'!$B$3:$D$20,3),blank)</f>
        <v/>
      </c>
      <c r="BW22" s="112" t="str">
        <f>IF(C22=TRUonly,VLOOKUP(B22+0,'Tables 2-3 TRU'!$B$14:$D$31,3),blank)</f>
        <v/>
      </c>
      <c r="BX22" s="243" t="str">
        <f>IF(C22=TRUonly,PRODUCT(G22,R22,AF22-IF(AF22/TRU_oper&lt;1,1,AF22/TRU_oper)*(truck_idle/60),tru_Load_Factor,tru__hp,BW22,Other!$G$4/454)+PRODUCT(G22,tru_Load_Factor,tru__hp,BW22,R22,IF(AF22/TRU_oper&lt;1,1,AF22/TRU_oper)*(truck_idle/60),365/454)+PRODUCT(G22,R22,BV22,IF(AF22/TRU_oper&lt;1,1,AF22/TRU_oper)*(truck_idle/60),Other!$G$4/454),blank)</f>
        <v/>
      </c>
      <c r="BY22" s="243" t="str">
        <f>IF(C22=TRUonly,PRODUCT(G22,tru_Load_Factor,tru__hp,BW22,R22,IF(AF22/TRU_oper&lt;1,1,AF22/TRU_oper)*(truck_idle/60),Other!$G$4/454)+PRODUCT(G22,R22,BV22,IF(AF22/TRU_oper&lt;1,1,AF22/TRU_oper)*(truck_idle/60),Other!$G$4/454)+PRODUCT(G22,R22,(AF22-IF(AF22/TRU_oper&lt;1,1,AF22/TRU_oper)*(truck_idle/60)),TRU_KW,gridPM,Other!$G$4/454),blank)</f>
        <v/>
      </c>
      <c r="BZ22" s="435" t="str">
        <f>IF(C22=TRUonly,VLOOKUP(B22+1,'Table 6'!$B$3:$D$20,3),blank)</f>
        <v/>
      </c>
      <c r="CA22" s="112" t="str">
        <f>IF(C22=TRUonly,VLOOKUP(B22+1,'Tables 2-3 TRU'!$B$14:$D$31,3),blank)</f>
        <v/>
      </c>
      <c r="CB22" s="243" t="str">
        <f>IF(C22=TRUonly,PRODUCT(G22,S22,AF22-IF(AF22/TRU_oper&lt;1,1,AF22/TRU_oper)*(truck_idle/60),tru_Load_Factor,tru__hp,CA22,Other!$G$4/454)+PRODUCT(G22,tru_Load_Factor,tru__hp,CA22,S22,IF(AF22/TRU_oper&lt;1,1,AF22/TRU_oper)*(truck_idle/60),365/454)+PRODUCT(G22,S22,BZ22,IF(AF22/TRU_oper&lt;1,1,AF22/TRU_oper)*(truck_idle/60),Other!$G$4/454),blank)</f>
        <v/>
      </c>
      <c r="CC22" s="243" t="str">
        <f>IF(C22=TRUonly,PRODUCT(G22,tru_Load_Factor,tru__hp,CA22,S22,IF(AF22/TRU_oper&lt;1,1,AF22/TRU_oper)*(truck_idle/60),Other!$G$4/454)+PRODUCT(G22,S22,BZ22,IF(AF22/TRU_oper&lt;1,1,AF22/TRU_oper)*(truck_idle/60),Other!$G$4/454)+PRODUCT(G22,S22,(AF22-IF(AF22/TRU_oper&lt;1,1,AF22/TRU_oper)*(truck_idle/60)),TRU_KW,gridPM,Other!$G$4/454),blank)</f>
        <v/>
      </c>
      <c r="CD22" s="435" t="str">
        <f>IF(C22=TRUonly,VLOOKUP(B22+2,'Table 6'!$B$3:$D$20,3),blank)</f>
        <v/>
      </c>
      <c r="CE22" s="112" t="str">
        <f>IF(C22=TRUonly,VLOOKUP(B22+2,'Tables 2-3 TRU'!$B$14:$D$31,3),blank)</f>
        <v/>
      </c>
      <c r="CF22" s="243" t="str">
        <f>IF(C22=TRUonly,PRODUCT(G22,T22,AF22-IF(AF22/TRU_oper&lt;1,1,AF22/TRU_oper)*(truck_idle/60),tru_Load_Factor,tru__hp,CE22,Other!$G$4/454)+PRODUCT(G22,tru_Load_Factor,tru__hp,CE22,T22,IF(AF22/TRU_oper&lt;1,1,AF22/TRU_oper)*(truck_idle/60),365/454)+PRODUCT(G22,T22,CD22,IF(AF22/TRU_oper&lt;1,1,AF22/TRU_oper)*(truck_idle/60),Other!$G$4/454),blank)</f>
        <v/>
      </c>
      <c r="CG22" s="243" t="str">
        <f>IF(C22=TRUonly,PRODUCT(G22,tru_Load_Factor,tru__hp,CE22,T22,IF(AF22/TRU_oper&lt;1,1,AF22/TRU_oper)*(truck_idle/60),Other!$G$4/454)+PRODUCT(G22,T22,CD22,IF(AF22/TRU_oper&lt;1,1,AF22/TRU_oper)*(truck_idle/60),Other!$G$4/454)+PRODUCT(G22,T22,(AF22-IF(AF22/TRU_oper&lt;1,1,AF22/TRU_oper)*(truck_idle/60)),TRU_KW,gridPM,Other!$G$4/454),blank)</f>
        <v/>
      </c>
      <c r="CH22" s="435" t="str">
        <f>IF(C22=TRUonly,VLOOKUP(B22+3,'Table 6'!$B$3:$D$20,3),blank)</f>
        <v/>
      </c>
      <c r="CI22" s="112" t="str">
        <f>IF(C22=TRUonly,VLOOKUP(B22+3,'Tables 2-3 TRU'!$B$14:$D$31,3),blank)</f>
        <v/>
      </c>
      <c r="CJ22" s="243" t="str">
        <f>IF(C22=TRUonly,PRODUCT(G22,U22,AF22-IF(AF22/TRU_oper&lt;1,1,AF22/TRU_oper)*(truck_idle/60),tru_Load_Factor,tru__hp,CI22,Other!$G$4/454)+PRODUCT(G22,tru_Load_Factor,tru__hp,CI22,U22,IF(AF22/TRU_oper&lt;1,1,AF22/TRU_oper)*(truck_idle/60),Other!$G$4/454)+PRODUCT(G22,U22,CH22,IF(AF22/TRU_oper&lt;1,1,AF22/TRU_oper)*(truck_idle/60),Other!$G$4/454),blank)</f>
        <v/>
      </c>
      <c r="CK22" s="243" t="str">
        <f>IF(C22=TRUonly,PRODUCT(G22,tru_Load_Factor,tru__hp,CI22,U22,IF(AF22/TRU_oper&lt;1,1,AF22/TRU_oper)*(truck_idle/60),Other!$G$4/454)+PRODUCT(G22,U22,CH22,IF(AF22/TRU_oper&lt;1,1,AF22/TRU_oper)*(truck_idle/60),Other!$G$4/454)+PRODUCT(G22,U22,(AF22-IF(AF22/TRU_oper&lt;1,1,AF22/TRU_oper)*(truck_idle/60)),TRU_KW,gridPM,Other!$G$4/454),blank)</f>
        <v/>
      </c>
      <c r="CL22" s="435" t="str">
        <f>IF(C22=TRUonly,VLOOKUP(B22+4,'Table 6'!$B$3:$D$20,3),blank)</f>
        <v/>
      </c>
      <c r="CM22" s="112" t="str">
        <f>IF(C22=TRUonly,VLOOKUP(B22+4,'Tables 2-3 TRU'!$B$14:$D$31,3),blank)</f>
        <v/>
      </c>
      <c r="CN22" s="243" t="str">
        <f>IF(C22=TRUonly,PRODUCT(G22,V22,AF22-IF(AF22/TRU_oper&lt;1,1,AF22/TRU_oper)*(truck_idle/60),tru_Load_Factor,tru__hp,CM22,Other!$G$4/454)+PRODUCT(G22,tru_Load_Factor,tru__hp,CM22,V22,IF(AF22/TRU_oper&lt;1,1,AF22/TRU_oper)*(truck_idle/60),Other!$G$4/454)+PRODUCT(G22,V22,CL22,IF(AF22/TRU_oper&lt;1,1,AF22/TRU_oper)*(truck_idle/60),Other!$G$4/454),blank)</f>
        <v/>
      </c>
      <c r="CO22" s="243" t="str">
        <f>IF(C22=TRUonly,PRODUCT(G22,tru_Load_Factor,tru__hp,CM22,V22,IF(AF22/TRU_oper&lt;1,1,AF22/TRU_oper)*(truck_idle/60),Other!$G$4/454)+PRODUCT(G22,V22,CL22,IF(AF22/TRU_oper&lt;1,1,AF22/TRU_oper)*(truck_idle/60),Other!$G$4/454)+PRODUCT(G22,V22,(AF22-IF(AF22/TRU_oper&lt;1,1,AF22/TRU_oper)*(truck_idle/60)),TRU_KW,gridPM,Other!$G$4/454),blank)</f>
        <v/>
      </c>
      <c r="CP22" s="435" t="str">
        <f>IF(C22=TRUonly,VLOOKUP(B22+5,'Table 6'!$B$3:$D$20,3),blank)</f>
        <v/>
      </c>
      <c r="CQ22" s="112" t="str">
        <f>IF(C22=TRUonly,VLOOKUP(B22+5,'Tables 2-3 TRU'!$B$14:$D$31,3),blank)</f>
        <v/>
      </c>
      <c r="CR22" s="243" t="str">
        <f>IF(C22=TRUonly,PRODUCT(G22,W22,AF22-IF(AF22/TRU_oper&lt;1,1,AF22/TRU_oper)*(truck_idle/60),tru_Load_Factor,tru__hp,CQ22,Other!$G$4/454)+PRODUCT(G22,tru_Load_Factor,tru__hp,CQ22,W22,IF(AF22/TRU_oper&lt;1,1,AF22/TRU_oper)*(truck_idle/60),Other!$G$4/454)+PRODUCT(G22,W22,CP22,IF(AF22/TRU_oper&lt;1,1,AF22/TRU_oper)*(truck_idle/60),Other!$G$4/454),blank)</f>
        <v/>
      </c>
      <c r="CS22" s="243" t="str">
        <f>IF(C22=TRUonly,PRODUCT(G22,tru_Load_Factor,tru__hp,CQ22,W22,IF(AF22/TRU_oper&lt;1,1,AF22/TRU_oper)*(truck_idle/60),Other!$G$4/454)+PRODUCT(G22,W22,CP22,IF(AF22/TRU_oper&lt;1,1,AF22/TRU_oper)*(truck_idle/60),Other!$G$4/454)+PRODUCT(G22,W22,(AF22-IF(AF22/TRU_oper&lt;1,1,AF22/TRU_oper)*(truck_idle/60)),TRU_KW,gridPM,Other!$G$4/454),blank)</f>
        <v/>
      </c>
      <c r="CT22" s="435" t="str">
        <f>IF(C22=TRUonly,VLOOKUP(B22+6,'Table 6'!$B$3:$D$20,3),blank)</f>
        <v/>
      </c>
      <c r="CU22" s="112" t="str">
        <f>IF(C22=TRUonly,VLOOKUP(B22+6,'Tables 2-3 TRU'!$B$14:$D$31,3),blank)</f>
        <v/>
      </c>
      <c r="CV22" s="243" t="str">
        <f>IF(C22=TRUonly,PRODUCT(G22,X22,AF22-IF(AF22/TRU_oper&lt;1,1,AF22/TRU_oper)*(truck_idle/60),tru_Load_Factor,tru__hp,CU22,Other!$G$4/454)+PRODUCT(G22,tru_Load_Factor,tru__hp,CU22,X22,IF(AF22/TRU_oper&lt;1,1,AF22/TRU_oper)*(truck_idle/60),Other!$G$4/454)+PRODUCT(G22,X22,CT22,IF(AF22/TRU_oper&lt;1,1,AF22/TRU_oper)*(truck_idle/60),Other!$G$4/454),blank)</f>
        <v/>
      </c>
      <c r="CW22" s="243" t="str">
        <f>IF(C22=TRUonly,PRODUCT(G22,tru_Load_Factor,tru__hp,CU22,X22,IF(AF22/TRU_oper&lt;1,1,AF22/TRU_oper)*(truck_idle/60),Other!$G$4/454)+PRODUCT(G22,X22,CT22,IF(AF22/TRU_oper&lt;1,1,AF22/TRU_oper)*(truck_idle/60),Other!$G$4/454)+PRODUCT(G22,X22,(AF22-IF(AF22/TRU_oper&lt;1,1,AF22/TRU_oper)*(truck_idle/60)),TRU_KW,gridPM,Other!$G$4/454),blank)</f>
        <v/>
      </c>
      <c r="CX22" s="435" t="str">
        <f>IF(C22=TRUonly,VLOOKUP(B22+7,'Table 6'!$B$3:$D$20,3),blank)</f>
        <v/>
      </c>
      <c r="CY22" s="112" t="str">
        <f>IF(C22=TRUonly,VLOOKUP(B22+7,'Tables 2-3 TRU'!$B$14:$D$31,3),blank)</f>
        <v/>
      </c>
      <c r="CZ22" s="243" t="str">
        <f>IF(C22=TRUonly,PRODUCT(G22,Y22,AF22-IF(AF22/TRU_oper&lt;1,1,AF22/TRU_oper)*(truck_idle/60),tru_Load_Factor,tru__hp,CY22,Other!$G$4/454)+PRODUCT(G22,tru_Load_Factor,tru__hp,CY22,Y22,IF(AF22/TRU_oper&lt;1,1,AF22/TRU_oper)*(truck_idle/60),Other!$G$4/454)+PRODUCT(G22,Y22,CX22,IF(AF22/TRU_oper&lt;1,1,AF22/TRU_oper)*(truck_idle/60),Other!$G$4/454),blank)</f>
        <v/>
      </c>
      <c r="DA22" s="243" t="str">
        <f>IF(C22=TRUonly,PRODUCT(G22,tru_Load_Factor,tru__hp,CY22,Y22,IF(AF22/TRU_oper&lt;1,1,AF22/TRU_oper)*(truck_idle/60),Other!$G$4/454)+PRODUCT(G22,Y22,CX22,IF(AF22/TRU_oper&lt;1,1,AF22/TRU_oper)*(truck_idle/60),Other!$G$4/454)+PRODUCT(G22,Y22,(AF22-IF(AF22/TRU_oper&lt;1,1,AF22/TRU_oper)*(truck_idle/60)),TRU_KW,gridPM,Other!$G$4/454),blank)</f>
        <v/>
      </c>
      <c r="DB22" s="435" t="str">
        <f>IF(C22=TRUonly,VLOOKUP(B22+8,'Table 6'!$B$3:$D$20,3),blank)</f>
        <v/>
      </c>
      <c r="DC22" s="112" t="str">
        <f>IF(C22=TRUonly,VLOOKUP(B22+8,'Tables 2-3 TRU'!$B$14:$D$31,3),blank)</f>
        <v/>
      </c>
      <c r="DD22" s="243" t="str">
        <f>IF(C22=TRUonly,PRODUCT(G22,Z22,AF22-IF(AF22/TRU_oper&lt;1,1,AF22/TRU_oper)*(truck_idle/60),tru_Load_Factor,tru__hp,DC22,Other!$G$4/454)+PRODUCT(G22,tru_Load_Factor,tru__hp,DC22,Z22,IF(AF22/TRU_oper&lt;1,1,AF22/TRU_oper)*(truck_idle/60),Other!$G$4/454)+PRODUCT(G22,Z22,DB22,IF(AF22/TRU_oper&lt;1,1,AF22/TRU_oper)*(truck_idle/60),Other!$G$4/454),blank)</f>
        <v/>
      </c>
      <c r="DE22" s="243" t="str">
        <f>IF(C22=TRUonly,PRODUCT(G22,tru_Load_Factor,tru__hp,DC22,Z22,IF(AF22/TRU_oper&lt;1,1,AF22/TRU_oper)*(truck_idle/60),Other!$G$4/454)+PRODUCT(G22,Z22,DB22,IF(AF22/TRU_oper&lt;1,1,AF22/TRU_oper)*(truck_idle/60),Other!$G$4/454)+PRODUCT(G22,Z22,(AF22-IF(AF22/TRU_oper&lt;1,1,AF22/TRU_oper)*(truck_idle/60)),TRU_KW,gridPM,Other!$G$4/454),blank)</f>
        <v/>
      </c>
      <c r="DF22" s="435" t="str">
        <f>IF(C22=TRUonly,VLOOKUP(B22+9,'Table 6'!$B$3:$D$20,3),blank)</f>
        <v/>
      </c>
      <c r="DG22" s="112" t="str">
        <f>IF(C22=TRUonly,VLOOKUP(B22+9,'Tables 2-3 TRU'!$B$14:$D$31,3),blank)</f>
        <v/>
      </c>
      <c r="DH22" s="243" t="str">
        <f>IF(C22=TRUonly,PRODUCT(G22,AA22,AF22-IF(AF22/TRU_oper&lt;1,1,AF22/TRU_oper)*(truck_idle/60),tru_Load_Factor,tru__hp,DG22,Other!$G$4/454)+PRODUCT(G22,tru_Load_Factor,tru__hp,DG22,AA22,IF(AF22/TRU_oper&lt;1,1,AF22/TRU_oper)*(truck_idle/60),Other!$G$4/454)+PRODUCT(G22,AA22,DF22,IF(AF22/TRU_oper&lt;1,1,AF22/TRU_oper)*(truck_idle/60),Other!$G$4/454),blank)</f>
        <v/>
      </c>
      <c r="DI22" s="243" t="str">
        <f>IF(C22=TRUonly,PRODUCT(G22,tru_Load_Factor,tru__hp,DG22,AA22,IF(AF22/TRU_oper&lt;1,1,AF22/TRU_oper)*(truck_idle/60),Other!$G$4/454)+PRODUCT(G22,AA22,DF22,IF(AF22/TRU_oper&lt;1,1,AF22/TRU_oper)*(truck_idle/60),Other!$G$4/454)+PRODUCT(G22,AA22,(AF22-IF(AF22/TRU_oper&lt;1,1,AF22/TRU_oper)*(truck_idle/60)),TRU_KW,gridPM,Other!$G$4/454),blank)</f>
        <v/>
      </c>
      <c r="DK22" s="4" t="str">
        <f t="shared" si="1"/>
        <v/>
      </c>
      <c r="DL22" s="4" t="str">
        <f t="shared" si="2"/>
        <v/>
      </c>
      <c r="DM22" s="4"/>
      <c r="DN22" s="4" t="str">
        <f t="shared" si="3"/>
        <v/>
      </c>
      <c r="DO22" s="4" t="str">
        <f t="shared" si="4"/>
        <v/>
      </c>
      <c r="DP22" s="4"/>
      <c r="DQ22" s="4" t="str">
        <f t="shared" si="5"/>
        <v/>
      </c>
      <c r="DR22" s="4" t="str">
        <f t="shared" si="6"/>
        <v/>
      </c>
      <c r="DS22" s="4" t="str">
        <f t="shared" si="7"/>
        <v/>
      </c>
      <c r="DT22" s="244" t="str">
        <f t="shared" si="8"/>
        <v/>
      </c>
      <c r="DU22" s="55"/>
    </row>
    <row r="23" spans="1:125" x14ac:dyDescent="0.2">
      <c r="A23" t="str">
        <f>IF(C23=TRUonly,'User Input Data'!A27,blank)</f>
        <v/>
      </c>
      <c r="B23" t="str">
        <f>IF(C23=TRUonly,'User Input Data'!B27,blank)</f>
        <v/>
      </c>
      <c r="C23" t="str">
        <f>IF('User Input Data'!C27=TRUonly,'User Input Data'!C27,blank)</f>
        <v/>
      </c>
      <c r="D23" t="str">
        <f>IF(AND('User Input Data'!D27&gt;1,C23=TRUonly),'User Input Data'!D27,blank)</f>
        <v/>
      </c>
      <c r="E23" t="str">
        <f>IF(AND('User Input Data'!E27&gt;1,C23=TRUonly),'User Input Data'!E27,blank)</f>
        <v/>
      </c>
      <c r="F23" t="str">
        <f>IF(AND('User Input Data'!F27&gt;1,C23=TRUonly),'User Input Data'!F27,blank)</f>
        <v/>
      </c>
      <c r="G23" t="str">
        <f>IF(AND('User Input Data'!G27&gt;1,C23=TRUonly),'User Input Data'!G27,blank)</f>
        <v/>
      </c>
      <c r="H23" s="78"/>
      <c r="I23" s="78"/>
      <c r="J23" s="78"/>
      <c r="K23" s="78"/>
      <c r="L23" s="78"/>
      <c r="M23" s="78"/>
      <c r="N23" s="78"/>
      <c r="O23" s="78"/>
      <c r="P23" s="78"/>
      <c r="Q23" s="78"/>
      <c r="R23" s="79" t="str">
        <f>IF(C23=TRUonly,'User Input Data'!R27,blank)</f>
        <v/>
      </c>
      <c r="S23" s="79" t="str">
        <f>IF(C23=TRUonly,'User Input Data'!S27,blank)</f>
        <v/>
      </c>
      <c r="T23" s="79" t="str">
        <f>IF(C23=TRUonly,'User Input Data'!T27,blank)</f>
        <v/>
      </c>
      <c r="U23" s="79" t="str">
        <f>IF(C23=TRUonly,'User Input Data'!U27,blank)</f>
        <v/>
      </c>
      <c r="V23" s="79" t="str">
        <f>IF(C23=TRUonly,'User Input Data'!V27,blank)</f>
        <v/>
      </c>
      <c r="W23" s="79" t="str">
        <f>IF(C23=TRUonly,'User Input Data'!W27,blank)</f>
        <v/>
      </c>
      <c r="X23" s="79" t="str">
        <f>IF(C23=TRUonly,'User Input Data'!X27,blank)</f>
        <v/>
      </c>
      <c r="Y23" s="79" t="str">
        <f>IF(C23=TRUonly,'User Input Data'!Y27,blank)</f>
        <v/>
      </c>
      <c r="Z23" s="79" t="str">
        <f>IF(C23=TRUonly,'User Input Data'!Z27,blank)</f>
        <v/>
      </c>
      <c r="AA23" s="79" t="str">
        <f>IF(C23=TRUonly,'User Input Data'!AA27,blank)</f>
        <v/>
      </c>
      <c r="AB23" s="9" t="str">
        <f>IF('User Input Data'!C27=TRUonly,'User Input Data'!AC27,blank)</f>
        <v/>
      </c>
      <c r="AC23" s="9" t="str">
        <f>IF('User Input Data'!C27=TRUonly,'User Input Data'!AD27,blank)</f>
        <v/>
      </c>
      <c r="AE23" s="78"/>
      <c r="AF23" t="str">
        <f>IF(F23&gt;0,F23,Other!$G$7)</f>
        <v/>
      </c>
      <c r="AG23" s="435" t="str">
        <f>IF(C23=TRUonly,VLOOKUP(B23+0,'Table 6'!$B$3:$D$20,2),blank)</f>
        <v/>
      </c>
      <c r="AH23" t="str">
        <f>IF(C23=TRUonly,VLOOKUP(B23+0,'Tables 2-3 TRU'!$B$14:$D$31,2),blank)</f>
        <v/>
      </c>
      <c r="AI23" s="243" t="str">
        <f>IF(C23=TRUonly,PRODUCT(G23,IF(AF23/TRU_oper&lt;1,1,AF23/TRU_oper)*(truck_idle/60),Other!$G$4/454,AG23,R23)+PRODUCT(G23,tru_Load_Factor,tru__hp,R23,IF(AF23/TRU_oper&lt;1,1,AF23/TRU_oper)*(truck_idle/60),Other!$G$4/454,AH23)+PRODUCT(G23,R23,(AF23-IF(AF23/TRU_oper&lt;1,1,AF23/TRU_oper)*(truck_idle/60)),tru_Load_Factor,tru__hp,Other!$G$4/454,AH23),blank)</f>
        <v/>
      </c>
      <c r="AJ23" s="243" t="str">
        <f>IF(C23=TRUonly,PRODUCT(G23,tru_Load_Factor,tru__hp,AH23,R23,IF(AF23/TRU_oper&lt;1,1,AF23/TRU_oper)*(truck_idle/60),Other!$G$4/454)+PRODUCT(G23,R23,AG23,IF(AF23/TRU_oper&lt;1,1,AF23/TRU_oper)*(truck_idle/60),Other!$G$4/454)+PRODUCT(G23,R23,(AF23-IF(AF23/TRU_oper&lt;1,1,AF23/TRU_oper)*(truck_idle/60)),TRU_KW,gridNox,Other!$G$4/454),blank)</f>
        <v/>
      </c>
      <c r="AK23" s="435" t="str">
        <f>IF(C23=TRUonly,VLOOKUP(B23+1,'Table 6'!$B$3:$D$20,2),blank)</f>
        <v/>
      </c>
      <c r="AL23" s="112" t="str">
        <f>IF(C23=TRUonly,VLOOKUP(B23+1,'Tables 2-3 TRU'!$B$14:$D$31,2),blank)</f>
        <v/>
      </c>
      <c r="AM23" s="243" t="str">
        <f>IF(C23=TRUonly,PRODUCT(G23,S23,AF23-IF(AF23/TRU_oper&lt;1,1,AF23/TRU_oper)*(truck_idle/60),tru_Load_Factor,tru__hp,AL23,Other!$G$4/454)+PRODUCT(G23,tru_Load_Factor,tru__hp,AL23,S23,IF(AF23/TRU_oper&lt;1,1,AF23/TRU_oper)*(truck_idle/60),Other!$G$4/454)+PRODUCT(G23,S23,AK23,IF(AF23/TRU_oper&lt;1,1,AF23/TRU_oper)*(truck_idle/60),Other!$G$4/454),blank)</f>
        <v/>
      </c>
      <c r="AN23" s="243" t="str">
        <f>IF(C23=TRUonly,PRODUCT(G23,tru_Load_Factor,tru__hp,AL23,S23,IF(AF23/TRU_oper&lt;1,1,AF23/TRU_oper)*(truck_idle/60),Other!$G$4/454)+PRODUCT(G23,S23,AK23,IF(AF23/TRU_oper&lt;1,1,AF23/TRU_oper)*(truck_idle/60),Other!$G$4/454)+PRODUCT(G23,S23,(AF23-IF(AF23/TRU_oper&lt;1,1,AF23/TRU_oper)*(truck_idle/60)),TRU_KW,gridNox,Other!$G$4/454),blank)</f>
        <v/>
      </c>
      <c r="AO23" s="435" t="str">
        <f>IF(C23=TRUonly,VLOOKUP(B23+2,'Table 6'!$B$3:$D$20,2),blank)</f>
        <v/>
      </c>
      <c r="AP23" s="112" t="str">
        <f>IF(C23=TRUonly,VLOOKUP(B23+2,'Tables 2-3 TRU'!$B$14:$D$31,2),blank)</f>
        <v/>
      </c>
      <c r="AQ23" s="243" t="str">
        <f>IF(C23=TRUonly,PRODUCT(G23,T23,AF23-IF(AF23/TRU_oper&lt;1,1,AF23/TRU_oper)*(truck_idle/60),tru_Load_Factor,tru__hp,AP23,Other!$G$4/454)+PRODUCT(G23,tru_Load_Factor,tru__hp,AP23,T23,IF(AF23/TRU_oper&lt;1,1,AF23/TRU_oper)*(truck_idle/60),Other!$G$4/454)+PRODUCT(G23,T23,AO23,IF(AF23/TRU_oper&lt;1,1,AF23/TRU_oper)*(truck_idle/60),Other!$G$4/454),blank)</f>
        <v/>
      </c>
      <c r="AR23" s="243" t="str">
        <f>IF(C23=TRUonly,PRODUCT(G23,tru_Load_Factor,tru__hp,AP23,T23,IF(AF23/TRU_oper&lt;1,1,AF23/TRU_oper)*(truck_idle/60),Other!$G$4/454)+PRODUCT(G23,T23,AO23,IF(AF23/TRU_oper&lt;1,1,AF23/TRU_oper)*(truck_idle/60),Other!$G$4/454)+PRODUCT(G23,T23,(AF23-IF(AF23/TRU_oper&lt;1,1,AF23/TRU_oper)*(truck_idle/60)),TRU_KW,gridNox,Other!$G$4/454),blank)</f>
        <v/>
      </c>
      <c r="AS23" s="435" t="str">
        <f>IF(C23=TRUonly,VLOOKUP(B23+3,'Table 6'!$B$3:$D$20,2),blank)</f>
        <v/>
      </c>
      <c r="AT23" s="112" t="str">
        <f>IF(C23=TRUonly,VLOOKUP(B23+3,'Tables 2-3 TRU'!$B$14:$D$31,2),blank)</f>
        <v/>
      </c>
      <c r="AU23" s="243" t="str">
        <f>IF(C23=TRUonly,PRODUCT(G23,U23,AF23-IF(AF23/TRU_oper&lt;1,1,AF23/TRU_oper)*(truck_idle/60),tru_Load_Factor,tru__hp,AT23,Other!$G$4/454)+PRODUCT(G23,tru_Load_Factor,tru__hp,AT23,U23,IF(AF23/TRU_oper&lt;1,1,AF23/TRU_oper)*(truck_idle/60),Other!$G$4/454)+PRODUCT(G23,U23,AS23,IF(AF23/TRU_oper&lt;1,1,AF23/TRU_oper)*(truck_idle/60),Other!$G$4/454),blank)</f>
        <v/>
      </c>
      <c r="AV23" s="243" t="str">
        <f>IF(C23=TRUonly,PRODUCT(G23,tru_Load_Factor,tru__hp,AT23,U23,IF(AF23/TRU_oper&lt;1,1,AF23/TRU_oper)*(truck_idle/60),Other!$G$4/454)+PRODUCT(G23,U23,AS23,IF(AF23/TRU_oper&lt;1,1,AF23/TRU_oper)*(truck_idle/60),Other!$G$4/454)+PRODUCT(G23,U23,(AF23-IF(AF23/TRU_oper&lt;1,1,AF23/TRU_oper)*(truck_idle/60)),TRU_KW,gridNox,Other!$G$4/454),blank)</f>
        <v/>
      </c>
      <c r="AW23" s="435" t="str">
        <f>IF(C23=TRUonly,VLOOKUP(B23+4,'Table 6'!$B$3:$D$20,2),blank)</f>
        <v/>
      </c>
      <c r="AX23" s="112" t="str">
        <f>IF(C23=TRUonly,VLOOKUP(B23+4,'Tables 2-3 TRU'!$B$14:$D$31,2),blank)</f>
        <v/>
      </c>
      <c r="AY23" s="243" t="str">
        <f>IF(C23=TRUonly,PRODUCT(G23,V23,AF23-IF(AF23/TRU_oper&lt;1,1,AF23/TRU_oper)*(truck_idle/60),tru_Load_Factor,tru__hp,AX23,Other!$G$4/454)+PRODUCT(G23,tru_Load_Factor,tru__hp,AX23,V23,IF(AF23/TRU_oper&lt;1,1,AF23/TRU_oper)*(truck_idle/60),Other!$G$4/454)+PRODUCT(G23,V23,AW23,IF(AF23/TRU_oper&lt;1,1,AF23/TRU_oper)*(truck_idle/60),Other!$G$4/454),blank)</f>
        <v/>
      </c>
      <c r="AZ23" s="243" t="str">
        <f>IF(C23=TRUonly,PRODUCT(G23,tru_Load_Factor,tru__hp,AX23,V23,IF(AF23/TRU_oper&lt;1,1,AF23/TRU_oper)*(truck_idle/60),Other!$G$4/454)+PRODUCT(G23,V23,AW23,IF(AF23/TRU_oper&lt;1,1,AF23/TRU_oper)*(truck_idle/60),Other!$G$4/454)+PRODUCT(G23,V23,(AF23-IF(AF23/TRU_oper&lt;1,1,AF23/TRU_oper)*(truck_idle/60)),TRU_KW,gridNox,Other!$G$4/454),blank)</f>
        <v/>
      </c>
      <c r="BA23" s="435" t="str">
        <f>IF(C23=TRUonly,VLOOKUP(B23+5,'Table 6'!$B$3:$D$20,2),blank)</f>
        <v/>
      </c>
      <c r="BB23" s="112" t="str">
        <f>IF(C23=TRUonly,VLOOKUP(B23+5,'Tables 2-3 TRU'!$B$14:$D$31,2),blank)</f>
        <v/>
      </c>
      <c r="BC23" s="243" t="str">
        <f>IF(C23=TRUonly,PRODUCT(G23,W23,AF23-IF(AF23/TRU_oper&lt;1,1,AF23/TRU_oper)*(truck_idle/60),tru_Load_Factor,tru__hp,BB23,Other!$G$4/454)+PRODUCT(G23,tru_Load_Factor,tru__hp,BB23,W23,IF(AF23/TRU_oper&lt;1,1,AF23/TRU_oper)*(truck_idle/60),Other!$G$4/454)+PRODUCT(G23,W23,BA23,IF(AF23/TRU_oper&lt;1,1,AF23/TRU_oper)*(truck_idle/60),Other!$G$4/454),blank)</f>
        <v/>
      </c>
      <c r="BD23" s="243" t="str">
        <f>IF(C23=TRUonly,PRODUCT(G23,tru_Load_Factor,tru__hp,BB23,W23,IF(AF23/TRU_oper&lt;1,1,AF23/TRU_oper)*(truck_idle/60),Other!$G$4/454)+PRODUCT(G23,W23,BA23,IF(AF23/TRU_oper&lt;1,1,AF23/TRU_oper)*(truck_idle/60),Other!$G$4/454)+PRODUCT(G23,W23,(AF23-IF(AF23/TRU_oper&lt;1,1,AF23/TRU_oper)*(truck_idle/60)),TRU_KW,gridNox,Other!$G$4/454),blank)</f>
        <v/>
      </c>
      <c r="BE23" s="435" t="str">
        <f>IF(C23=TRUonly,VLOOKUP(B23+6,'Table 6'!$B$3:$D$20,2),blank)</f>
        <v/>
      </c>
      <c r="BF23" s="112" t="str">
        <f>IF(C23=TRUonly,VLOOKUP(B23+6,'Tables 2-3 TRU'!$B$14:$D$31,2),blank)</f>
        <v/>
      </c>
      <c r="BG23" s="243" t="str">
        <f>IF(C23=TRUonly,PRODUCT(G23,X23,AF23-IF(AF23/TRU_oper&lt;1,1,AF23/TRU_oper)*(truck_idle/60),tru_Load_Factor,tru__hp,BF23,Other!$G$4/454)+PRODUCT(G23,tru_Load_Factor,tru__hp,BF23,X23,IF(AF23/TRU_oper&lt;1,1,AF23/TRU_oper)*(truck_idle/60),Other!$G$4/454)+PRODUCT(G23,X23,BE23,IF(AF23/TRU_oper&lt;1,1,AF23/TRU_oper)*(truck_idle/60),Other!$G$4/454),blank)</f>
        <v/>
      </c>
      <c r="BH23" s="243" t="str">
        <f>IF(C23=TRUonly,PRODUCT(G23,tru_Load_Factor,tru__hp,BF23,X23,IF(AF23/TRU_oper&lt;1,1,AF23/TRU_oper)*(truck_idle/60),Other!$G$4/454)+PRODUCT(G23,X23,BE23,IF(AF23/TRU_oper&lt;1,1,AF23/TRU_oper)*(truck_idle/60),Other!$G$4/454)+PRODUCT(G23,X23,(AF23-IF(AF23/TRU_oper&lt;1,1,AF23/TRU_oper)*(truck_idle/60)),TRU_KW,gridNox,Other!$G$4/454),blank)</f>
        <v/>
      </c>
      <c r="BI23" s="435" t="str">
        <f>IF(C23=TRUonly,VLOOKUP(B23+7,'Table 6'!$B$3:$D$20,2),blank)</f>
        <v/>
      </c>
      <c r="BJ23" s="112" t="str">
        <f>IF(C23=TRUonly,VLOOKUP(B23+7,'Tables 2-3 TRU'!$B$14:$D$31,2),blank)</f>
        <v/>
      </c>
      <c r="BK23" s="243" t="str">
        <f>IF(C23=TRUonly,PRODUCT(G23,Y23,AF23-IF(AF23/TRU_oper&lt;1,1,AF23/TRU_oper)*(truck_idle/60),tru_Load_Factor,tru__hp,BJ23,Other!$G$4/454)+PRODUCT(G23,tru_Load_Factor,tru__hp,BJ23,Y23,IF(AF23/TRU_oper&lt;1,1,AF23/TRU_oper)*(truck_idle/60),Other!$G$4/454)+PRODUCT(G23,Y23,BI23,IF(AF23/TRU_oper&lt;1,1,AF23/TRU_oper)*(truck_idle/60),Other!$G$4/454),blank)</f>
        <v/>
      </c>
      <c r="BL23" s="243" t="str">
        <f>IF(C23=TRUonly,PRODUCT(G23,tru_Load_Factor,tru__hp,BJ23,Y23,IF(AF23/TRU_oper&lt;1,1,AF23/TRU_oper)*(truck_idle/60),Other!$G$4/454)+PRODUCT(G23,Y23,BI23,IF(AF23/TRU_oper&lt;1,1,AF23/TRU_oper)*(truck_idle/60),Other!$G$4/454)+PRODUCT(G23,Y23,(AF23-IF(AF23/TRU_oper&lt;1,1,AF23/TRU_oper)*(truck_idle/60)),TRU_KW,gridNox,Other!$G$4/454),blank)</f>
        <v/>
      </c>
      <c r="BM23" s="435" t="str">
        <f>IF(C23=TRUonly,VLOOKUP(B23+8,'Table 6'!$B$3:$D$20,2),blank)</f>
        <v/>
      </c>
      <c r="BN23" s="112" t="str">
        <f>IF(C23=TRUonly,VLOOKUP(B23+8,'Tables 2-3 TRU'!$B$14:$D$31,2),blank)</f>
        <v/>
      </c>
      <c r="BO23" s="243" t="str">
        <f>IF(C23=TRUonly,PRODUCT(G23,Z23,AF23-IF(AF23/TRU_oper&lt;1,1,AF23/TRU_oper)*(truck_idle/60),tru_Load_Factor,tru__hp,BN23,Other!$G$4/454)+PRODUCT(G23,tru_Load_Factor,tru__hp,BN23,Z23,IF(AF23/TRU_oper&lt;1,1,AF23/TRU_oper)*(truck_idle/60),Other!$G$4/454)+PRODUCT(G23,Z23,BM23,IF(AF23/TRU_oper&lt;1,1,AF23/TRU_oper)*(truck_idle/60),Other!$G$4/454),blank)</f>
        <v/>
      </c>
      <c r="BP23" s="243" t="str">
        <f>IF(C23=TRUonly,PRODUCT(G23,tru_Load_Factor,tru__hp,BN23,Z23,(AF23/TRU_oper)*(truck_idle/60),Other!$G$4/454)+PRODUCT(G23,Z23,BM23,(AF23/TRU_oper)*(truck_idle/60),Other!$G$4/454)+PRODUCT(G23,Z23,(AF23-(AF23/TRU_oper)*(truck_idle/60)),TRU_KW,gridNox,Other!$G$4/454),blank)</f>
        <v/>
      </c>
      <c r="BQ23" s="435" t="str">
        <f>IF(C23=TRUonly,VLOOKUP(B23+9,'Table 6'!$B$3:$D$20,2),blank)</f>
        <v/>
      </c>
      <c r="BR23" s="112" t="str">
        <f>IF(C23=TRUonly,VLOOKUP(B23+9,'Tables 2-3 TRU'!$B$14:$D$31,2),blank)</f>
        <v/>
      </c>
      <c r="BS23" s="243" t="str">
        <f>IF(C23=TRUonly,PRODUCT(G23,AA23,AF23-IF(AF23/TRU_oper&lt;1,1,AF23/TRU_oper)*(truck_idle/60),tru_Load_Factor,tru__hp,BR23,Other!$G$4/454)+PRODUCT(G23,tru_Load_Factor,tru__hp,BR23,AA23,IF(AF23/TRU_oper&lt;1,1,AF23/TRU_oper)*(truck_idle/60),Other!$G$4/454)+PRODUCT(G23,AA23,BQ23,IF(AF23/TRU_oper&lt;1,1,AF23/TRU_oper)*(truck_idle/60),Other!$G$4/454),blank)</f>
        <v/>
      </c>
      <c r="BT23" s="243" t="str">
        <f>IF(C23=TRUonly,PRODUCT(G23,tru_Load_Factor,tru__hp,BR23,AA23,IF(AF23/TRU_oper&lt;1,1,AF23/TRU_oper)*(truck_idle/60),Other!$G$4/454)+PRODUCT(G23,AA23,BQ23,IF(AF23/TRU_oper&lt;1,1,AF23/TRU_oper)*(truck_idle/60),Other!$G$4/454)+PRODUCT(G23,AA23,(AF23-IF(AF23/TRU_oper&lt;1,1,AF23/TRU_oper)*(truck_idle/60)),TRU_KW,gridNox,Other!$G$4/454),blank)</f>
        <v/>
      </c>
      <c r="BU23" s="112"/>
      <c r="BV23" s="435" t="str">
        <f>IF(C23=TRUonly,VLOOKUP(B23+0,'Table 6'!$B$3:$D$20,3),blank)</f>
        <v/>
      </c>
      <c r="BW23" s="112" t="str">
        <f>IF(C23=TRUonly,VLOOKUP(B23+0,'Tables 2-3 TRU'!$B$14:$D$31,3),blank)</f>
        <v/>
      </c>
      <c r="BX23" s="243" t="str">
        <f>IF(C23=TRUonly,PRODUCT(G23,R23,AF23-IF(AF23/TRU_oper&lt;1,1,AF23/TRU_oper)*(truck_idle/60),tru_Load_Factor,tru__hp,BW23,Other!$G$4/454)+PRODUCT(G23,tru_Load_Factor,tru__hp,BW23,R23,IF(AF23/TRU_oper&lt;1,1,AF23/TRU_oper)*(truck_idle/60),365/454)+PRODUCT(G23,R23,BV23,IF(AF23/TRU_oper&lt;1,1,AF23/TRU_oper)*(truck_idle/60),Other!$G$4/454),blank)</f>
        <v/>
      </c>
      <c r="BY23" s="243" t="str">
        <f>IF(C23=TRUonly,PRODUCT(G23,tru_Load_Factor,tru__hp,BW23,R23,IF(AF23/TRU_oper&lt;1,1,AF23/TRU_oper)*(truck_idle/60),Other!$G$4/454)+PRODUCT(G23,R23,BV23,IF(AF23/TRU_oper&lt;1,1,AF23/TRU_oper)*(truck_idle/60),Other!$G$4/454)+PRODUCT(G23,R23,(AF23-IF(AF23/TRU_oper&lt;1,1,AF23/TRU_oper)*(truck_idle/60)),TRU_KW,gridPM,Other!$G$4/454),blank)</f>
        <v/>
      </c>
      <c r="BZ23" s="435" t="str">
        <f>IF(C23=TRUonly,VLOOKUP(B23+1,'Table 6'!$B$3:$D$20,3),blank)</f>
        <v/>
      </c>
      <c r="CA23" s="112" t="str">
        <f>IF(C23=TRUonly,VLOOKUP(B23+1,'Tables 2-3 TRU'!$B$14:$D$31,3),blank)</f>
        <v/>
      </c>
      <c r="CB23" s="243" t="str">
        <f>IF(C23=TRUonly,PRODUCT(G23,S23,AF23-IF(AF23/TRU_oper&lt;1,1,AF23/TRU_oper)*(truck_idle/60),tru_Load_Factor,tru__hp,CA23,Other!$G$4/454)+PRODUCT(G23,tru_Load_Factor,tru__hp,CA23,S23,IF(AF23/TRU_oper&lt;1,1,AF23/TRU_oper)*(truck_idle/60),365/454)+PRODUCT(G23,S23,BZ23,IF(AF23/TRU_oper&lt;1,1,AF23/TRU_oper)*(truck_idle/60),Other!$G$4/454),blank)</f>
        <v/>
      </c>
      <c r="CC23" s="243" t="str">
        <f>IF(C23=TRUonly,PRODUCT(G23,tru_Load_Factor,tru__hp,CA23,S23,IF(AF23/TRU_oper&lt;1,1,AF23/TRU_oper)*(truck_idle/60),Other!$G$4/454)+PRODUCT(G23,S23,BZ23,IF(AF23/TRU_oper&lt;1,1,AF23/TRU_oper)*(truck_idle/60),Other!$G$4/454)+PRODUCT(G23,S23,(AF23-IF(AF23/TRU_oper&lt;1,1,AF23/TRU_oper)*(truck_idle/60)),TRU_KW,gridPM,Other!$G$4/454),blank)</f>
        <v/>
      </c>
      <c r="CD23" s="435" t="str">
        <f>IF(C23=TRUonly,VLOOKUP(B23+2,'Table 6'!$B$3:$D$20,3),blank)</f>
        <v/>
      </c>
      <c r="CE23" s="112" t="str">
        <f>IF(C23=TRUonly,VLOOKUP(B23+2,'Tables 2-3 TRU'!$B$14:$D$31,3),blank)</f>
        <v/>
      </c>
      <c r="CF23" s="243" t="str">
        <f>IF(C23=TRUonly,PRODUCT(G23,T23,AF23-IF(AF23/TRU_oper&lt;1,1,AF23/TRU_oper)*(truck_idle/60),tru_Load_Factor,tru__hp,CE23,Other!$G$4/454)+PRODUCT(G23,tru_Load_Factor,tru__hp,CE23,T23,IF(AF23/TRU_oper&lt;1,1,AF23/TRU_oper)*(truck_idle/60),365/454)+PRODUCT(G23,T23,CD23,IF(AF23/TRU_oper&lt;1,1,AF23/TRU_oper)*(truck_idle/60),Other!$G$4/454),blank)</f>
        <v/>
      </c>
      <c r="CG23" s="243" t="str">
        <f>IF(C23=TRUonly,PRODUCT(G23,tru_Load_Factor,tru__hp,CE23,T23,IF(AF23/TRU_oper&lt;1,1,AF23/TRU_oper)*(truck_idle/60),Other!$G$4/454)+PRODUCT(G23,T23,CD23,IF(AF23/TRU_oper&lt;1,1,AF23/TRU_oper)*(truck_idle/60),Other!$G$4/454)+PRODUCT(G23,T23,(AF23-IF(AF23/TRU_oper&lt;1,1,AF23/TRU_oper)*(truck_idle/60)),TRU_KW,gridPM,Other!$G$4/454),blank)</f>
        <v/>
      </c>
      <c r="CH23" s="435" t="str">
        <f>IF(C23=TRUonly,VLOOKUP(B23+3,'Table 6'!$B$3:$D$20,3),blank)</f>
        <v/>
      </c>
      <c r="CI23" s="112" t="str">
        <f>IF(C23=TRUonly,VLOOKUP(B23+3,'Tables 2-3 TRU'!$B$14:$D$31,3),blank)</f>
        <v/>
      </c>
      <c r="CJ23" s="243" t="str">
        <f>IF(C23=TRUonly,PRODUCT(G23,U23,AF23-IF(AF23/TRU_oper&lt;1,1,AF23/TRU_oper)*(truck_idle/60),tru_Load_Factor,tru__hp,CI23,Other!$G$4/454)+PRODUCT(G23,tru_Load_Factor,tru__hp,CI23,U23,IF(AF23/TRU_oper&lt;1,1,AF23/TRU_oper)*(truck_idle/60),Other!$G$4/454)+PRODUCT(G23,U23,CH23,IF(AF23/TRU_oper&lt;1,1,AF23/TRU_oper)*(truck_idle/60),Other!$G$4/454),blank)</f>
        <v/>
      </c>
      <c r="CK23" s="243" t="str">
        <f>IF(C23=TRUonly,PRODUCT(G23,tru_Load_Factor,tru__hp,CI23,U23,IF(AF23/TRU_oper&lt;1,1,AF23/TRU_oper)*(truck_idle/60),Other!$G$4/454)+PRODUCT(G23,U23,CH23,IF(AF23/TRU_oper&lt;1,1,AF23/TRU_oper)*(truck_idle/60),Other!$G$4/454)+PRODUCT(G23,U23,(AF23-IF(AF23/TRU_oper&lt;1,1,AF23/TRU_oper)*(truck_idle/60)),TRU_KW,gridPM,Other!$G$4/454),blank)</f>
        <v/>
      </c>
      <c r="CL23" s="435" t="str">
        <f>IF(C23=TRUonly,VLOOKUP(B23+4,'Table 6'!$B$3:$D$20,3),blank)</f>
        <v/>
      </c>
      <c r="CM23" s="112" t="str">
        <f>IF(C23=TRUonly,VLOOKUP(B23+4,'Tables 2-3 TRU'!$B$14:$D$31,3),blank)</f>
        <v/>
      </c>
      <c r="CN23" s="243" t="str">
        <f>IF(C23=TRUonly,PRODUCT(G23,V23,AF23-IF(AF23/TRU_oper&lt;1,1,AF23/TRU_oper)*(truck_idle/60),tru_Load_Factor,tru__hp,CM23,Other!$G$4/454)+PRODUCT(G23,tru_Load_Factor,tru__hp,CM23,V23,IF(AF23/TRU_oper&lt;1,1,AF23/TRU_oper)*(truck_idle/60),Other!$G$4/454)+PRODUCT(G23,V23,CL23,IF(AF23/TRU_oper&lt;1,1,AF23/TRU_oper)*(truck_idle/60),Other!$G$4/454),blank)</f>
        <v/>
      </c>
      <c r="CO23" s="243" t="str">
        <f>IF(C23=TRUonly,PRODUCT(G23,tru_Load_Factor,tru__hp,CM23,V23,IF(AF23/TRU_oper&lt;1,1,AF23/TRU_oper)*(truck_idle/60),Other!$G$4/454)+PRODUCT(G23,V23,CL23,IF(AF23/TRU_oper&lt;1,1,AF23/TRU_oper)*(truck_idle/60),Other!$G$4/454)+PRODUCT(G23,V23,(AF23-IF(AF23/TRU_oper&lt;1,1,AF23/TRU_oper)*(truck_idle/60)),TRU_KW,gridPM,Other!$G$4/454),blank)</f>
        <v/>
      </c>
      <c r="CP23" s="435" t="str">
        <f>IF(C23=TRUonly,VLOOKUP(B23+5,'Table 6'!$B$3:$D$20,3),blank)</f>
        <v/>
      </c>
      <c r="CQ23" s="112" t="str">
        <f>IF(C23=TRUonly,VLOOKUP(B23+5,'Tables 2-3 TRU'!$B$14:$D$31,3),blank)</f>
        <v/>
      </c>
      <c r="CR23" s="243" t="str">
        <f>IF(C23=TRUonly,PRODUCT(G23,W23,AF23-IF(AF23/TRU_oper&lt;1,1,AF23/TRU_oper)*(truck_idle/60),tru_Load_Factor,tru__hp,CQ23,Other!$G$4/454)+PRODUCT(G23,tru_Load_Factor,tru__hp,CQ23,W23,IF(AF23/TRU_oper&lt;1,1,AF23/TRU_oper)*(truck_idle/60),Other!$G$4/454)+PRODUCT(G23,W23,CP23,IF(AF23/TRU_oper&lt;1,1,AF23/TRU_oper)*(truck_idle/60),Other!$G$4/454),blank)</f>
        <v/>
      </c>
      <c r="CS23" s="243" t="str">
        <f>IF(C23=TRUonly,PRODUCT(G23,tru_Load_Factor,tru__hp,CQ23,W23,IF(AF23/TRU_oper&lt;1,1,AF23/TRU_oper)*(truck_idle/60),Other!$G$4/454)+PRODUCT(G23,W23,CP23,IF(AF23/TRU_oper&lt;1,1,AF23/TRU_oper)*(truck_idle/60),Other!$G$4/454)+PRODUCT(G23,W23,(AF23-IF(AF23/TRU_oper&lt;1,1,AF23/TRU_oper)*(truck_idle/60)),TRU_KW,gridPM,Other!$G$4/454),blank)</f>
        <v/>
      </c>
      <c r="CT23" s="435" t="str">
        <f>IF(C23=TRUonly,VLOOKUP(B23+6,'Table 6'!$B$3:$D$20,3),blank)</f>
        <v/>
      </c>
      <c r="CU23" s="112" t="str">
        <f>IF(C23=TRUonly,VLOOKUP(B23+6,'Tables 2-3 TRU'!$B$14:$D$31,3),blank)</f>
        <v/>
      </c>
      <c r="CV23" s="243" t="str">
        <f>IF(C23=TRUonly,PRODUCT(G23,X23,AF23-IF(AF23/TRU_oper&lt;1,1,AF23/TRU_oper)*(truck_idle/60),tru_Load_Factor,tru__hp,CU23,Other!$G$4/454)+PRODUCT(G23,tru_Load_Factor,tru__hp,CU23,X23,IF(AF23/TRU_oper&lt;1,1,AF23/TRU_oper)*(truck_idle/60),Other!$G$4/454)+PRODUCT(G23,X23,CT23,IF(AF23/TRU_oper&lt;1,1,AF23/TRU_oper)*(truck_idle/60),Other!$G$4/454),blank)</f>
        <v/>
      </c>
      <c r="CW23" s="243" t="str">
        <f>IF(C23=TRUonly,PRODUCT(G23,tru_Load_Factor,tru__hp,CU23,X23,IF(AF23/TRU_oper&lt;1,1,AF23/TRU_oper)*(truck_idle/60),Other!$G$4/454)+PRODUCT(G23,X23,CT23,IF(AF23/TRU_oper&lt;1,1,AF23/TRU_oper)*(truck_idle/60),Other!$G$4/454)+PRODUCT(G23,X23,(AF23-IF(AF23/TRU_oper&lt;1,1,AF23/TRU_oper)*(truck_idle/60)),TRU_KW,gridPM,Other!$G$4/454),blank)</f>
        <v/>
      </c>
      <c r="CX23" s="435" t="str">
        <f>IF(C23=TRUonly,VLOOKUP(B23+7,'Table 6'!$B$3:$D$20,3),blank)</f>
        <v/>
      </c>
      <c r="CY23" s="112" t="str">
        <f>IF(C23=TRUonly,VLOOKUP(B23+7,'Tables 2-3 TRU'!$B$14:$D$31,3),blank)</f>
        <v/>
      </c>
      <c r="CZ23" s="243" t="str">
        <f>IF(C23=TRUonly,PRODUCT(G23,Y23,AF23-IF(AF23/TRU_oper&lt;1,1,AF23/TRU_oper)*(truck_idle/60),tru_Load_Factor,tru__hp,CY23,Other!$G$4/454)+PRODUCT(G23,tru_Load_Factor,tru__hp,CY23,Y23,IF(AF23/TRU_oper&lt;1,1,AF23/TRU_oper)*(truck_idle/60),Other!$G$4/454)+PRODUCT(G23,Y23,CX23,IF(AF23/TRU_oper&lt;1,1,AF23/TRU_oper)*(truck_idle/60),Other!$G$4/454),blank)</f>
        <v/>
      </c>
      <c r="DA23" s="243" t="str">
        <f>IF(C23=TRUonly,PRODUCT(G23,tru_Load_Factor,tru__hp,CY23,Y23,IF(AF23/TRU_oper&lt;1,1,AF23/TRU_oper)*(truck_idle/60),Other!$G$4/454)+PRODUCT(G23,Y23,CX23,IF(AF23/TRU_oper&lt;1,1,AF23/TRU_oper)*(truck_idle/60),Other!$G$4/454)+PRODUCT(G23,Y23,(AF23-IF(AF23/TRU_oper&lt;1,1,AF23/TRU_oper)*(truck_idle/60)),TRU_KW,gridPM,Other!$G$4/454),blank)</f>
        <v/>
      </c>
      <c r="DB23" s="435" t="str">
        <f>IF(C23=TRUonly,VLOOKUP(B23+8,'Table 6'!$B$3:$D$20,3),blank)</f>
        <v/>
      </c>
      <c r="DC23" s="112" t="str">
        <f>IF(C23=TRUonly,VLOOKUP(B23+8,'Tables 2-3 TRU'!$B$14:$D$31,3),blank)</f>
        <v/>
      </c>
      <c r="DD23" s="243" t="str">
        <f>IF(C23=TRUonly,PRODUCT(G23,Z23,AF23-IF(AF23/TRU_oper&lt;1,1,AF23/TRU_oper)*(truck_idle/60),tru_Load_Factor,tru__hp,DC23,Other!$G$4/454)+PRODUCT(G23,tru_Load_Factor,tru__hp,DC23,Z23,IF(AF23/TRU_oper&lt;1,1,AF23/TRU_oper)*(truck_idle/60),Other!$G$4/454)+PRODUCT(G23,Z23,DB23,IF(AF23/TRU_oper&lt;1,1,AF23/TRU_oper)*(truck_idle/60),Other!$G$4/454),blank)</f>
        <v/>
      </c>
      <c r="DE23" s="243" t="str">
        <f>IF(C23=TRUonly,PRODUCT(G23,tru_Load_Factor,tru__hp,DC23,Z23,IF(AF23/TRU_oper&lt;1,1,AF23/TRU_oper)*(truck_idle/60),Other!$G$4/454)+PRODUCT(G23,Z23,DB23,IF(AF23/TRU_oper&lt;1,1,AF23/TRU_oper)*(truck_idle/60),Other!$G$4/454)+PRODUCT(G23,Z23,(AF23-IF(AF23/TRU_oper&lt;1,1,AF23/TRU_oper)*(truck_idle/60)),TRU_KW,gridPM,Other!$G$4/454),blank)</f>
        <v/>
      </c>
      <c r="DF23" s="435" t="str">
        <f>IF(C23=TRUonly,VLOOKUP(B23+9,'Table 6'!$B$3:$D$20,3),blank)</f>
        <v/>
      </c>
      <c r="DG23" s="112" t="str">
        <f>IF(C23=TRUonly,VLOOKUP(B23+9,'Tables 2-3 TRU'!$B$14:$D$31,3),blank)</f>
        <v/>
      </c>
      <c r="DH23" s="243" t="str">
        <f>IF(C23=TRUonly,PRODUCT(G23,AA23,AF23-IF(AF23/TRU_oper&lt;1,1,AF23/TRU_oper)*(truck_idle/60),tru_Load_Factor,tru__hp,DG23,Other!$G$4/454)+PRODUCT(G23,tru_Load_Factor,tru__hp,DG23,AA23,IF(AF23/TRU_oper&lt;1,1,AF23/TRU_oper)*(truck_idle/60),Other!$G$4/454)+PRODUCT(G23,AA23,DF23,IF(AF23/TRU_oper&lt;1,1,AF23/TRU_oper)*(truck_idle/60),Other!$G$4/454),blank)</f>
        <v/>
      </c>
      <c r="DI23" s="243" t="str">
        <f>IF(C23=TRUonly,PRODUCT(G23,tru_Load_Factor,tru__hp,DG23,AA23,IF(AF23/TRU_oper&lt;1,1,AF23/TRU_oper)*(truck_idle/60),Other!$G$4/454)+PRODUCT(G23,AA23,DF23,IF(AF23/TRU_oper&lt;1,1,AF23/TRU_oper)*(truck_idle/60),Other!$G$4/454)+PRODUCT(G23,AA23,(AF23-IF(AF23/TRU_oper&lt;1,1,AF23/TRU_oper)*(truck_idle/60)),TRU_KW,gridPM,Other!$G$4/454),blank)</f>
        <v/>
      </c>
      <c r="DK23" s="4" t="str">
        <f t="shared" si="1"/>
        <v/>
      </c>
      <c r="DL23" s="4" t="str">
        <f t="shared" si="2"/>
        <v/>
      </c>
      <c r="DM23" s="4"/>
      <c r="DN23" s="4" t="str">
        <f t="shared" si="3"/>
        <v/>
      </c>
      <c r="DO23" s="4" t="str">
        <f t="shared" si="4"/>
        <v/>
      </c>
      <c r="DP23" s="4"/>
      <c r="DQ23" s="4" t="str">
        <f t="shared" si="5"/>
        <v/>
      </c>
      <c r="DR23" s="4" t="str">
        <f t="shared" si="6"/>
        <v/>
      </c>
      <c r="DS23" s="4" t="str">
        <f t="shared" si="7"/>
        <v/>
      </c>
      <c r="DT23" s="244" t="str">
        <f t="shared" si="8"/>
        <v/>
      </c>
      <c r="DU23" s="55"/>
    </row>
    <row r="24" spans="1:125" x14ac:dyDescent="0.2">
      <c r="A24" t="str">
        <f>IF(C24=TRUonly,'User Input Data'!A28,blank)</f>
        <v/>
      </c>
      <c r="B24" t="str">
        <f>IF(C24=TRUonly,'User Input Data'!B28,blank)</f>
        <v/>
      </c>
      <c r="C24" t="str">
        <f>IF('User Input Data'!C28=TRUonly,'User Input Data'!C28,blank)</f>
        <v/>
      </c>
      <c r="D24" t="str">
        <f>IF(AND('User Input Data'!D28&gt;1,C24=TRUonly),'User Input Data'!D28,blank)</f>
        <v/>
      </c>
      <c r="E24" t="str">
        <f>IF(AND('User Input Data'!E28&gt;1,C24=TRUonly),'User Input Data'!E28,blank)</f>
        <v/>
      </c>
      <c r="F24" t="str">
        <f>IF(AND('User Input Data'!F28&gt;1,C24=TRUonly),'User Input Data'!F28,blank)</f>
        <v/>
      </c>
      <c r="G24" t="str">
        <f>IF(AND('User Input Data'!G28&gt;1,C24=TRUonly),'User Input Data'!G28,blank)</f>
        <v/>
      </c>
      <c r="H24" s="78"/>
      <c r="I24" s="78"/>
      <c r="J24" s="78"/>
      <c r="K24" s="78"/>
      <c r="L24" s="78"/>
      <c r="M24" s="78"/>
      <c r="N24" s="78"/>
      <c r="O24" s="78"/>
      <c r="P24" s="78"/>
      <c r="Q24" s="78"/>
      <c r="R24" s="79" t="str">
        <f>IF(C24=TRUonly,'User Input Data'!R28,blank)</f>
        <v/>
      </c>
      <c r="S24" s="79" t="str">
        <f>IF(C24=TRUonly,'User Input Data'!S28,blank)</f>
        <v/>
      </c>
      <c r="T24" s="79" t="str">
        <f>IF(C24=TRUonly,'User Input Data'!T28,blank)</f>
        <v/>
      </c>
      <c r="U24" s="79" t="str">
        <f>IF(C24=TRUonly,'User Input Data'!U28,blank)</f>
        <v/>
      </c>
      <c r="V24" s="79" t="str">
        <f>IF(C24=TRUonly,'User Input Data'!V28,blank)</f>
        <v/>
      </c>
      <c r="W24" s="79" t="str">
        <f>IF(C24=TRUonly,'User Input Data'!W28,blank)</f>
        <v/>
      </c>
      <c r="X24" s="79" t="str">
        <f>IF(C24=TRUonly,'User Input Data'!X28,blank)</f>
        <v/>
      </c>
      <c r="Y24" s="79" t="str">
        <f>IF(C24=TRUonly,'User Input Data'!Y28,blank)</f>
        <v/>
      </c>
      <c r="Z24" s="79" t="str">
        <f>IF(C24=TRUonly,'User Input Data'!Z28,blank)</f>
        <v/>
      </c>
      <c r="AA24" s="79" t="str">
        <f>IF(C24=TRUonly,'User Input Data'!AA28,blank)</f>
        <v/>
      </c>
      <c r="AB24" s="9" t="str">
        <f>IF('User Input Data'!C28=TRUonly,'User Input Data'!AC28,blank)</f>
        <v/>
      </c>
      <c r="AC24" s="9" t="str">
        <f>IF('User Input Data'!C28=TRUonly,'User Input Data'!AD28,blank)</f>
        <v/>
      </c>
      <c r="AE24" s="78"/>
      <c r="AF24" t="str">
        <f>IF(F24&gt;0,F24,Other!$G$7)</f>
        <v/>
      </c>
      <c r="AG24" s="435" t="str">
        <f>IF(C24=TRUonly,VLOOKUP(B24+0,'Table 6'!$B$3:$D$20,2),blank)</f>
        <v/>
      </c>
      <c r="AH24" t="str">
        <f>IF(C24=TRUonly,VLOOKUP(B24+0,'Tables 2-3 TRU'!$B$14:$D$31,2),blank)</f>
        <v/>
      </c>
      <c r="AI24" s="243" t="str">
        <f>IF(C24=TRUonly,PRODUCT(G24,IF(AF24/TRU_oper&lt;1,1,AF24/TRU_oper)*(truck_idle/60),Other!$G$4/454,AG24,R24)+PRODUCT(G24,tru_Load_Factor,tru__hp,R24,IF(AF24/TRU_oper&lt;1,1,AF24/TRU_oper)*(truck_idle/60),Other!$G$4/454,AH24)+PRODUCT(G24,R24,(AF24-IF(AF24/TRU_oper&lt;1,1,AF24/TRU_oper)*(truck_idle/60)),tru_Load_Factor,tru__hp,Other!$G$4/454,AH24),blank)</f>
        <v/>
      </c>
      <c r="AJ24" s="243" t="str">
        <f>IF(C24=TRUonly,PRODUCT(G24,tru_Load_Factor,tru__hp,AH24,R24,IF(AF24/TRU_oper&lt;1,1,AF24/TRU_oper)*(truck_idle/60),Other!$G$4/454)+PRODUCT(G24,R24,AG24,IF(AF24/TRU_oper&lt;1,1,AF24/TRU_oper)*(truck_idle/60),Other!$G$4/454)+PRODUCT(G24,R24,(AF24-IF(AF24/TRU_oper&lt;1,1,AF24/TRU_oper)*(truck_idle/60)),TRU_KW,gridNox,Other!$G$4/454),blank)</f>
        <v/>
      </c>
      <c r="AK24" s="435" t="str">
        <f>IF(C24=TRUonly,VLOOKUP(B24+1,'Table 6'!$B$3:$D$20,2),blank)</f>
        <v/>
      </c>
      <c r="AL24" s="112" t="str">
        <f>IF(C24=TRUonly,VLOOKUP(B24+1,'Tables 2-3 TRU'!$B$14:$D$31,2),blank)</f>
        <v/>
      </c>
      <c r="AM24" s="243" t="str">
        <f>IF(C24=TRUonly,PRODUCT(G24,S24,AF24-IF(AF24/TRU_oper&lt;1,1,AF24/TRU_oper)*(truck_idle/60),tru_Load_Factor,tru__hp,AL24,Other!$G$4/454)+PRODUCT(G24,tru_Load_Factor,tru__hp,AL24,S24,IF(AF24/TRU_oper&lt;1,1,AF24/TRU_oper)*(truck_idle/60),Other!$G$4/454)+PRODUCT(G24,S24,AK24,IF(AF24/TRU_oper&lt;1,1,AF24/TRU_oper)*(truck_idle/60),Other!$G$4/454),blank)</f>
        <v/>
      </c>
      <c r="AN24" s="243" t="str">
        <f>IF(C24=TRUonly,PRODUCT(G24,tru_Load_Factor,tru__hp,AL24,S24,IF(AF24/TRU_oper&lt;1,1,AF24/TRU_oper)*(truck_idle/60),Other!$G$4/454)+PRODUCT(G24,S24,AK24,IF(AF24/TRU_oper&lt;1,1,AF24/TRU_oper)*(truck_idle/60),Other!$G$4/454)+PRODUCT(G24,S24,(AF24-IF(AF24/TRU_oper&lt;1,1,AF24/TRU_oper)*(truck_idle/60)),TRU_KW,gridNox,Other!$G$4/454),blank)</f>
        <v/>
      </c>
      <c r="AO24" s="435" t="str">
        <f>IF(C24=TRUonly,VLOOKUP(B24+2,'Table 6'!$B$3:$D$20,2),blank)</f>
        <v/>
      </c>
      <c r="AP24" s="112" t="str">
        <f>IF(C24=TRUonly,VLOOKUP(B24+2,'Tables 2-3 TRU'!$B$14:$D$31,2),blank)</f>
        <v/>
      </c>
      <c r="AQ24" s="243" t="str">
        <f>IF(C24=TRUonly,PRODUCT(G24,T24,AF24-IF(AF24/TRU_oper&lt;1,1,AF24/TRU_oper)*(truck_idle/60),tru_Load_Factor,tru__hp,AP24,Other!$G$4/454)+PRODUCT(G24,tru_Load_Factor,tru__hp,AP24,T24,IF(AF24/TRU_oper&lt;1,1,AF24/TRU_oper)*(truck_idle/60),Other!$G$4/454)+PRODUCT(G24,T24,AO24,IF(AF24/TRU_oper&lt;1,1,AF24/TRU_oper)*(truck_idle/60),Other!$G$4/454),blank)</f>
        <v/>
      </c>
      <c r="AR24" s="243" t="str">
        <f>IF(C24=TRUonly,PRODUCT(G24,tru_Load_Factor,tru__hp,AP24,T24,IF(AF24/TRU_oper&lt;1,1,AF24/TRU_oper)*(truck_idle/60),Other!$G$4/454)+PRODUCT(G24,T24,AO24,IF(AF24/TRU_oper&lt;1,1,AF24/TRU_oper)*(truck_idle/60),Other!$G$4/454)+PRODUCT(G24,T24,(AF24-IF(AF24/TRU_oper&lt;1,1,AF24/TRU_oper)*(truck_idle/60)),TRU_KW,gridNox,Other!$G$4/454),blank)</f>
        <v/>
      </c>
      <c r="AS24" s="435" t="str">
        <f>IF(C24=TRUonly,VLOOKUP(B24+3,'Table 6'!$B$3:$D$20,2),blank)</f>
        <v/>
      </c>
      <c r="AT24" s="112" t="str">
        <f>IF(C24=TRUonly,VLOOKUP(B24+3,'Tables 2-3 TRU'!$B$14:$D$31,2),blank)</f>
        <v/>
      </c>
      <c r="AU24" s="243" t="str">
        <f>IF(C24=TRUonly,PRODUCT(G24,U24,AF24-IF(AF24/TRU_oper&lt;1,1,AF24/TRU_oper)*(truck_idle/60),tru_Load_Factor,tru__hp,AT24,Other!$G$4/454)+PRODUCT(G24,tru_Load_Factor,tru__hp,AT24,U24,IF(AF24/TRU_oper&lt;1,1,AF24/TRU_oper)*(truck_idle/60),Other!$G$4/454)+PRODUCT(G24,U24,AS24,IF(AF24/TRU_oper&lt;1,1,AF24/TRU_oper)*(truck_idle/60),Other!$G$4/454),blank)</f>
        <v/>
      </c>
      <c r="AV24" s="243" t="str">
        <f>IF(C24=TRUonly,PRODUCT(G24,tru_Load_Factor,tru__hp,AT24,U24,IF(AF24/TRU_oper&lt;1,1,AF24/TRU_oper)*(truck_idle/60),Other!$G$4/454)+PRODUCT(G24,U24,AS24,IF(AF24/TRU_oper&lt;1,1,AF24/TRU_oper)*(truck_idle/60),Other!$G$4/454)+PRODUCT(G24,U24,(AF24-IF(AF24/TRU_oper&lt;1,1,AF24/TRU_oper)*(truck_idle/60)),TRU_KW,gridNox,Other!$G$4/454),blank)</f>
        <v/>
      </c>
      <c r="AW24" s="435" t="str">
        <f>IF(C24=TRUonly,VLOOKUP(B24+4,'Table 6'!$B$3:$D$20,2),blank)</f>
        <v/>
      </c>
      <c r="AX24" s="112" t="str">
        <f>IF(C24=TRUonly,VLOOKUP(B24+4,'Tables 2-3 TRU'!$B$14:$D$31,2),blank)</f>
        <v/>
      </c>
      <c r="AY24" s="243" t="str">
        <f>IF(C24=TRUonly,PRODUCT(G24,V24,AF24-IF(AF24/TRU_oper&lt;1,1,AF24/TRU_oper)*(truck_idle/60),tru_Load_Factor,tru__hp,AX24,Other!$G$4/454)+PRODUCT(G24,tru_Load_Factor,tru__hp,AX24,V24,IF(AF24/TRU_oper&lt;1,1,AF24/TRU_oper)*(truck_idle/60),Other!$G$4/454)+PRODUCT(G24,V24,AW24,IF(AF24/TRU_oper&lt;1,1,AF24/TRU_oper)*(truck_idle/60),Other!$G$4/454),blank)</f>
        <v/>
      </c>
      <c r="AZ24" s="243" t="str">
        <f>IF(C24=TRUonly,PRODUCT(G24,tru_Load_Factor,tru__hp,AX24,V24,IF(AF24/TRU_oper&lt;1,1,AF24/TRU_oper)*(truck_idle/60),Other!$G$4/454)+PRODUCT(G24,V24,AW24,IF(AF24/TRU_oper&lt;1,1,AF24/TRU_oper)*(truck_idle/60),Other!$G$4/454)+PRODUCT(G24,V24,(AF24-IF(AF24/TRU_oper&lt;1,1,AF24/TRU_oper)*(truck_idle/60)),TRU_KW,gridNox,Other!$G$4/454),blank)</f>
        <v/>
      </c>
      <c r="BA24" s="435" t="str">
        <f>IF(C24=TRUonly,VLOOKUP(B24+5,'Table 6'!$B$3:$D$20,2),blank)</f>
        <v/>
      </c>
      <c r="BB24" s="112" t="str">
        <f>IF(C24=TRUonly,VLOOKUP(B24+5,'Tables 2-3 TRU'!$B$14:$D$31,2),blank)</f>
        <v/>
      </c>
      <c r="BC24" s="243" t="str">
        <f>IF(C24=TRUonly,PRODUCT(G24,W24,AF24-IF(AF24/TRU_oper&lt;1,1,AF24/TRU_oper)*(truck_idle/60),tru_Load_Factor,tru__hp,BB24,Other!$G$4/454)+PRODUCT(G24,tru_Load_Factor,tru__hp,BB24,W24,IF(AF24/TRU_oper&lt;1,1,AF24/TRU_oper)*(truck_idle/60),Other!$G$4/454)+PRODUCT(G24,W24,BA24,IF(AF24/TRU_oper&lt;1,1,AF24/TRU_oper)*(truck_idle/60),Other!$G$4/454),blank)</f>
        <v/>
      </c>
      <c r="BD24" s="243" t="str">
        <f>IF(C24=TRUonly,PRODUCT(G24,tru_Load_Factor,tru__hp,BB24,W24,IF(AF24/TRU_oper&lt;1,1,AF24/TRU_oper)*(truck_idle/60),Other!$G$4/454)+PRODUCT(G24,W24,BA24,IF(AF24/TRU_oper&lt;1,1,AF24/TRU_oper)*(truck_idle/60),Other!$G$4/454)+PRODUCT(G24,W24,(AF24-IF(AF24/TRU_oper&lt;1,1,AF24/TRU_oper)*(truck_idle/60)),TRU_KW,gridNox,Other!$G$4/454),blank)</f>
        <v/>
      </c>
      <c r="BE24" s="435" t="str">
        <f>IF(C24=TRUonly,VLOOKUP(B24+6,'Table 6'!$B$3:$D$20,2),blank)</f>
        <v/>
      </c>
      <c r="BF24" s="112" t="str">
        <f>IF(C24=TRUonly,VLOOKUP(B24+6,'Tables 2-3 TRU'!$B$14:$D$31,2),blank)</f>
        <v/>
      </c>
      <c r="BG24" s="243" t="str">
        <f>IF(C24=TRUonly,PRODUCT(G24,X24,AF24-IF(AF24/TRU_oper&lt;1,1,AF24/TRU_oper)*(truck_idle/60),tru_Load_Factor,tru__hp,BF24,Other!$G$4/454)+PRODUCT(G24,tru_Load_Factor,tru__hp,BF24,X24,IF(AF24/TRU_oper&lt;1,1,AF24/TRU_oper)*(truck_idle/60),Other!$G$4/454)+PRODUCT(G24,X24,BE24,IF(AF24/TRU_oper&lt;1,1,AF24/TRU_oper)*(truck_idle/60),Other!$G$4/454),blank)</f>
        <v/>
      </c>
      <c r="BH24" s="243" t="str">
        <f>IF(C24=TRUonly,PRODUCT(G24,tru_Load_Factor,tru__hp,BF24,X24,IF(AF24/TRU_oper&lt;1,1,AF24/TRU_oper)*(truck_idle/60),Other!$G$4/454)+PRODUCT(G24,X24,BE24,IF(AF24/TRU_oper&lt;1,1,AF24/TRU_oper)*(truck_idle/60),Other!$G$4/454)+PRODUCT(G24,X24,(AF24-IF(AF24/TRU_oper&lt;1,1,AF24/TRU_oper)*(truck_idle/60)),TRU_KW,gridNox,Other!$G$4/454),blank)</f>
        <v/>
      </c>
      <c r="BI24" s="435" t="str">
        <f>IF(C24=TRUonly,VLOOKUP(B24+7,'Table 6'!$B$3:$D$20,2),blank)</f>
        <v/>
      </c>
      <c r="BJ24" s="112" t="str">
        <f>IF(C24=TRUonly,VLOOKUP(B24+7,'Tables 2-3 TRU'!$B$14:$D$31,2),blank)</f>
        <v/>
      </c>
      <c r="BK24" s="243" t="str">
        <f>IF(C24=TRUonly,PRODUCT(G24,Y24,AF24-IF(AF24/TRU_oper&lt;1,1,AF24/TRU_oper)*(truck_idle/60),tru_Load_Factor,tru__hp,BJ24,Other!$G$4/454)+PRODUCT(G24,tru_Load_Factor,tru__hp,BJ24,Y24,IF(AF24/TRU_oper&lt;1,1,AF24/TRU_oper)*(truck_idle/60),Other!$G$4/454)+PRODUCT(G24,Y24,BI24,IF(AF24/TRU_oper&lt;1,1,AF24/TRU_oper)*(truck_idle/60),Other!$G$4/454),blank)</f>
        <v/>
      </c>
      <c r="BL24" s="243" t="str">
        <f>IF(C24=TRUonly,PRODUCT(G24,tru_Load_Factor,tru__hp,BJ24,Y24,IF(AF24/TRU_oper&lt;1,1,AF24/TRU_oper)*(truck_idle/60),Other!$G$4/454)+PRODUCT(G24,Y24,BI24,IF(AF24/TRU_oper&lt;1,1,AF24/TRU_oper)*(truck_idle/60),Other!$G$4/454)+PRODUCT(G24,Y24,(AF24-IF(AF24/TRU_oper&lt;1,1,AF24/TRU_oper)*(truck_idle/60)),TRU_KW,gridNox,Other!$G$4/454),blank)</f>
        <v/>
      </c>
      <c r="BM24" s="435" t="str">
        <f>IF(C24=TRUonly,VLOOKUP(B24+8,'Table 6'!$B$3:$D$20,2),blank)</f>
        <v/>
      </c>
      <c r="BN24" s="112" t="str">
        <f>IF(C24=TRUonly,VLOOKUP(B24+8,'Tables 2-3 TRU'!$B$14:$D$31,2),blank)</f>
        <v/>
      </c>
      <c r="BO24" s="243" t="str">
        <f>IF(C24=TRUonly,PRODUCT(G24,Z24,AF24-IF(AF24/TRU_oper&lt;1,1,AF24/TRU_oper)*(truck_idle/60),tru_Load_Factor,tru__hp,BN24,Other!$G$4/454)+PRODUCT(G24,tru_Load_Factor,tru__hp,BN24,Z24,IF(AF24/TRU_oper&lt;1,1,AF24/TRU_oper)*(truck_idle/60),Other!$G$4/454)+PRODUCT(G24,Z24,BM24,IF(AF24/TRU_oper&lt;1,1,AF24/TRU_oper)*(truck_idle/60),Other!$G$4/454),blank)</f>
        <v/>
      </c>
      <c r="BP24" s="243" t="str">
        <f>IF(C24=TRUonly,PRODUCT(G24,tru_Load_Factor,tru__hp,BN24,Z24,(AF24/TRU_oper)*(truck_idle/60),Other!$G$4/454)+PRODUCT(G24,Z24,BM24,(AF24/TRU_oper)*(truck_idle/60),Other!$G$4/454)+PRODUCT(G24,Z24,(AF24-(AF24/TRU_oper)*(truck_idle/60)),TRU_KW,gridNox,Other!$G$4/454),blank)</f>
        <v/>
      </c>
      <c r="BQ24" s="435" t="str">
        <f>IF(C24=TRUonly,VLOOKUP(B24+9,'Table 6'!$B$3:$D$20,2),blank)</f>
        <v/>
      </c>
      <c r="BR24" s="112" t="str">
        <f>IF(C24=TRUonly,VLOOKUP(B24+9,'Tables 2-3 TRU'!$B$14:$D$31,2),blank)</f>
        <v/>
      </c>
      <c r="BS24" s="243" t="str">
        <f>IF(C24=TRUonly,PRODUCT(G24,AA24,AF24-IF(AF24/TRU_oper&lt;1,1,AF24/TRU_oper)*(truck_idle/60),tru_Load_Factor,tru__hp,BR24,Other!$G$4/454)+PRODUCT(G24,tru_Load_Factor,tru__hp,BR24,AA24,IF(AF24/TRU_oper&lt;1,1,AF24/TRU_oper)*(truck_idle/60),Other!$G$4/454)+PRODUCT(G24,AA24,BQ24,IF(AF24/TRU_oper&lt;1,1,AF24/TRU_oper)*(truck_idle/60),Other!$G$4/454),blank)</f>
        <v/>
      </c>
      <c r="BT24" s="243" t="str">
        <f>IF(C24=TRUonly,PRODUCT(G24,tru_Load_Factor,tru__hp,BR24,AA24,IF(AF24/TRU_oper&lt;1,1,AF24/TRU_oper)*(truck_idle/60),Other!$G$4/454)+PRODUCT(G24,AA24,BQ24,IF(AF24/TRU_oper&lt;1,1,AF24/TRU_oper)*(truck_idle/60),Other!$G$4/454)+PRODUCT(G24,AA24,(AF24-IF(AF24/TRU_oper&lt;1,1,AF24/TRU_oper)*(truck_idle/60)),TRU_KW,gridNox,Other!$G$4/454),blank)</f>
        <v/>
      </c>
      <c r="BU24" s="112"/>
      <c r="BV24" s="435" t="str">
        <f>IF(C24=TRUonly,VLOOKUP(B24+0,'Table 6'!$B$3:$D$20,3),blank)</f>
        <v/>
      </c>
      <c r="BW24" s="112" t="str">
        <f>IF(C24=TRUonly,VLOOKUP(B24+0,'Tables 2-3 TRU'!$B$14:$D$31,3),blank)</f>
        <v/>
      </c>
      <c r="BX24" s="243" t="str">
        <f>IF(C24=TRUonly,PRODUCT(G24,R24,AF24-IF(AF24/TRU_oper&lt;1,1,AF24/TRU_oper)*(truck_idle/60),tru_Load_Factor,tru__hp,BW24,Other!$G$4/454)+PRODUCT(G24,tru_Load_Factor,tru__hp,BW24,R24,IF(AF24/TRU_oper&lt;1,1,AF24/TRU_oper)*(truck_idle/60),365/454)+PRODUCT(G24,R24,BV24,IF(AF24/TRU_oper&lt;1,1,AF24/TRU_oper)*(truck_idle/60),Other!$G$4/454),blank)</f>
        <v/>
      </c>
      <c r="BY24" s="243" t="str">
        <f>IF(C24=TRUonly,PRODUCT(G24,tru_Load_Factor,tru__hp,BW24,R24,IF(AF24/TRU_oper&lt;1,1,AF24/TRU_oper)*(truck_idle/60),Other!$G$4/454)+PRODUCT(G24,R24,BV24,IF(AF24/TRU_oper&lt;1,1,AF24/TRU_oper)*(truck_idle/60),Other!$G$4/454)+PRODUCT(G24,R24,(AF24-IF(AF24/TRU_oper&lt;1,1,AF24/TRU_oper)*(truck_idle/60)),TRU_KW,gridPM,Other!$G$4/454),blank)</f>
        <v/>
      </c>
      <c r="BZ24" s="435" t="str">
        <f>IF(C24=TRUonly,VLOOKUP(B24+1,'Table 6'!$B$3:$D$20,3),blank)</f>
        <v/>
      </c>
      <c r="CA24" s="112" t="str">
        <f>IF(C24=TRUonly,VLOOKUP(B24+1,'Tables 2-3 TRU'!$B$14:$D$31,3),blank)</f>
        <v/>
      </c>
      <c r="CB24" s="243" t="str">
        <f>IF(C24=TRUonly,PRODUCT(G24,S24,AF24-IF(AF24/TRU_oper&lt;1,1,AF24/TRU_oper)*(truck_idle/60),tru_Load_Factor,tru__hp,CA24,Other!$G$4/454)+PRODUCT(G24,tru_Load_Factor,tru__hp,CA24,S24,IF(AF24/TRU_oper&lt;1,1,AF24/TRU_oper)*(truck_idle/60),365/454)+PRODUCT(G24,S24,BZ24,IF(AF24/TRU_oper&lt;1,1,AF24/TRU_oper)*(truck_idle/60),Other!$G$4/454),blank)</f>
        <v/>
      </c>
      <c r="CC24" s="243" t="str">
        <f>IF(C24=TRUonly,PRODUCT(G24,tru_Load_Factor,tru__hp,CA24,S24,IF(AF24/TRU_oper&lt;1,1,AF24/TRU_oper)*(truck_idle/60),Other!$G$4/454)+PRODUCT(G24,S24,BZ24,IF(AF24/TRU_oper&lt;1,1,AF24/TRU_oper)*(truck_idle/60),Other!$G$4/454)+PRODUCT(G24,S24,(AF24-IF(AF24/TRU_oper&lt;1,1,AF24/TRU_oper)*(truck_idle/60)),TRU_KW,gridPM,Other!$G$4/454),blank)</f>
        <v/>
      </c>
      <c r="CD24" s="435" t="str">
        <f>IF(C24=TRUonly,VLOOKUP(B24+2,'Table 6'!$B$3:$D$20,3),blank)</f>
        <v/>
      </c>
      <c r="CE24" s="112" t="str">
        <f>IF(C24=TRUonly,VLOOKUP(B24+2,'Tables 2-3 TRU'!$B$14:$D$31,3),blank)</f>
        <v/>
      </c>
      <c r="CF24" s="243" t="str">
        <f>IF(C24=TRUonly,PRODUCT(G24,T24,AF24-IF(AF24/TRU_oper&lt;1,1,AF24/TRU_oper)*(truck_idle/60),tru_Load_Factor,tru__hp,CE24,Other!$G$4/454)+PRODUCT(G24,tru_Load_Factor,tru__hp,CE24,T24,IF(AF24/TRU_oper&lt;1,1,AF24/TRU_oper)*(truck_idle/60),365/454)+PRODUCT(G24,T24,CD24,IF(AF24/TRU_oper&lt;1,1,AF24/TRU_oper)*(truck_idle/60),Other!$G$4/454),blank)</f>
        <v/>
      </c>
      <c r="CG24" s="243" t="str">
        <f>IF(C24=TRUonly,PRODUCT(G24,tru_Load_Factor,tru__hp,CE24,T24,IF(AF24/TRU_oper&lt;1,1,AF24/TRU_oper)*(truck_idle/60),Other!$G$4/454)+PRODUCT(G24,T24,CD24,IF(AF24/TRU_oper&lt;1,1,AF24/TRU_oper)*(truck_idle/60),Other!$G$4/454)+PRODUCT(G24,T24,(AF24-IF(AF24/TRU_oper&lt;1,1,AF24/TRU_oper)*(truck_idle/60)),TRU_KW,gridPM,Other!$G$4/454),blank)</f>
        <v/>
      </c>
      <c r="CH24" s="435" t="str">
        <f>IF(C24=TRUonly,VLOOKUP(B24+3,'Table 6'!$B$3:$D$20,3),blank)</f>
        <v/>
      </c>
      <c r="CI24" s="112" t="str">
        <f>IF(C24=TRUonly,VLOOKUP(B24+3,'Tables 2-3 TRU'!$B$14:$D$31,3),blank)</f>
        <v/>
      </c>
      <c r="CJ24" s="243" t="str">
        <f>IF(C24=TRUonly,PRODUCT(G24,U24,AF24-IF(AF24/TRU_oper&lt;1,1,AF24/TRU_oper)*(truck_idle/60),tru_Load_Factor,tru__hp,CI24,Other!$G$4/454)+PRODUCT(G24,tru_Load_Factor,tru__hp,CI24,U24,IF(AF24/TRU_oper&lt;1,1,AF24/TRU_oper)*(truck_idle/60),Other!$G$4/454)+PRODUCT(G24,U24,CH24,IF(AF24/TRU_oper&lt;1,1,AF24/TRU_oper)*(truck_idle/60),Other!$G$4/454),blank)</f>
        <v/>
      </c>
      <c r="CK24" s="243" t="str">
        <f>IF(C24=TRUonly,PRODUCT(G24,tru_Load_Factor,tru__hp,CI24,U24,IF(AF24/TRU_oper&lt;1,1,AF24/TRU_oper)*(truck_idle/60),Other!$G$4/454)+PRODUCT(G24,U24,CH24,IF(AF24/TRU_oper&lt;1,1,AF24/TRU_oper)*(truck_idle/60),Other!$G$4/454)+PRODUCT(G24,U24,(AF24-IF(AF24/TRU_oper&lt;1,1,AF24/TRU_oper)*(truck_idle/60)),TRU_KW,gridPM,Other!$G$4/454),blank)</f>
        <v/>
      </c>
      <c r="CL24" s="435" t="str">
        <f>IF(C24=TRUonly,VLOOKUP(B24+4,'Table 6'!$B$3:$D$20,3),blank)</f>
        <v/>
      </c>
      <c r="CM24" s="112" t="str">
        <f>IF(C24=TRUonly,VLOOKUP(B24+4,'Tables 2-3 TRU'!$B$14:$D$31,3),blank)</f>
        <v/>
      </c>
      <c r="CN24" s="243" t="str">
        <f>IF(C24=TRUonly,PRODUCT(G24,V24,AF24-IF(AF24/TRU_oper&lt;1,1,AF24/TRU_oper)*(truck_idle/60),tru_Load_Factor,tru__hp,CM24,Other!$G$4/454)+PRODUCT(G24,tru_Load_Factor,tru__hp,CM24,V24,IF(AF24/TRU_oper&lt;1,1,AF24/TRU_oper)*(truck_idle/60),Other!$G$4/454)+PRODUCT(G24,V24,CL24,IF(AF24/TRU_oper&lt;1,1,AF24/TRU_oper)*(truck_idle/60),Other!$G$4/454),blank)</f>
        <v/>
      </c>
      <c r="CO24" s="243" t="str">
        <f>IF(C24=TRUonly,PRODUCT(G24,tru_Load_Factor,tru__hp,CM24,V24,IF(AF24/TRU_oper&lt;1,1,AF24/TRU_oper)*(truck_idle/60),Other!$G$4/454)+PRODUCT(G24,V24,CL24,IF(AF24/TRU_oper&lt;1,1,AF24/TRU_oper)*(truck_idle/60),Other!$G$4/454)+PRODUCT(G24,V24,(AF24-IF(AF24/TRU_oper&lt;1,1,AF24/TRU_oper)*(truck_idle/60)),TRU_KW,gridPM,Other!$G$4/454),blank)</f>
        <v/>
      </c>
      <c r="CP24" s="435" t="str">
        <f>IF(C24=TRUonly,VLOOKUP(B24+5,'Table 6'!$B$3:$D$20,3),blank)</f>
        <v/>
      </c>
      <c r="CQ24" s="112" t="str">
        <f>IF(C24=TRUonly,VLOOKUP(B24+5,'Tables 2-3 TRU'!$B$14:$D$31,3),blank)</f>
        <v/>
      </c>
      <c r="CR24" s="243" t="str">
        <f>IF(C24=TRUonly,PRODUCT(G24,W24,AF24-IF(AF24/TRU_oper&lt;1,1,AF24/TRU_oper)*(truck_idle/60),tru_Load_Factor,tru__hp,CQ24,Other!$G$4/454)+PRODUCT(G24,tru_Load_Factor,tru__hp,CQ24,W24,IF(AF24/TRU_oper&lt;1,1,AF24/TRU_oper)*(truck_idle/60),Other!$G$4/454)+PRODUCT(G24,W24,CP24,IF(AF24/TRU_oper&lt;1,1,AF24/TRU_oper)*(truck_idle/60),Other!$G$4/454),blank)</f>
        <v/>
      </c>
      <c r="CS24" s="243" t="str">
        <f>IF(C24=TRUonly,PRODUCT(G24,tru_Load_Factor,tru__hp,CQ24,W24,IF(AF24/TRU_oper&lt;1,1,AF24/TRU_oper)*(truck_idle/60),Other!$G$4/454)+PRODUCT(G24,W24,CP24,IF(AF24/TRU_oper&lt;1,1,AF24/TRU_oper)*(truck_idle/60),Other!$G$4/454)+PRODUCT(G24,W24,(AF24-IF(AF24/TRU_oper&lt;1,1,AF24/TRU_oper)*(truck_idle/60)),TRU_KW,gridPM,Other!$G$4/454),blank)</f>
        <v/>
      </c>
      <c r="CT24" s="435" t="str">
        <f>IF(C24=TRUonly,VLOOKUP(B24+6,'Table 6'!$B$3:$D$20,3),blank)</f>
        <v/>
      </c>
      <c r="CU24" s="112" t="str">
        <f>IF(C24=TRUonly,VLOOKUP(B24+6,'Tables 2-3 TRU'!$B$14:$D$31,3),blank)</f>
        <v/>
      </c>
      <c r="CV24" s="243" t="str">
        <f>IF(C24=TRUonly,PRODUCT(G24,X24,AF24-IF(AF24/TRU_oper&lt;1,1,AF24/TRU_oper)*(truck_idle/60),tru_Load_Factor,tru__hp,CU24,Other!$G$4/454)+PRODUCT(G24,tru_Load_Factor,tru__hp,CU24,X24,IF(AF24/TRU_oper&lt;1,1,AF24/TRU_oper)*(truck_idle/60),Other!$G$4/454)+PRODUCT(G24,X24,CT24,IF(AF24/TRU_oper&lt;1,1,AF24/TRU_oper)*(truck_idle/60),Other!$G$4/454),blank)</f>
        <v/>
      </c>
      <c r="CW24" s="243" t="str">
        <f>IF(C24=TRUonly,PRODUCT(G24,tru_Load_Factor,tru__hp,CU24,X24,IF(AF24/TRU_oper&lt;1,1,AF24/TRU_oper)*(truck_idle/60),Other!$G$4/454)+PRODUCT(G24,X24,CT24,IF(AF24/TRU_oper&lt;1,1,AF24/TRU_oper)*(truck_idle/60),Other!$G$4/454)+PRODUCT(G24,X24,(AF24-IF(AF24/TRU_oper&lt;1,1,AF24/TRU_oper)*(truck_idle/60)),TRU_KW,gridPM,Other!$G$4/454),blank)</f>
        <v/>
      </c>
      <c r="CX24" s="435" t="str">
        <f>IF(C24=TRUonly,VLOOKUP(B24+7,'Table 6'!$B$3:$D$20,3),blank)</f>
        <v/>
      </c>
      <c r="CY24" s="112" t="str">
        <f>IF(C24=TRUonly,VLOOKUP(B24+7,'Tables 2-3 TRU'!$B$14:$D$31,3),blank)</f>
        <v/>
      </c>
      <c r="CZ24" s="243" t="str">
        <f>IF(C24=TRUonly,PRODUCT(G24,Y24,AF24-IF(AF24/TRU_oper&lt;1,1,AF24/TRU_oper)*(truck_idle/60),tru_Load_Factor,tru__hp,CY24,Other!$G$4/454)+PRODUCT(G24,tru_Load_Factor,tru__hp,CY24,Y24,IF(AF24/TRU_oper&lt;1,1,AF24/TRU_oper)*(truck_idle/60),Other!$G$4/454)+PRODUCT(G24,Y24,CX24,IF(AF24/TRU_oper&lt;1,1,AF24/TRU_oper)*(truck_idle/60),Other!$G$4/454),blank)</f>
        <v/>
      </c>
      <c r="DA24" s="243" t="str">
        <f>IF(C24=TRUonly,PRODUCT(G24,tru_Load_Factor,tru__hp,CY24,Y24,IF(AF24/TRU_oper&lt;1,1,AF24/TRU_oper)*(truck_idle/60),Other!$G$4/454)+PRODUCT(G24,Y24,CX24,IF(AF24/TRU_oper&lt;1,1,AF24/TRU_oper)*(truck_idle/60),Other!$G$4/454)+PRODUCT(G24,Y24,(AF24-IF(AF24/TRU_oper&lt;1,1,AF24/TRU_oper)*(truck_idle/60)),TRU_KW,gridPM,Other!$G$4/454),blank)</f>
        <v/>
      </c>
      <c r="DB24" s="435" t="str">
        <f>IF(C24=TRUonly,VLOOKUP(B24+8,'Table 6'!$B$3:$D$20,3),blank)</f>
        <v/>
      </c>
      <c r="DC24" s="112" t="str">
        <f>IF(C24=TRUonly,VLOOKUP(B24+8,'Tables 2-3 TRU'!$B$14:$D$31,3),blank)</f>
        <v/>
      </c>
      <c r="DD24" s="243" t="str">
        <f>IF(C24=TRUonly,PRODUCT(G24,Z24,AF24-IF(AF24/TRU_oper&lt;1,1,AF24/TRU_oper)*(truck_idle/60),tru_Load_Factor,tru__hp,DC24,Other!$G$4/454)+PRODUCT(G24,tru_Load_Factor,tru__hp,DC24,Z24,IF(AF24/TRU_oper&lt;1,1,AF24/TRU_oper)*(truck_idle/60),Other!$G$4/454)+PRODUCT(G24,Z24,DB24,IF(AF24/TRU_oper&lt;1,1,AF24/TRU_oper)*(truck_idle/60),Other!$G$4/454),blank)</f>
        <v/>
      </c>
      <c r="DE24" s="243" t="str">
        <f>IF(C24=TRUonly,PRODUCT(G24,tru_Load_Factor,tru__hp,DC24,Z24,IF(AF24/TRU_oper&lt;1,1,AF24/TRU_oper)*(truck_idle/60),Other!$G$4/454)+PRODUCT(G24,Z24,DB24,IF(AF24/TRU_oper&lt;1,1,AF24/TRU_oper)*(truck_idle/60),Other!$G$4/454)+PRODUCT(G24,Z24,(AF24-IF(AF24/TRU_oper&lt;1,1,AF24/TRU_oper)*(truck_idle/60)),TRU_KW,gridPM,Other!$G$4/454),blank)</f>
        <v/>
      </c>
      <c r="DF24" s="435" t="str">
        <f>IF(C24=TRUonly,VLOOKUP(B24+9,'Table 6'!$B$3:$D$20,3),blank)</f>
        <v/>
      </c>
      <c r="DG24" s="112" t="str">
        <f>IF(C24=TRUonly,VLOOKUP(B24+9,'Tables 2-3 TRU'!$B$14:$D$31,3),blank)</f>
        <v/>
      </c>
      <c r="DH24" s="243" t="str">
        <f>IF(C24=TRUonly,PRODUCT(G24,AA24,AF24-IF(AF24/TRU_oper&lt;1,1,AF24/TRU_oper)*(truck_idle/60),tru_Load_Factor,tru__hp,DG24,Other!$G$4/454)+PRODUCT(G24,tru_Load_Factor,tru__hp,DG24,AA24,IF(AF24/TRU_oper&lt;1,1,AF24/TRU_oper)*(truck_idle/60),Other!$G$4/454)+PRODUCT(G24,AA24,DF24,IF(AF24/TRU_oper&lt;1,1,AF24/TRU_oper)*(truck_idle/60),Other!$G$4/454),blank)</f>
        <v/>
      </c>
      <c r="DI24" s="243" t="str">
        <f>IF(C24=TRUonly,PRODUCT(G24,tru_Load_Factor,tru__hp,DG24,AA24,IF(AF24/TRU_oper&lt;1,1,AF24/TRU_oper)*(truck_idle/60),Other!$G$4/454)+PRODUCT(G24,AA24,DF24,IF(AF24/TRU_oper&lt;1,1,AF24/TRU_oper)*(truck_idle/60),Other!$G$4/454)+PRODUCT(G24,AA24,(AF24-IF(AF24/TRU_oper&lt;1,1,AF24/TRU_oper)*(truck_idle/60)),TRU_KW,gridPM,Other!$G$4/454),blank)</f>
        <v/>
      </c>
      <c r="DK24" s="4" t="str">
        <f t="shared" si="1"/>
        <v/>
      </c>
      <c r="DL24" s="4" t="str">
        <f t="shared" si="2"/>
        <v/>
      </c>
      <c r="DM24" s="4"/>
      <c r="DN24" s="4" t="str">
        <f t="shared" si="3"/>
        <v/>
      </c>
      <c r="DO24" s="4" t="str">
        <f t="shared" si="4"/>
        <v/>
      </c>
      <c r="DP24" s="4"/>
      <c r="DQ24" s="4" t="str">
        <f t="shared" si="5"/>
        <v/>
      </c>
      <c r="DR24" s="4" t="str">
        <f t="shared" si="6"/>
        <v/>
      </c>
      <c r="DS24" s="4" t="str">
        <f t="shared" si="7"/>
        <v/>
      </c>
      <c r="DT24" s="244" t="str">
        <f t="shared" si="8"/>
        <v/>
      </c>
      <c r="DU24" s="55"/>
    </row>
    <row r="25" spans="1:125" x14ac:dyDescent="0.2">
      <c r="A25" t="str">
        <f>IF(C25=TRUonly,'User Input Data'!A29,blank)</f>
        <v/>
      </c>
      <c r="B25" t="str">
        <f>IF(C25=TRUonly,'User Input Data'!B29,blank)</f>
        <v/>
      </c>
      <c r="C25" t="str">
        <f>IF('User Input Data'!C29=TRUonly,'User Input Data'!C29,blank)</f>
        <v/>
      </c>
      <c r="D25" t="str">
        <f>IF(AND('User Input Data'!D29&gt;1,C25=TRUonly),'User Input Data'!D29,blank)</f>
        <v/>
      </c>
      <c r="E25" t="str">
        <f>IF(AND('User Input Data'!E29&gt;1,C25=TRUonly),'User Input Data'!E29,blank)</f>
        <v/>
      </c>
      <c r="F25" t="str">
        <f>IF(AND('User Input Data'!F29&gt;1,C25=TRUonly),'User Input Data'!F29,blank)</f>
        <v/>
      </c>
      <c r="G25" t="str">
        <f>IF(AND('User Input Data'!G29&gt;1,C25=TRUonly),'User Input Data'!G29,blank)</f>
        <v/>
      </c>
      <c r="H25" s="78"/>
      <c r="I25" s="78"/>
      <c r="J25" s="78"/>
      <c r="K25" s="78"/>
      <c r="L25" s="78"/>
      <c r="M25" s="78"/>
      <c r="N25" s="78"/>
      <c r="O25" s="78"/>
      <c r="P25" s="78"/>
      <c r="Q25" s="78"/>
      <c r="R25" s="79" t="str">
        <f>IF(C25=TRUonly,'User Input Data'!R29,blank)</f>
        <v/>
      </c>
      <c r="S25" s="79" t="str">
        <f>IF(C25=TRUonly,'User Input Data'!S29,blank)</f>
        <v/>
      </c>
      <c r="T25" s="79" t="str">
        <f>IF(C25=TRUonly,'User Input Data'!T29,blank)</f>
        <v/>
      </c>
      <c r="U25" s="79" t="str">
        <f>IF(C25=TRUonly,'User Input Data'!U29,blank)</f>
        <v/>
      </c>
      <c r="V25" s="79" t="str">
        <f>IF(C25=TRUonly,'User Input Data'!V29,blank)</f>
        <v/>
      </c>
      <c r="W25" s="79" t="str">
        <f>IF(C25=TRUonly,'User Input Data'!W29,blank)</f>
        <v/>
      </c>
      <c r="X25" s="79" t="str">
        <f>IF(C25=TRUonly,'User Input Data'!X29,blank)</f>
        <v/>
      </c>
      <c r="Y25" s="79" t="str">
        <f>IF(C25=TRUonly,'User Input Data'!Y29,blank)</f>
        <v/>
      </c>
      <c r="Z25" s="79" t="str">
        <f>IF(C25=TRUonly,'User Input Data'!Z29,blank)</f>
        <v/>
      </c>
      <c r="AA25" s="79" t="str">
        <f>IF(C25=TRUonly,'User Input Data'!AA29,blank)</f>
        <v/>
      </c>
      <c r="AB25" s="9" t="str">
        <f>IF('User Input Data'!C29=TRUonly,'User Input Data'!AC29,blank)</f>
        <v/>
      </c>
      <c r="AC25" s="9" t="str">
        <f>IF('User Input Data'!C29=TRUonly,'User Input Data'!AD29,blank)</f>
        <v/>
      </c>
      <c r="AE25" s="78"/>
      <c r="AF25" t="str">
        <f>IF(F25&gt;0,F25,Other!$G$7)</f>
        <v/>
      </c>
      <c r="AG25" s="435" t="str">
        <f>IF(C25=TRUonly,VLOOKUP(B25+0,'Table 6'!$B$3:$D$20,2),blank)</f>
        <v/>
      </c>
      <c r="AH25" t="str">
        <f>IF(C25=TRUonly,VLOOKUP(B25+0,'Tables 2-3 TRU'!$B$14:$D$31,2),blank)</f>
        <v/>
      </c>
      <c r="AI25" s="243" t="str">
        <f>IF(C25=TRUonly,PRODUCT(G25,IF(AF25/TRU_oper&lt;1,1,AF25/TRU_oper)*(truck_idle/60),Other!$G$4/454,AG25,R25)+PRODUCT(G25,tru_Load_Factor,tru__hp,R25,IF(AF25/TRU_oper&lt;1,1,AF25/TRU_oper)*(truck_idle/60),Other!$G$4/454,AH25)+PRODUCT(G25,R25,(AF25-IF(AF25/TRU_oper&lt;1,1,AF25/TRU_oper)*(truck_idle/60)),tru_Load_Factor,tru__hp,Other!$G$4/454,AH25),blank)</f>
        <v/>
      </c>
      <c r="AJ25" s="243" t="str">
        <f>IF(C25=TRUonly,PRODUCT(G25,tru_Load_Factor,tru__hp,AH25,R25,IF(AF25/TRU_oper&lt;1,1,AF25/TRU_oper)*(truck_idle/60),Other!$G$4/454)+PRODUCT(G25,R25,AG25,IF(AF25/TRU_oper&lt;1,1,AF25/TRU_oper)*(truck_idle/60),Other!$G$4/454)+PRODUCT(G25,R25,(AF25-IF(AF25/TRU_oper&lt;1,1,AF25/TRU_oper)*(truck_idle/60)),TRU_KW,gridNox,Other!$G$4/454),blank)</f>
        <v/>
      </c>
      <c r="AK25" s="435" t="str">
        <f>IF(C25=TRUonly,VLOOKUP(B25+1,'Table 6'!$B$3:$D$20,2),blank)</f>
        <v/>
      </c>
      <c r="AL25" s="112" t="str">
        <f>IF(C25=TRUonly,VLOOKUP(B25+1,'Tables 2-3 TRU'!$B$14:$D$31,2),blank)</f>
        <v/>
      </c>
      <c r="AM25" s="243" t="str">
        <f>IF(C25=TRUonly,PRODUCT(G25,S25,AF25-IF(AF25/TRU_oper&lt;1,1,AF25/TRU_oper)*(truck_idle/60),tru_Load_Factor,tru__hp,AL25,Other!$G$4/454)+PRODUCT(G25,tru_Load_Factor,tru__hp,AL25,S25,IF(AF25/TRU_oper&lt;1,1,AF25/TRU_oper)*(truck_idle/60),Other!$G$4/454)+PRODUCT(G25,S25,AK25,IF(AF25/TRU_oper&lt;1,1,AF25/TRU_oper)*(truck_idle/60),Other!$G$4/454),blank)</f>
        <v/>
      </c>
      <c r="AN25" s="243" t="str">
        <f>IF(C25=TRUonly,PRODUCT(G25,tru_Load_Factor,tru__hp,AL25,S25,IF(AF25/TRU_oper&lt;1,1,AF25/TRU_oper)*(truck_idle/60),Other!$G$4/454)+PRODUCT(G25,S25,AK25,IF(AF25/TRU_oper&lt;1,1,AF25/TRU_oper)*(truck_idle/60),Other!$G$4/454)+PRODUCT(G25,S25,(AF25-IF(AF25/TRU_oper&lt;1,1,AF25/TRU_oper)*(truck_idle/60)),TRU_KW,gridNox,Other!$G$4/454),blank)</f>
        <v/>
      </c>
      <c r="AO25" s="435" t="str">
        <f>IF(C25=TRUonly,VLOOKUP(B25+2,'Table 6'!$B$3:$D$20,2),blank)</f>
        <v/>
      </c>
      <c r="AP25" s="112" t="str">
        <f>IF(C25=TRUonly,VLOOKUP(B25+2,'Tables 2-3 TRU'!$B$14:$D$31,2),blank)</f>
        <v/>
      </c>
      <c r="AQ25" s="243" t="str">
        <f>IF(C25=TRUonly,PRODUCT(G25,T25,AF25-IF(AF25/TRU_oper&lt;1,1,AF25/TRU_oper)*(truck_idle/60),tru_Load_Factor,tru__hp,AP25,Other!$G$4/454)+PRODUCT(G25,tru_Load_Factor,tru__hp,AP25,T25,IF(AF25/TRU_oper&lt;1,1,AF25/TRU_oper)*(truck_idle/60),Other!$G$4/454)+PRODUCT(G25,T25,AO25,IF(AF25/TRU_oper&lt;1,1,AF25/TRU_oper)*(truck_idle/60),Other!$G$4/454),blank)</f>
        <v/>
      </c>
      <c r="AR25" s="243" t="str">
        <f>IF(C25=TRUonly,PRODUCT(G25,tru_Load_Factor,tru__hp,AP25,T25,IF(AF25/TRU_oper&lt;1,1,AF25/TRU_oper)*(truck_idle/60),Other!$G$4/454)+PRODUCT(G25,T25,AO25,IF(AF25/TRU_oper&lt;1,1,AF25/TRU_oper)*(truck_idle/60),Other!$G$4/454)+PRODUCT(G25,T25,(AF25-IF(AF25/TRU_oper&lt;1,1,AF25/TRU_oper)*(truck_idle/60)),TRU_KW,gridNox,Other!$G$4/454),blank)</f>
        <v/>
      </c>
      <c r="AS25" s="435" t="str">
        <f>IF(C25=TRUonly,VLOOKUP(B25+3,'Table 6'!$B$3:$D$20,2),blank)</f>
        <v/>
      </c>
      <c r="AT25" s="112" t="str">
        <f>IF(C25=TRUonly,VLOOKUP(B25+3,'Tables 2-3 TRU'!$B$14:$D$31,2),blank)</f>
        <v/>
      </c>
      <c r="AU25" s="243" t="str">
        <f>IF(C25=TRUonly,PRODUCT(G25,U25,AF25-IF(AF25/TRU_oper&lt;1,1,AF25/TRU_oper)*(truck_idle/60),tru_Load_Factor,tru__hp,AT25,Other!$G$4/454)+PRODUCT(G25,tru_Load_Factor,tru__hp,AT25,U25,IF(AF25/TRU_oper&lt;1,1,AF25/TRU_oper)*(truck_idle/60),Other!$G$4/454)+PRODUCT(G25,U25,AS25,IF(AF25/TRU_oper&lt;1,1,AF25/TRU_oper)*(truck_idle/60),Other!$G$4/454),blank)</f>
        <v/>
      </c>
      <c r="AV25" s="243" t="str">
        <f>IF(C25=TRUonly,PRODUCT(G25,tru_Load_Factor,tru__hp,AT25,U25,IF(AF25/TRU_oper&lt;1,1,AF25/TRU_oper)*(truck_idle/60),Other!$G$4/454)+PRODUCT(G25,U25,AS25,IF(AF25/TRU_oper&lt;1,1,AF25/TRU_oper)*(truck_idle/60),Other!$G$4/454)+PRODUCT(G25,U25,(AF25-IF(AF25/TRU_oper&lt;1,1,AF25/TRU_oper)*(truck_idle/60)),TRU_KW,gridNox,Other!$G$4/454),blank)</f>
        <v/>
      </c>
      <c r="AW25" s="435" t="str">
        <f>IF(C25=TRUonly,VLOOKUP(B25+4,'Table 6'!$B$3:$D$20,2),blank)</f>
        <v/>
      </c>
      <c r="AX25" s="112" t="str">
        <f>IF(C25=TRUonly,VLOOKUP(B25+4,'Tables 2-3 TRU'!$B$14:$D$31,2),blank)</f>
        <v/>
      </c>
      <c r="AY25" s="243" t="str">
        <f>IF(C25=TRUonly,PRODUCT(G25,V25,AF25-IF(AF25/TRU_oper&lt;1,1,AF25/TRU_oper)*(truck_idle/60),tru_Load_Factor,tru__hp,AX25,Other!$G$4/454)+PRODUCT(G25,tru_Load_Factor,tru__hp,AX25,V25,IF(AF25/TRU_oper&lt;1,1,AF25/TRU_oper)*(truck_idle/60),Other!$G$4/454)+PRODUCT(G25,V25,AW25,IF(AF25/TRU_oper&lt;1,1,AF25/TRU_oper)*(truck_idle/60),Other!$G$4/454),blank)</f>
        <v/>
      </c>
      <c r="AZ25" s="243" t="str">
        <f>IF(C25=TRUonly,PRODUCT(G25,tru_Load_Factor,tru__hp,AX25,V25,IF(AF25/TRU_oper&lt;1,1,AF25/TRU_oper)*(truck_idle/60),Other!$G$4/454)+PRODUCT(G25,V25,AW25,IF(AF25/TRU_oper&lt;1,1,AF25/TRU_oper)*(truck_idle/60),Other!$G$4/454)+PRODUCT(G25,V25,(AF25-IF(AF25/TRU_oper&lt;1,1,AF25/TRU_oper)*(truck_idle/60)),TRU_KW,gridNox,Other!$G$4/454),blank)</f>
        <v/>
      </c>
      <c r="BA25" s="435" t="str">
        <f>IF(C25=TRUonly,VLOOKUP(B25+5,'Table 6'!$B$3:$D$20,2),blank)</f>
        <v/>
      </c>
      <c r="BB25" s="112" t="str">
        <f>IF(C25=TRUonly,VLOOKUP(B25+5,'Tables 2-3 TRU'!$B$14:$D$31,2),blank)</f>
        <v/>
      </c>
      <c r="BC25" s="243" t="str">
        <f>IF(C25=TRUonly,PRODUCT(G25,W25,AF25-IF(AF25/TRU_oper&lt;1,1,AF25/TRU_oper)*(truck_idle/60),tru_Load_Factor,tru__hp,BB25,Other!$G$4/454)+PRODUCT(G25,tru_Load_Factor,tru__hp,BB25,W25,IF(AF25/TRU_oper&lt;1,1,AF25/TRU_oper)*(truck_idle/60),Other!$G$4/454)+PRODUCT(G25,W25,BA25,IF(AF25/TRU_oper&lt;1,1,AF25/TRU_oper)*(truck_idle/60),Other!$G$4/454),blank)</f>
        <v/>
      </c>
      <c r="BD25" s="243" t="str">
        <f>IF(C25=TRUonly,PRODUCT(G25,tru_Load_Factor,tru__hp,BB25,W25,IF(AF25/TRU_oper&lt;1,1,AF25/TRU_oper)*(truck_idle/60),Other!$G$4/454)+PRODUCT(G25,W25,BA25,IF(AF25/TRU_oper&lt;1,1,AF25/TRU_oper)*(truck_idle/60),Other!$G$4/454)+PRODUCT(G25,W25,(AF25-IF(AF25/TRU_oper&lt;1,1,AF25/TRU_oper)*(truck_idle/60)),TRU_KW,gridNox,Other!$G$4/454),blank)</f>
        <v/>
      </c>
      <c r="BE25" s="435" t="str">
        <f>IF(C25=TRUonly,VLOOKUP(B25+6,'Table 6'!$B$3:$D$20,2),blank)</f>
        <v/>
      </c>
      <c r="BF25" s="112" t="str">
        <f>IF(C25=TRUonly,VLOOKUP(B25+6,'Tables 2-3 TRU'!$B$14:$D$31,2),blank)</f>
        <v/>
      </c>
      <c r="BG25" s="243" t="str">
        <f>IF(C25=TRUonly,PRODUCT(G25,X25,AF25-IF(AF25/TRU_oper&lt;1,1,AF25/TRU_oper)*(truck_idle/60),tru_Load_Factor,tru__hp,BF25,Other!$G$4/454)+PRODUCT(G25,tru_Load_Factor,tru__hp,BF25,X25,IF(AF25/TRU_oper&lt;1,1,AF25/TRU_oper)*(truck_idle/60),Other!$G$4/454)+PRODUCT(G25,X25,BE25,IF(AF25/TRU_oper&lt;1,1,AF25/TRU_oper)*(truck_idle/60),Other!$G$4/454),blank)</f>
        <v/>
      </c>
      <c r="BH25" s="243" t="str">
        <f>IF(C25=TRUonly,PRODUCT(G25,tru_Load_Factor,tru__hp,BF25,X25,IF(AF25/TRU_oper&lt;1,1,AF25/TRU_oper)*(truck_idle/60),Other!$G$4/454)+PRODUCT(G25,X25,BE25,IF(AF25/TRU_oper&lt;1,1,AF25/TRU_oper)*(truck_idle/60),Other!$G$4/454)+PRODUCT(G25,X25,(AF25-IF(AF25/TRU_oper&lt;1,1,AF25/TRU_oper)*(truck_idle/60)),TRU_KW,gridNox,Other!$G$4/454),blank)</f>
        <v/>
      </c>
      <c r="BI25" s="435" t="str">
        <f>IF(C25=TRUonly,VLOOKUP(B25+7,'Table 6'!$B$3:$D$20,2),blank)</f>
        <v/>
      </c>
      <c r="BJ25" s="112" t="str">
        <f>IF(C25=TRUonly,VLOOKUP(B25+7,'Tables 2-3 TRU'!$B$14:$D$31,2),blank)</f>
        <v/>
      </c>
      <c r="BK25" s="243" t="str">
        <f>IF(C25=TRUonly,PRODUCT(G25,Y25,AF25-IF(AF25/TRU_oper&lt;1,1,AF25/TRU_oper)*(truck_idle/60),tru_Load_Factor,tru__hp,BJ25,Other!$G$4/454)+PRODUCT(G25,tru_Load_Factor,tru__hp,BJ25,Y25,IF(AF25/TRU_oper&lt;1,1,AF25/TRU_oper)*(truck_idle/60),Other!$G$4/454)+PRODUCT(G25,Y25,BI25,IF(AF25/TRU_oper&lt;1,1,AF25/TRU_oper)*(truck_idle/60),Other!$G$4/454),blank)</f>
        <v/>
      </c>
      <c r="BL25" s="243" t="str">
        <f>IF(C25=TRUonly,PRODUCT(G25,tru_Load_Factor,tru__hp,BJ25,Y25,IF(AF25/TRU_oper&lt;1,1,AF25/TRU_oper)*(truck_idle/60),Other!$G$4/454)+PRODUCT(G25,Y25,BI25,IF(AF25/TRU_oper&lt;1,1,AF25/TRU_oper)*(truck_idle/60),Other!$G$4/454)+PRODUCT(G25,Y25,(AF25-IF(AF25/TRU_oper&lt;1,1,AF25/TRU_oper)*(truck_idle/60)),TRU_KW,gridNox,Other!$G$4/454),blank)</f>
        <v/>
      </c>
      <c r="BM25" s="435" t="str">
        <f>IF(C25=TRUonly,VLOOKUP(B25+8,'Table 6'!$B$3:$D$20,2),blank)</f>
        <v/>
      </c>
      <c r="BN25" s="112" t="str">
        <f>IF(C25=TRUonly,VLOOKUP(B25+8,'Tables 2-3 TRU'!$B$14:$D$31,2),blank)</f>
        <v/>
      </c>
      <c r="BO25" s="243" t="str">
        <f>IF(C25=TRUonly,PRODUCT(G25,Z25,AF25-IF(AF25/TRU_oper&lt;1,1,AF25/TRU_oper)*(truck_idle/60),tru_Load_Factor,tru__hp,BN25,Other!$G$4/454)+PRODUCT(G25,tru_Load_Factor,tru__hp,BN25,Z25,IF(AF25/TRU_oper&lt;1,1,AF25/TRU_oper)*(truck_idle/60),Other!$G$4/454)+PRODUCT(G25,Z25,BM25,IF(AF25/TRU_oper&lt;1,1,AF25/TRU_oper)*(truck_idle/60),Other!$G$4/454),blank)</f>
        <v/>
      </c>
      <c r="BP25" s="243" t="str">
        <f>IF(C25=TRUonly,PRODUCT(G25,tru_Load_Factor,tru__hp,BN25,Z25,(AF25/TRU_oper)*(truck_idle/60),Other!$G$4/454)+PRODUCT(G25,Z25,BM25,(AF25/TRU_oper)*(truck_idle/60),Other!$G$4/454)+PRODUCT(G25,Z25,(AF25-(AF25/TRU_oper)*(truck_idle/60)),TRU_KW,gridNox,Other!$G$4/454),blank)</f>
        <v/>
      </c>
      <c r="BQ25" s="435" t="str">
        <f>IF(C25=TRUonly,VLOOKUP(B25+9,'Table 6'!$B$3:$D$20,2),blank)</f>
        <v/>
      </c>
      <c r="BR25" s="112" t="str">
        <f>IF(C25=TRUonly,VLOOKUP(B25+9,'Tables 2-3 TRU'!$B$14:$D$31,2),blank)</f>
        <v/>
      </c>
      <c r="BS25" s="243" t="str">
        <f>IF(C25=TRUonly,PRODUCT(G25,AA25,AF25-IF(AF25/TRU_oper&lt;1,1,AF25/TRU_oper)*(truck_idle/60),tru_Load_Factor,tru__hp,BR25,Other!$G$4/454)+PRODUCT(G25,tru_Load_Factor,tru__hp,BR25,AA25,IF(AF25/TRU_oper&lt;1,1,AF25/TRU_oper)*(truck_idle/60),Other!$G$4/454)+PRODUCT(G25,AA25,BQ25,IF(AF25/TRU_oper&lt;1,1,AF25/TRU_oper)*(truck_idle/60),Other!$G$4/454),blank)</f>
        <v/>
      </c>
      <c r="BT25" s="243" t="str">
        <f>IF(C25=TRUonly,PRODUCT(G25,tru_Load_Factor,tru__hp,BR25,AA25,IF(AF25/TRU_oper&lt;1,1,AF25/TRU_oper)*(truck_idle/60),Other!$G$4/454)+PRODUCT(G25,AA25,BQ25,IF(AF25/TRU_oper&lt;1,1,AF25/TRU_oper)*(truck_idle/60),Other!$G$4/454)+PRODUCT(G25,AA25,(AF25-IF(AF25/TRU_oper&lt;1,1,AF25/TRU_oper)*(truck_idle/60)),TRU_KW,gridNox,Other!$G$4/454),blank)</f>
        <v/>
      </c>
      <c r="BU25" s="112"/>
      <c r="BV25" s="435" t="str">
        <f>IF(C25=TRUonly,VLOOKUP(B25+0,'Table 6'!$B$3:$D$20,3),blank)</f>
        <v/>
      </c>
      <c r="BW25" s="112" t="str">
        <f>IF(C25=TRUonly,VLOOKUP(B25+0,'Tables 2-3 TRU'!$B$14:$D$31,3),blank)</f>
        <v/>
      </c>
      <c r="BX25" s="243" t="str">
        <f>IF(C25=TRUonly,PRODUCT(G25,R25,AF25-IF(AF25/TRU_oper&lt;1,1,AF25/TRU_oper)*(truck_idle/60),tru_Load_Factor,tru__hp,BW25,Other!$G$4/454)+PRODUCT(G25,tru_Load_Factor,tru__hp,BW25,R25,IF(AF25/TRU_oper&lt;1,1,AF25/TRU_oper)*(truck_idle/60),365/454)+PRODUCT(G25,R25,BV25,IF(AF25/TRU_oper&lt;1,1,AF25/TRU_oper)*(truck_idle/60),Other!$G$4/454),blank)</f>
        <v/>
      </c>
      <c r="BY25" s="243" t="str">
        <f>IF(C25=TRUonly,PRODUCT(G25,tru_Load_Factor,tru__hp,BW25,R25,IF(AF25/TRU_oper&lt;1,1,AF25/TRU_oper)*(truck_idle/60),Other!$G$4/454)+PRODUCT(G25,R25,BV25,IF(AF25/TRU_oper&lt;1,1,AF25/TRU_oper)*(truck_idle/60),Other!$G$4/454)+PRODUCT(G25,R25,(AF25-IF(AF25/TRU_oper&lt;1,1,AF25/TRU_oper)*(truck_idle/60)),TRU_KW,gridPM,Other!$G$4/454),blank)</f>
        <v/>
      </c>
      <c r="BZ25" s="435" t="str">
        <f>IF(C25=TRUonly,VLOOKUP(B25+1,'Table 6'!$B$3:$D$20,3),blank)</f>
        <v/>
      </c>
      <c r="CA25" s="112" t="str">
        <f>IF(C25=TRUonly,VLOOKUP(B25+1,'Tables 2-3 TRU'!$B$14:$D$31,3),blank)</f>
        <v/>
      </c>
      <c r="CB25" s="243" t="str">
        <f>IF(C25=TRUonly,PRODUCT(G25,S25,AF25-IF(AF25/TRU_oper&lt;1,1,AF25/TRU_oper)*(truck_idle/60),tru_Load_Factor,tru__hp,CA25,Other!$G$4/454)+PRODUCT(G25,tru_Load_Factor,tru__hp,CA25,S25,IF(AF25/TRU_oper&lt;1,1,AF25/TRU_oper)*(truck_idle/60),365/454)+PRODUCT(G25,S25,BZ25,IF(AF25/TRU_oper&lt;1,1,AF25/TRU_oper)*(truck_idle/60),Other!$G$4/454),blank)</f>
        <v/>
      </c>
      <c r="CC25" s="243" t="str">
        <f>IF(C25=TRUonly,PRODUCT(G25,tru_Load_Factor,tru__hp,CA25,S25,IF(AF25/TRU_oper&lt;1,1,AF25/TRU_oper)*(truck_idle/60),Other!$G$4/454)+PRODUCT(G25,S25,BZ25,IF(AF25/TRU_oper&lt;1,1,AF25/TRU_oper)*(truck_idle/60),Other!$G$4/454)+PRODUCT(G25,S25,(AF25-IF(AF25/TRU_oper&lt;1,1,AF25/TRU_oper)*(truck_idle/60)),TRU_KW,gridPM,Other!$G$4/454),blank)</f>
        <v/>
      </c>
      <c r="CD25" s="435" t="str">
        <f>IF(C25=TRUonly,VLOOKUP(B25+2,'Table 6'!$B$3:$D$20,3),blank)</f>
        <v/>
      </c>
      <c r="CE25" s="112" t="str">
        <f>IF(C25=TRUonly,VLOOKUP(B25+2,'Tables 2-3 TRU'!$B$14:$D$31,3),blank)</f>
        <v/>
      </c>
      <c r="CF25" s="243" t="str">
        <f>IF(C25=TRUonly,PRODUCT(G25,T25,AF25-IF(AF25/TRU_oper&lt;1,1,AF25/TRU_oper)*(truck_idle/60),tru_Load_Factor,tru__hp,CE25,Other!$G$4/454)+PRODUCT(G25,tru_Load_Factor,tru__hp,CE25,T25,IF(AF25/TRU_oper&lt;1,1,AF25/TRU_oper)*(truck_idle/60),365/454)+PRODUCT(G25,T25,CD25,IF(AF25/TRU_oper&lt;1,1,AF25/TRU_oper)*(truck_idle/60),Other!$G$4/454),blank)</f>
        <v/>
      </c>
      <c r="CG25" s="243" t="str">
        <f>IF(C25=TRUonly,PRODUCT(G25,tru_Load_Factor,tru__hp,CE25,T25,IF(AF25/TRU_oper&lt;1,1,AF25/TRU_oper)*(truck_idle/60),Other!$G$4/454)+PRODUCT(G25,T25,CD25,IF(AF25/TRU_oper&lt;1,1,AF25/TRU_oper)*(truck_idle/60),Other!$G$4/454)+PRODUCT(G25,T25,(AF25-IF(AF25/TRU_oper&lt;1,1,AF25/TRU_oper)*(truck_idle/60)),TRU_KW,gridPM,Other!$G$4/454),blank)</f>
        <v/>
      </c>
      <c r="CH25" s="435" t="str">
        <f>IF(C25=TRUonly,VLOOKUP(B25+3,'Table 6'!$B$3:$D$20,3),blank)</f>
        <v/>
      </c>
      <c r="CI25" s="112" t="str">
        <f>IF(C25=TRUonly,VLOOKUP(B25+3,'Tables 2-3 TRU'!$B$14:$D$31,3),blank)</f>
        <v/>
      </c>
      <c r="CJ25" s="243" t="str">
        <f>IF(C25=TRUonly,PRODUCT(G25,U25,AF25-IF(AF25/TRU_oper&lt;1,1,AF25/TRU_oper)*(truck_idle/60),tru_Load_Factor,tru__hp,CI25,Other!$G$4/454)+PRODUCT(G25,tru_Load_Factor,tru__hp,CI25,U25,IF(AF25/TRU_oper&lt;1,1,AF25/TRU_oper)*(truck_idle/60),Other!$G$4/454)+PRODUCT(G25,U25,CH25,IF(AF25/TRU_oper&lt;1,1,AF25/TRU_oper)*(truck_idle/60),Other!$G$4/454),blank)</f>
        <v/>
      </c>
      <c r="CK25" s="243" t="str">
        <f>IF(C25=TRUonly,PRODUCT(G25,tru_Load_Factor,tru__hp,CI25,U25,IF(AF25/TRU_oper&lt;1,1,AF25/TRU_oper)*(truck_idle/60),Other!$G$4/454)+PRODUCT(G25,U25,CH25,IF(AF25/TRU_oper&lt;1,1,AF25/TRU_oper)*(truck_idle/60),Other!$G$4/454)+PRODUCT(G25,U25,(AF25-IF(AF25/TRU_oper&lt;1,1,AF25/TRU_oper)*(truck_idle/60)),TRU_KW,gridPM,Other!$G$4/454),blank)</f>
        <v/>
      </c>
      <c r="CL25" s="435" t="str">
        <f>IF(C25=TRUonly,VLOOKUP(B25+4,'Table 6'!$B$3:$D$20,3),blank)</f>
        <v/>
      </c>
      <c r="CM25" s="112" t="str">
        <f>IF(C25=TRUonly,VLOOKUP(B25+4,'Tables 2-3 TRU'!$B$14:$D$31,3),blank)</f>
        <v/>
      </c>
      <c r="CN25" s="243" t="str">
        <f>IF(C25=TRUonly,PRODUCT(G25,V25,AF25-IF(AF25/TRU_oper&lt;1,1,AF25/TRU_oper)*(truck_idle/60),tru_Load_Factor,tru__hp,CM25,Other!$G$4/454)+PRODUCT(G25,tru_Load_Factor,tru__hp,CM25,V25,IF(AF25/TRU_oper&lt;1,1,AF25/TRU_oper)*(truck_idle/60),Other!$G$4/454)+PRODUCT(G25,V25,CL25,IF(AF25/TRU_oper&lt;1,1,AF25/TRU_oper)*(truck_idle/60),Other!$G$4/454),blank)</f>
        <v/>
      </c>
      <c r="CO25" s="243" t="str">
        <f>IF(C25=TRUonly,PRODUCT(G25,tru_Load_Factor,tru__hp,CM25,V25,IF(AF25/TRU_oper&lt;1,1,AF25/TRU_oper)*(truck_idle/60),Other!$G$4/454)+PRODUCT(G25,V25,CL25,IF(AF25/TRU_oper&lt;1,1,AF25/TRU_oper)*(truck_idle/60),Other!$G$4/454)+PRODUCT(G25,V25,(AF25-IF(AF25/TRU_oper&lt;1,1,AF25/TRU_oper)*(truck_idle/60)),TRU_KW,gridPM,Other!$G$4/454),blank)</f>
        <v/>
      </c>
      <c r="CP25" s="435" t="str">
        <f>IF(C25=TRUonly,VLOOKUP(B25+5,'Table 6'!$B$3:$D$20,3),blank)</f>
        <v/>
      </c>
      <c r="CQ25" s="112" t="str">
        <f>IF(C25=TRUonly,VLOOKUP(B25+5,'Tables 2-3 TRU'!$B$14:$D$31,3),blank)</f>
        <v/>
      </c>
      <c r="CR25" s="243" t="str">
        <f>IF(C25=TRUonly,PRODUCT(G25,W25,AF25-IF(AF25/TRU_oper&lt;1,1,AF25/TRU_oper)*(truck_idle/60),tru_Load_Factor,tru__hp,CQ25,Other!$G$4/454)+PRODUCT(G25,tru_Load_Factor,tru__hp,CQ25,W25,IF(AF25/TRU_oper&lt;1,1,AF25/TRU_oper)*(truck_idle/60),Other!$G$4/454)+PRODUCT(G25,W25,CP25,IF(AF25/TRU_oper&lt;1,1,AF25/TRU_oper)*(truck_idle/60),Other!$G$4/454),blank)</f>
        <v/>
      </c>
      <c r="CS25" s="243" t="str">
        <f>IF(C25=TRUonly,PRODUCT(G25,tru_Load_Factor,tru__hp,CQ25,W25,IF(AF25/TRU_oper&lt;1,1,AF25/TRU_oper)*(truck_idle/60),Other!$G$4/454)+PRODUCT(G25,W25,CP25,IF(AF25/TRU_oper&lt;1,1,AF25/TRU_oper)*(truck_idle/60),Other!$G$4/454)+PRODUCT(G25,W25,(AF25-IF(AF25/TRU_oper&lt;1,1,AF25/TRU_oper)*(truck_idle/60)),TRU_KW,gridPM,Other!$G$4/454),blank)</f>
        <v/>
      </c>
      <c r="CT25" s="435" t="str">
        <f>IF(C25=TRUonly,VLOOKUP(B25+6,'Table 6'!$B$3:$D$20,3),blank)</f>
        <v/>
      </c>
      <c r="CU25" s="112" t="str">
        <f>IF(C25=TRUonly,VLOOKUP(B25+6,'Tables 2-3 TRU'!$B$14:$D$31,3),blank)</f>
        <v/>
      </c>
      <c r="CV25" s="243" t="str">
        <f>IF(C25=TRUonly,PRODUCT(G25,X25,AF25-IF(AF25/TRU_oper&lt;1,1,AF25/TRU_oper)*(truck_idle/60),tru_Load_Factor,tru__hp,CU25,Other!$G$4/454)+PRODUCT(G25,tru_Load_Factor,tru__hp,CU25,X25,IF(AF25/TRU_oper&lt;1,1,AF25/TRU_oper)*(truck_idle/60),Other!$G$4/454)+PRODUCT(G25,X25,CT25,IF(AF25/TRU_oper&lt;1,1,AF25/TRU_oper)*(truck_idle/60),Other!$G$4/454),blank)</f>
        <v/>
      </c>
      <c r="CW25" s="243" t="str">
        <f>IF(C25=TRUonly,PRODUCT(G25,tru_Load_Factor,tru__hp,CU25,X25,IF(AF25/TRU_oper&lt;1,1,AF25/TRU_oper)*(truck_idle/60),Other!$G$4/454)+PRODUCT(G25,X25,CT25,IF(AF25/TRU_oper&lt;1,1,AF25/TRU_oper)*(truck_idle/60),Other!$G$4/454)+PRODUCT(G25,X25,(AF25-IF(AF25/TRU_oper&lt;1,1,AF25/TRU_oper)*(truck_idle/60)),TRU_KW,gridPM,Other!$G$4/454),blank)</f>
        <v/>
      </c>
      <c r="CX25" s="435" t="str">
        <f>IF(C25=TRUonly,VLOOKUP(B25+7,'Table 6'!$B$3:$D$20,3),blank)</f>
        <v/>
      </c>
      <c r="CY25" s="112" t="str">
        <f>IF(C25=TRUonly,VLOOKUP(B25+7,'Tables 2-3 TRU'!$B$14:$D$31,3),blank)</f>
        <v/>
      </c>
      <c r="CZ25" s="243" t="str">
        <f>IF(C25=TRUonly,PRODUCT(G25,Y25,AF25-IF(AF25/TRU_oper&lt;1,1,AF25/TRU_oper)*(truck_idle/60),tru_Load_Factor,tru__hp,CY25,Other!$G$4/454)+PRODUCT(G25,tru_Load_Factor,tru__hp,CY25,Y25,IF(AF25/TRU_oper&lt;1,1,AF25/TRU_oper)*(truck_idle/60),Other!$G$4/454)+PRODUCT(G25,Y25,CX25,IF(AF25/TRU_oper&lt;1,1,AF25/TRU_oper)*(truck_idle/60),Other!$G$4/454),blank)</f>
        <v/>
      </c>
      <c r="DA25" s="243" t="str">
        <f>IF(C25=TRUonly,PRODUCT(G25,tru_Load_Factor,tru__hp,CY25,Y25,IF(AF25/TRU_oper&lt;1,1,AF25/TRU_oper)*(truck_idle/60),Other!$G$4/454)+PRODUCT(G25,Y25,CX25,IF(AF25/TRU_oper&lt;1,1,AF25/TRU_oper)*(truck_idle/60),Other!$G$4/454)+PRODUCT(G25,Y25,(AF25-IF(AF25/TRU_oper&lt;1,1,AF25/TRU_oper)*(truck_idle/60)),TRU_KW,gridPM,Other!$G$4/454),blank)</f>
        <v/>
      </c>
      <c r="DB25" s="435" t="str">
        <f>IF(C25=TRUonly,VLOOKUP(B25+8,'Table 6'!$B$3:$D$20,3),blank)</f>
        <v/>
      </c>
      <c r="DC25" s="112" t="str">
        <f>IF(C25=TRUonly,VLOOKUP(B25+8,'Tables 2-3 TRU'!$B$14:$D$31,3),blank)</f>
        <v/>
      </c>
      <c r="DD25" s="243" t="str">
        <f>IF(C25=TRUonly,PRODUCT(G25,Z25,AF25-IF(AF25/TRU_oper&lt;1,1,AF25/TRU_oper)*(truck_idle/60),tru_Load_Factor,tru__hp,DC25,Other!$G$4/454)+PRODUCT(G25,tru_Load_Factor,tru__hp,DC25,Z25,IF(AF25/TRU_oper&lt;1,1,AF25/TRU_oper)*(truck_idle/60),Other!$G$4/454)+PRODUCT(G25,Z25,DB25,IF(AF25/TRU_oper&lt;1,1,AF25/TRU_oper)*(truck_idle/60),Other!$G$4/454),blank)</f>
        <v/>
      </c>
      <c r="DE25" s="243" t="str">
        <f>IF(C25=TRUonly,PRODUCT(G25,tru_Load_Factor,tru__hp,DC25,Z25,IF(AF25/TRU_oper&lt;1,1,AF25/TRU_oper)*(truck_idle/60),Other!$G$4/454)+PRODUCT(G25,Z25,DB25,IF(AF25/TRU_oper&lt;1,1,AF25/TRU_oper)*(truck_idle/60),Other!$G$4/454)+PRODUCT(G25,Z25,(AF25-IF(AF25/TRU_oper&lt;1,1,AF25/TRU_oper)*(truck_idle/60)),TRU_KW,gridPM,Other!$G$4/454),blank)</f>
        <v/>
      </c>
      <c r="DF25" s="435" t="str">
        <f>IF(C25=TRUonly,VLOOKUP(B25+9,'Table 6'!$B$3:$D$20,3),blank)</f>
        <v/>
      </c>
      <c r="DG25" s="112" t="str">
        <f>IF(C25=TRUonly,VLOOKUP(B25+9,'Tables 2-3 TRU'!$B$14:$D$31,3),blank)</f>
        <v/>
      </c>
      <c r="DH25" s="243" t="str">
        <f>IF(C25=TRUonly,PRODUCT(G25,AA25,AF25-IF(AF25/TRU_oper&lt;1,1,AF25/TRU_oper)*(truck_idle/60),tru_Load_Factor,tru__hp,DG25,Other!$G$4/454)+PRODUCT(G25,tru_Load_Factor,tru__hp,DG25,AA25,IF(AF25/TRU_oper&lt;1,1,AF25/TRU_oper)*(truck_idle/60),Other!$G$4/454)+PRODUCT(G25,AA25,DF25,IF(AF25/TRU_oper&lt;1,1,AF25/TRU_oper)*(truck_idle/60),Other!$G$4/454),blank)</f>
        <v/>
      </c>
      <c r="DI25" s="243" t="str">
        <f>IF(C25=TRUonly,PRODUCT(G25,tru_Load_Factor,tru__hp,DG25,AA25,IF(AF25/TRU_oper&lt;1,1,AF25/TRU_oper)*(truck_idle/60),Other!$G$4/454)+PRODUCT(G25,AA25,DF25,IF(AF25/TRU_oper&lt;1,1,AF25/TRU_oper)*(truck_idle/60),Other!$G$4/454)+PRODUCT(G25,AA25,(AF25-IF(AF25/TRU_oper&lt;1,1,AF25/TRU_oper)*(truck_idle/60)),TRU_KW,gridPM,Other!$G$4/454),blank)</f>
        <v/>
      </c>
      <c r="DK25" s="4" t="str">
        <f t="shared" si="1"/>
        <v/>
      </c>
      <c r="DL25" s="4" t="str">
        <f t="shared" si="2"/>
        <v/>
      </c>
      <c r="DM25" s="4"/>
      <c r="DN25" s="4" t="str">
        <f t="shared" si="3"/>
        <v/>
      </c>
      <c r="DO25" s="4" t="str">
        <f t="shared" si="4"/>
        <v/>
      </c>
      <c r="DP25" s="4"/>
      <c r="DQ25" s="4" t="str">
        <f t="shared" si="5"/>
        <v/>
      </c>
      <c r="DR25" s="4" t="str">
        <f t="shared" si="6"/>
        <v/>
      </c>
      <c r="DS25" s="4" t="str">
        <f t="shared" si="7"/>
        <v/>
      </c>
      <c r="DT25" s="244" t="str">
        <f t="shared" si="8"/>
        <v/>
      </c>
      <c r="DU25" s="55"/>
    </row>
    <row r="26" spans="1:125" x14ac:dyDescent="0.2">
      <c r="A26" t="str">
        <f>IF(C26=TRUonly,'User Input Data'!A30,blank)</f>
        <v/>
      </c>
      <c r="B26" t="str">
        <f>IF(C26=TRUonly,'User Input Data'!B30,blank)</f>
        <v/>
      </c>
      <c r="C26" t="str">
        <f>IF('User Input Data'!C30=TRUonly,'User Input Data'!C30,blank)</f>
        <v/>
      </c>
      <c r="D26" t="str">
        <f>IF(AND('User Input Data'!D30&gt;1,C26=TRUonly),'User Input Data'!D30,blank)</f>
        <v/>
      </c>
      <c r="E26" t="str">
        <f>IF(AND('User Input Data'!E30&gt;1,C26=TRUonly),'User Input Data'!E30,blank)</f>
        <v/>
      </c>
      <c r="F26" t="str">
        <f>IF(AND('User Input Data'!F30&gt;1,C26=TRUonly),'User Input Data'!F30,blank)</f>
        <v/>
      </c>
      <c r="G26" t="str">
        <f>IF(AND('User Input Data'!G30&gt;1,C26=TRUonly),'User Input Data'!G30,blank)</f>
        <v/>
      </c>
      <c r="H26" s="78"/>
      <c r="I26" s="78"/>
      <c r="J26" s="78"/>
      <c r="K26" s="78"/>
      <c r="L26" s="78"/>
      <c r="M26" s="78"/>
      <c r="N26" s="78"/>
      <c r="O26" s="78"/>
      <c r="P26" s="78"/>
      <c r="Q26" s="78"/>
      <c r="R26" s="79" t="str">
        <f>IF(C26=TRUonly,'User Input Data'!R30,blank)</f>
        <v/>
      </c>
      <c r="S26" s="79" t="str">
        <f>IF(C26=TRUonly,'User Input Data'!S30,blank)</f>
        <v/>
      </c>
      <c r="T26" s="79" t="str">
        <f>IF(C26=TRUonly,'User Input Data'!T30,blank)</f>
        <v/>
      </c>
      <c r="U26" s="79" t="str">
        <f>IF(C26=TRUonly,'User Input Data'!U30,blank)</f>
        <v/>
      </c>
      <c r="V26" s="79" t="str">
        <f>IF(C26=TRUonly,'User Input Data'!V30,blank)</f>
        <v/>
      </c>
      <c r="W26" s="79" t="str">
        <f>IF(C26=TRUonly,'User Input Data'!W30,blank)</f>
        <v/>
      </c>
      <c r="X26" s="79" t="str">
        <f>IF(C26=TRUonly,'User Input Data'!X30,blank)</f>
        <v/>
      </c>
      <c r="Y26" s="79" t="str">
        <f>IF(C26=TRUonly,'User Input Data'!Y30,blank)</f>
        <v/>
      </c>
      <c r="Z26" s="79" t="str">
        <f>IF(C26=TRUonly,'User Input Data'!Z30,blank)</f>
        <v/>
      </c>
      <c r="AA26" s="79" t="str">
        <f>IF(C26=TRUonly,'User Input Data'!AA30,blank)</f>
        <v/>
      </c>
      <c r="AB26" s="9" t="str">
        <f>IF('User Input Data'!C30=TRUonly,'User Input Data'!AC30,blank)</f>
        <v/>
      </c>
      <c r="AC26" s="9" t="str">
        <f>IF('User Input Data'!C30=TRUonly,'User Input Data'!AD30,blank)</f>
        <v/>
      </c>
      <c r="AE26" s="78"/>
      <c r="AF26" t="str">
        <f>IF(F26&gt;0,F26,Other!$G$7)</f>
        <v/>
      </c>
      <c r="AG26" s="435" t="str">
        <f>IF(C26=TRUonly,VLOOKUP(B26+0,'Table 6'!$B$3:$D$20,2),blank)</f>
        <v/>
      </c>
      <c r="AH26" t="str">
        <f>IF(C26=TRUonly,VLOOKUP(B26+0,'Tables 2-3 TRU'!$B$14:$D$31,2),blank)</f>
        <v/>
      </c>
      <c r="AI26" s="243" t="str">
        <f>IF(C26=TRUonly,PRODUCT(G26,IF(AF26/TRU_oper&lt;1,1,AF26/TRU_oper)*(truck_idle/60),Other!$G$4/454,AG26,R26)+PRODUCT(G26,tru_Load_Factor,tru__hp,R26,IF(AF26/TRU_oper&lt;1,1,AF26/TRU_oper)*(truck_idle/60),Other!$G$4/454,AH26)+PRODUCT(G26,R26,(AF26-IF(AF26/TRU_oper&lt;1,1,AF26/TRU_oper)*(truck_idle/60)),tru_Load_Factor,tru__hp,Other!$G$4/454,AH26),blank)</f>
        <v/>
      </c>
      <c r="AJ26" s="243" t="str">
        <f>IF(C26=TRUonly,PRODUCT(G26,tru_Load_Factor,tru__hp,AH26,R26,IF(AF26/TRU_oper&lt;1,1,AF26/TRU_oper)*(truck_idle/60),Other!$G$4/454)+PRODUCT(G26,R26,AG26,IF(AF26/TRU_oper&lt;1,1,AF26/TRU_oper)*(truck_idle/60),Other!$G$4/454)+PRODUCT(G26,R26,(AF26-IF(AF26/TRU_oper&lt;1,1,AF26/TRU_oper)*(truck_idle/60)),TRU_KW,gridNox,Other!$G$4/454),blank)</f>
        <v/>
      </c>
      <c r="AK26" s="435" t="str">
        <f>IF(C26=TRUonly,VLOOKUP(B26+1,'Table 6'!$B$3:$D$20,2),blank)</f>
        <v/>
      </c>
      <c r="AL26" s="112" t="str">
        <f>IF(C26=TRUonly,VLOOKUP(B26+1,'Tables 2-3 TRU'!$B$14:$D$31,2),blank)</f>
        <v/>
      </c>
      <c r="AM26" s="243" t="str">
        <f>IF(C26=TRUonly,PRODUCT(G26,S26,AF26-IF(AF26/TRU_oper&lt;1,1,AF26/TRU_oper)*(truck_idle/60),tru_Load_Factor,tru__hp,AL26,Other!$G$4/454)+PRODUCT(G26,tru_Load_Factor,tru__hp,AL26,S26,IF(AF26/TRU_oper&lt;1,1,AF26/TRU_oper)*(truck_idle/60),Other!$G$4/454)+PRODUCT(G26,S26,AK26,IF(AF26/TRU_oper&lt;1,1,AF26/TRU_oper)*(truck_idle/60),Other!$G$4/454),blank)</f>
        <v/>
      </c>
      <c r="AN26" s="243" t="str">
        <f>IF(C26=TRUonly,PRODUCT(G26,tru_Load_Factor,tru__hp,AL26,S26,IF(AF26/TRU_oper&lt;1,1,AF26/TRU_oper)*(truck_idle/60),Other!$G$4/454)+PRODUCT(G26,S26,AK26,IF(AF26/TRU_oper&lt;1,1,AF26/TRU_oper)*(truck_idle/60),Other!$G$4/454)+PRODUCT(G26,S26,(AF26-IF(AF26/TRU_oper&lt;1,1,AF26/TRU_oper)*(truck_idle/60)),TRU_KW,gridNox,Other!$G$4/454),blank)</f>
        <v/>
      </c>
      <c r="AO26" s="435" t="str">
        <f>IF(C26=TRUonly,VLOOKUP(B26+2,'Table 6'!$B$3:$D$20,2),blank)</f>
        <v/>
      </c>
      <c r="AP26" s="112" t="str">
        <f>IF(C26=TRUonly,VLOOKUP(B26+2,'Tables 2-3 TRU'!$B$14:$D$31,2),blank)</f>
        <v/>
      </c>
      <c r="AQ26" s="243" t="str">
        <f>IF(C26=TRUonly,PRODUCT(G26,T26,AF26-IF(AF26/TRU_oper&lt;1,1,AF26/TRU_oper)*(truck_idle/60),tru_Load_Factor,tru__hp,AP26,Other!$G$4/454)+PRODUCT(G26,tru_Load_Factor,tru__hp,AP26,T26,IF(AF26/TRU_oper&lt;1,1,AF26/TRU_oper)*(truck_idle/60),Other!$G$4/454)+PRODUCT(G26,T26,AO26,IF(AF26/TRU_oper&lt;1,1,AF26/TRU_oper)*(truck_idle/60),Other!$G$4/454),blank)</f>
        <v/>
      </c>
      <c r="AR26" s="243" t="str">
        <f>IF(C26=TRUonly,PRODUCT(G26,tru_Load_Factor,tru__hp,AP26,T26,IF(AF26/TRU_oper&lt;1,1,AF26/TRU_oper)*(truck_idle/60),Other!$G$4/454)+PRODUCT(G26,T26,AO26,IF(AF26/TRU_oper&lt;1,1,AF26/TRU_oper)*(truck_idle/60),Other!$G$4/454)+PRODUCT(G26,T26,(AF26-IF(AF26/TRU_oper&lt;1,1,AF26/TRU_oper)*(truck_idle/60)),TRU_KW,gridNox,Other!$G$4/454),blank)</f>
        <v/>
      </c>
      <c r="AS26" s="435" t="str">
        <f>IF(C26=TRUonly,VLOOKUP(B26+3,'Table 6'!$B$3:$D$20,2),blank)</f>
        <v/>
      </c>
      <c r="AT26" s="112" t="str">
        <f>IF(C26=TRUonly,VLOOKUP(B26+3,'Tables 2-3 TRU'!$B$14:$D$31,2),blank)</f>
        <v/>
      </c>
      <c r="AU26" s="243" t="str">
        <f>IF(C26=TRUonly,PRODUCT(G26,U26,AF26-IF(AF26/TRU_oper&lt;1,1,AF26/TRU_oper)*(truck_idle/60),tru_Load_Factor,tru__hp,AT26,Other!$G$4/454)+PRODUCT(G26,tru_Load_Factor,tru__hp,AT26,U26,IF(AF26/TRU_oper&lt;1,1,AF26/TRU_oper)*(truck_idle/60),Other!$G$4/454)+PRODUCT(G26,U26,AS26,IF(AF26/TRU_oper&lt;1,1,AF26/TRU_oper)*(truck_idle/60),Other!$G$4/454),blank)</f>
        <v/>
      </c>
      <c r="AV26" s="243" t="str">
        <f>IF(C26=TRUonly,PRODUCT(G26,tru_Load_Factor,tru__hp,AT26,U26,IF(AF26/TRU_oper&lt;1,1,AF26/TRU_oper)*(truck_idle/60),Other!$G$4/454)+PRODUCT(G26,U26,AS26,IF(AF26/TRU_oper&lt;1,1,AF26/TRU_oper)*(truck_idle/60),Other!$G$4/454)+PRODUCT(G26,U26,(AF26-IF(AF26/TRU_oper&lt;1,1,AF26/TRU_oper)*(truck_idle/60)),TRU_KW,gridNox,Other!$G$4/454),blank)</f>
        <v/>
      </c>
      <c r="AW26" s="435" t="str">
        <f>IF(C26=TRUonly,VLOOKUP(B26+4,'Table 6'!$B$3:$D$20,2),blank)</f>
        <v/>
      </c>
      <c r="AX26" s="112" t="str">
        <f>IF(C26=TRUonly,VLOOKUP(B26+4,'Tables 2-3 TRU'!$B$14:$D$31,2),blank)</f>
        <v/>
      </c>
      <c r="AY26" s="243" t="str">
        <f>IF(C26=TRUonly,PRODUCT(G26,V26,AF26-IF(AF26/TRU_oper&lt;1,1,AF26/TRU_oper)*(truck_idle/60),tru_Load_Factor,tru__hp,AX26,Other!$G$4/454)+PRODUCT(G26,tru_Load_Factor,tru__hp,AX26,V26,IF(AF26/TRU_oper&lt;1,1,AF26/TRU_oper)*(truck_idle/60),Other!$G$4/454)+PRODUCT(G26,V26,AW26,IF(AF26/TRU_oper&lt;1,1,AF26/TRU_oper)*(truck_idle/60),Other!$G$4/454),blank)</f>
        <v/>
      </c>
      <c r="AZ26" s="243" t="str">
        <f>IF(C26=TRUonly,PRODUCT(G26,tru_Load_Factor,tru__hp,AX26,V26,IF(AF26/TRU_oper&lt;1,1,AF26/TRU_oper)*(truck_idle/60),Other!$G$4/454)+PRODUCT(G26,V26,AW26,IF(AF26/TRU_oper&lt;1,1,AF26/TRU_oper)*(truck_idle/60),Other!$G$4/454)+PRODUCT(G26,V26,(AF26-IF(AF26/TRU_oper&lt;1,1,AF26/TRU_oper)*(truck_idle/60)),TRU_KW,gridNox,Other!$G$4/454),blank)</f>
        <v/>
      </c>
      <c r="BA26" s="435" t="str">
        <f>IF(C26=TRUonly,VLOOKUP(B26+5,'Table 6'!$B$3:$D$20,2),blank)</f>
        <v/>
      </c>
      <c r="BB26" s="112" t="str">
        <f>IF(C26=TRUonly,VLOOKUP(B26+5,'Tables 2-3 TRU'!$B$14:$D$31,2),blank)</f>
        <v/>
      </c>
      <c r="BC26" s="243" t="str">
        <f>IF(C26=TRUonly,PRODUCT(G26,W26,AF26-IF(AF26/TRU_oper&lt;1,1,AF26/TRU_oper)*(truck_idle/60),tru_Load_Factor,tru__hp,BB26,Other!$G$4/454)+PRODUCT(G26,tru_Load_Factor,tru__hp,BB26,W26,IF(AF26/TRU_oper&lt;1,1,AF26/TRU_oper)*(truck_idle/60),Other!$G$4/454)+PRODUCT(G26,W26,BA26,IF(AF26/TRU_oper&lt;1,1,AF26/TRU_oper)*(truck_idle/60),Other!$G$4/454),blank)</f>
        <v/>
      </c>
      <c r="BD26" s="243" t="str">
        <f>IF(C26=TRUonly,PRODUCT(G26,tru_Load_Factor,tru__hp,BB26,W26,IF(AF26/TRU_oper&lt;1,1,AF26/TRU_oper)*(truck_idle/60),Other!$G$4/454)+PRODUCT(G26,W26,BA26,IF(AF26/TRU_oper&lt;1,1,AF26/TRU_oper)*(truck_idle/60),Other!$G$4/454)+PRODUCT(G26,W26,(AF26-IF(AF26/TRU_oper&lt;1,1,AF26/TRU_oper)*(truck_idle/60)),TRU_KW,gridNox,Other!$G$4/454),blank)</f>
        <v/>
      </c>
      <c r="BE26" s="435" t="str">
        <f>IF(C26=TRUonly,VLOOKUP(B26+6,'Table 6'!$B$3:$D$20,2),blank)</f>
        <v/>
      </c>
      <c r="BF26" s="112" t="str">
        <f>IF(C26=TRUonly,VLOOKUP(B26+6,'Tables 2-3 TRU'!$B$14:$D$31,2),blank)</f>
        <v/>
      </c>
      <c r="BG26" s="243" t="str">
        <f>IF(C26=TRUonly,PRODUCT(G26,X26,AF26-IF(AF26/TRU_oper&lt;1,1,AF26/TRU_oper)*(truck_idle/60),tru_Load_Factor,tru__hp,BF26,Other!$G$4/454)+PRODUCT(G26,tru_Load_Factor,tru__hp,BF26,X26,IF(AF26/TRU_oper&lt;1,1,AF26/TRU_oper)*(truck_idle/60),Other!$G$4/454)+PRODUCT(G26,X26,BE26,IF(AF26/TRU_oper&lt;1,1,AF26/TRU_oper)*(truck_idle/60),Other!$G$4/454),blank)</f>
        <v/>
      </c>
      <c r="BH26" s="243" t="str">
        <f>IF(C26=TRUonly,PRODUCT(G26,tru_Load_Factor,tru__hp,BF26,X26,IF(AF26/TRU_oper&lt;1,1,AF26/TRU_oper)*(truck_idle/60),Other!$G$4/454)+PRODUCT(G26,X26,BE26,IF(AF26/TRU_oper&lt;1,1,AF26/TRU_oper)*(truck_idle/60),Other!$G$4/454)+PRODUCT(G26,X26,(AF26-IF(AF26/TRU_oper&lt;1,1,AF26/TRU_oper)*(truck_idle/60)),TRU_KW,gridNox,Other!$G$4/454),blank)</f>
        <v/>
      </c>
      <c r="BI26" s="435" t="str">
        <f>IF(C26=TRUonly,VLOOKUP(B26+7,'Table 6'!$B$3:$D$20,2),blank)</f>
        <v/>
      </c>
      <c r="BJ26" s="112" t="str">
        <f>IF(C26=TRUonly,VLOOKUP(B26+7,'Tables 2-3 TRU'!$B$14:$D$31,2),blank)</f>
        <v/>
      </c>
      <c r="BK26" s="243" t="str">
        <f>IF(C26=TRUonly,PRODUCT(G26,Y26,AF26-IF(AF26/TRU_oper&lt;1,1,AF26/TRU_oper)*(truck_idle/60),tru_Load_Factor,tru__hp,BJ26,Other!$G$4/454)+PRODUCT(G26,tru_Load_Factor,tru__hp,BJ26,Y26,IF(AF26/TRU_oper&lt;1,1,AF26/TRU_oper)*(truck_idle/60),Other!$G$4/454)+PRODUCT(G26,Y26,BI26,IF(AF26/TRU_oper&lt;1,1,AF26/TRU_oper)*(truck_idle/60),Other!$G$4/454),blank)</f>
        <v/>
      </c>
      <c r="BL26" s="243" t="str">
        <f>IF(C26=TRUonly,PRODUCT(G26,tru_Load_Factor,tru__hp,BJ26,Y26,IF(AF26/TRU_oper&lt;1,1,AF26/TRU_oper)*(truck_idle/60),Other!$G$4/454)+PRODUCT(G26,Y26,BI26,IF(AF26/TRU_oper&lt;1,1,AF26/TRU_oper)*(truck_idle/60),Other!$G$4/454)+PRODUCT(G26,Y26,(AF26-IF(AF26/TRU_oper&lt;1,1,AF26/TRU_oper)*(truck_idle/60)),TRU_KW,gridNox,Other!$G$4/454),blank)</f>
        <v/>
      </c>
      <c r="BM26" s="435" t="str">
        <f>IF(C26=TRUonly,VLOOKUP(B26+8,'Table 6'!$B$3:$D$20,2),blank)</f>
        <v/>
      </c>
      <c r="BN26" s="112" t="str">
        <f>IF(C26=TRUonly,VLOOKUP(B26+8,'Tables 2-3 TRU'!$B$14:$D$31,2),blank)</f>
        <v/>
      </c>
      <c r="BO26" s="243" t="str">
        <f>IF(C26=TRUonly,PRODUCT(G26,Z26,AF26-IF(AF26/TRU_oper&lt;1,1,AF26/TRU_oper)*(truck_idle/60),tru_Load_Factor,tru__hp,BN26,Other!$G$4/454)+PRODUCT(G26,tru_Load_Factor,tru__hp,BN26,Z26,IF(AF26/TRU_oper&lt;1,1,AF26/TRU_oper)*(truck_idle/60),Other!$G$4/454)+PRODUCT(G26,Z26,BM26,IF(AF26/TRU_oper&lt;1,1,AF26/TRU_oper)*(truck_idle/60),Other!$G$4/454),blank)</f>
        <v/>
      </c>
      <c r="BP26" s="243" t="str">
        <f>IF(C26=TRUonly,PRODUCT(G26,tru_Load_Factor,tru__hp,BN26,Z26,(AF26/TRU_oper)*(truck_idle/60),Other!$G$4/454)+PRODUCT(G26,Z26,BM26,(AF26/TRU_oper)*(truck_idle/60),Other!$G$4/454)+PRODUCT(G26,Z26,(AF26-(AF26/TRU_oper)*(truck_idle/60)),TRU_KW,gridNox,Other!$G$4/454),blank)</f>
        <v/>
      </c>
      <c r="BQ26" s="435" t="str">
        <f>IF(C26=TRUonly,VLOOKUP(B26+9,'Table 6'!$B$3:$D$20,2),blank)</f>
        <v/>
      </c>
      <c r="BR26" s="112" t="str">
        <f>IF(C26=TRUonly,VLOOKUP(B26+9,'Tables 2-3 TRU'!$B$14:$D$31,2),blank)</f>
        <v/>
      </c>
      <c r="BS26" s="243" t="str">
        <f>IF(C26=TRUonly,PRODUCT(G26,AA26,AF26-IF(AF26/TRU_oper&lt;1,1,AF26/TRU_oper)*(truck_idle/60),tru_Load_Factor,tru__hp,BR26,Other!$G$4/454)+PRODUCT(G26,tru_Load_Factor,tru__hp,BR26,AA26,IF(AF26/TRU_oper&lt;1,1,AF26/TRU_oper)*(truck_idle/60),Other!$G$4/454)+PRODUCT(G26,AA26,BQ26,IF(AF26/TRU_oper&lt;1,1,AF26/TRU_oper)*(truck_idle/60),Other!$G$4/454),blank)</f>
        <v/>
      </c>
      <c r="BT26" s="243" t="str">
        <f>IF(C26=TRUonly,PRODUCT(G26,tru_Load_Factor,tru__hp,BR26,AA26,IF(AF26/TRU_oper&lt;1,1,AF26/TRU_oper)*(truck_idle/60),Other!$G$4/454)+PRODUCT(G26,AA26,BQ26,IF(AF26/TRU_oper&lt;1,1,AF26/TRU_oper)*(truck_idle/60),Other!$G$4/454)+PRODUCT(G26,AA26,(AF26-IF(AF26/TRU_oper&lt;1,1,AF26/TRU_oper)*(truck_idle/60)),TRU_KW,gridNox,Other!$G$4/454),blank)</f>
        <v/>
      </c>
      <c r="BU26" s="112"/>
      <c r="BV26" s="435" t="str">
        <f>IF(C26=TRUonly,VLOOKUP(B26+0,'Table 6'!$B$3:$D$20,3),blank)</f>
        <v/>
      </c>
      <c r="BW26" s="112" t="str">
        <f>IF(C26=TRUonly,VLOOKUP(B26+0,'Tables 2-3 TRU'!$B$14:$D$31,3),blank)</f>
        <v/>
      </c>
      <c r="BX26" s="243" t="str">
        <f>IF(C26=TRUonly,PRODUCT(G26,R26,AF26-IF(AF26/TRU_oper&lt;1,1,AF26/TRU_oper)*(truck_idle/60),tru_Load_Factor,tru__hp,BW26,Other!$G$4/454)+PRODUCT(G26,tru_Load_Factor,tru__hp,BW26,R26,IF(AF26/TRU_oper&lt;1,1,AF26/TRU_oper)*(truck_idle/60),365/454)+PRODUCT(G26,R26,BV26,IF(AF26/TRU_oper&lt;1,1,AF26/TRU_oper)*(truck_idle/60),Other!$G$4/454),blank)</f>
        <v/>
      </c>
      <c r="BY26" s="243" t="str">
        <f>IF(C26=TRUonly,PRODUCT(G26,tru_Load_Factor,tru__hp,BW26,R26,IF(AF26/TRU_oper&lt;1,1,AF26/TRU_oper)*(truck_idle/60),Other!$G$4/454)+PRODUCT(G26,R26,BV26,IF(AF26/TRU_oper&lt;1,1,AF26/TRU_oper)*(truck_idle/60),Other!$G$4/454)+PRODUCT(G26,R26,(AF26-IF(AF26/TRU_oper&lt;1,1,AF26/TRU_oper)*(truck_idle/60)),TRU_KW,gridPM,Other!$G$4/454),blank)</f>
        <v/>
      </c>
      <c r="BZ26" s="435" t="str">
        <f>IF(C26=TRUonly,VLOOKUP(B26+1,'Table 6'!$B$3:$D$20,3),blank)</f>
        <v/>
      </c>
      <c r="CA26" s="112" t="str">
        <f>IF(C26=TRUonly,VLOOKUP(B26+1,'Tables 2-3 TRU'!$B$14:$D$31,3),blank)</f>
        <v/>
      </c>
      <c r="CB26" s="243" t="str">
        <f>IF(C26=TRUonly,PRODUCT(G26,S26,AF26-IF(AF26/TRU_oper&lt;1,1,AF26/TRU_oper)*(truck_idle/60),tru_Load_Factor,tru__hp,CA26,Other!$G$4/454)+PRODUCT(G26,tru_Load_Factor,tru__hp,CA26,S26,IF(AF26/TRU_oper&lt;1,1,AF26/TRU_oper)*(truck_idle/60),365/454)+PRODUCT(G26,S26,BZ26,IF(AF26/TRU_oper&lt;1,1,AF26/TRU_oper)*(truck_idle/60),Other!$G$4/454),blank)</f>
        <v/>
      </c>
      <c r="CC26" s="243" t="str">
        <f>IF(C26=TRUonly,PRODUCT(G26,tru_Load_Factor,tru__hp,CA26,S26,IF(AF26/TRU_oper&lt;1,1,AF26/TRU_oper)*(truck_idle/60),Other!$G$4/454)+PRODUCT(G26,S26,BZ26,IF(AF26/TRU_oper&lt;1,1,AF26/TRU_oper)*(truck_idle/60),Other!$G$4/454)+PRODUCT(G26,S26,(AF26-IF(AF26/TRU_oper&lt;1,1,AF26/TRU_oper)*(truck_idle/60)),TRU_KW,gridPM,Other!$G$4/454),blank)</f>
        <v/>
      </c>
      <c r="CD26" s="435" t="str">
        <f>IF(C26=TRUonly,VLOOKUP(B26+2,'Table 6'!$B$3:$D$20,3),blank)</f>
        <v/>
      </c>
      <c r="CE26" s="112" t="str">
        <f>IF(C26=TRUonly,VLOOKUP(B26+2,'Tables 2-3 TRU'!$B$14:$D$31,3),blank)</f>
        <v/>
      </c>
      <c r="CF26" s="243" t="str">
        <f>IF(C26=TRUonly,PRODUCT(G26,T26,AF26-IF(AF26/TRU_oper&lt;1,1,AF26/TRU_oper)*(truck_idle/60),tru_Load_Factor,tru__hp,CE26,Other!$G$4/454)+PRODUCT(G26,tru_Load_Factor,tru__hp,CE26,T26,IF(AF26/TRU_oper&lt;1,1,AF26/TRU_oper)*(truck_idle/60),365/454)+PRODUCT(G26,T26,CD26,IF(AF26/TRU_oper&lt;1,1,AF26/TRU_oper)*(truck_idle/60),Other!$G$4/454),blank)</f>
        <v/>
      </c>
      <c r="CG26" s="243" t="str">
        <f>IF(C26=TRUonly,PRODUCT(G26,tru_Load_Factor,tru__hp,CE26,T26,IF(AF26/TRU_oper&lt;1,1,AF26/TRU_oper)*(truck_idle/60),Other!$G$4/454)+PRODUCT(G26,T26,CD26,IF(AF26/TRU_oper&lt;1,1,AF26/TRU_oper)*(truck_idle/60),Other!$G$4/454)+PRODUCT(G26,T26,(AF26-IF(AF26/TRU_oper&lt;1,1,AF26/TRU_oper)*(truck_idle/60)),TRU_KW,gridPM,Other!$G$4/454),blank)</f>
        <v/>
      </c>
      <c r="CH26" s="435" t="str">
        <f>IF(C26=TRUonly,VLOOKUP(B26+3,'Table 6'!$B$3:$D$20,3),blank)</f>
        <v/>
      </c>
      <c r="CI26" s="112" t="str">
        <f>IF(C26=TRUonly,VLOOKUP(B26+3,'Tables 2-3 TRU'!$B$14:$D$31,3),blank)</f>
        <v/>
      </c>
      <c r="CJ26" s="243" t="str">
        <f>IF(C26=TRUonly,PRODUCT(G26,U26,AF26-IF(AF26/TRU_oper&lt;1,1,AF26/TRU_oper)*(truck_idle/60),tru_Load_Factor,tru__hp,CI26,Other!$G$4/454)+PRODUCT(G26,tru_Load_Factor,tru__hp,CI26,U26,IF(AF26/TRU_oper&lt;1,1,AF26/TRU_oper)*(truck_idle/60),Other!$G$4/454)+PRODUCT(G26,U26,CH26,IF(AF26/TRU_oper&lt;1,1,AF26/TRU_oper)*(truck_idle/60),Other!$G$4/454),blank)</f>
        <v/>
      </c>
      <c r="CK26" s="243" t="str">
        <f>IF(C26=TRUonly,PRODUCT(G26,tru_Load_Factor,tru__hp,CI26,U26,IF(AF26/TRU_oper&lt;1,1,AF26/TRU_oper)*(truck_idle/60),Other!$G$4/454)+PRODUCT(G26,U26,CH26,IF(AF26/TRU_oper&lt;1,1,AF26/TRU_oper)*(truck_idle/60),Other!$G$4/454)+PRODUCT(G26,U26,(AF26-IF(AF26/TRU_oper&lt;1,1,AF26/TRU_oper)*(truck_idle/60)),TRU_KW,gridPM,Other!$G$4/454),blank)</f>
        <v/>
      </c>
      <c r="CL26" s="435" t="str">
        <f>IF(C26=TRUonly,VLOOKUP(B26+4,'Table 6'!$B$3:$D$20,3),blank)</f>
        <v/>
      </c>
      <c r="CM26" s="112" t="str">
        <f>IF(C26=TRUonly,VLOOKUP(B26+4,'Tables 2-3 TRU'!$B$14:$D$31,3),blank)</f>
        <v/>
      </c>
      <c r="CN26" s="243" t="str">
        <f>IF(C26=TRUonly,PRODUCT(G26,V26,AF26-IF(AF26/TRU_oper&lt;1,1,AF26/TRU_oper)*(truck_idle/60),tru_Load_Factor,tru__hp,CM26,Other!$G$4/454)+PRODUCT(G26,tru_Load_Factor,tru__hp,CM26,V26,IF(AF26/TRU_oper&lt;1,1,AF26/TRU_oper)*(truck_idle/60),Other!$G$4/454)+PRODUCT(G26,V26,CL26,IF(AF26/TRU_oper&lt;1,1,AF26/TRU_oper)*(truck_idle/60),Other!$G$4/454),blank)</f>
        <v/>
      </c>
      <c r="CO26" s="243" t="str">
        <f>IF(C26=TRUonly,PRODUCT(G26,tru_Load_Factor,tru__hp,CM26,V26,IF(AF26/TRU_oper&lt;1,1,AF26/TRU_oper)*(truck_idle/60),Other!$G$4/454)+PRODUCT(G26,V26,CL26,IF(AF26/TRU_oper&lt;1,1,AF26/TRU_oper)*(truck_idle/60),Other!$G$4/454)+PRODUCT(G26,V26,(AF26-IF(AF26/TRU_oper&lt;1,1,AF26/TRU_oper)*(truck_idle/60)),TRU_KW,gridPM,Other!$G$4/454),blank)</f>
        <v/>
      </c>
      <c r="CP26" s="435" t="str">
        <f>IF(C26=TRUonly,VLOOKUP(B26+5,'Table 6'!$B$3:$D$20,3),blank)</f>
        <v/>
      </c>
      <c r="CQ26" s="112" t="str">
        <f>IF(C26=TRUonly,VLOOKUP(B26+5,'Tables 2-3 TRU'!$B$14:$D$31,3),blank)</f>
        <v/>
      </c>
      <c r="CR26" s="243" t="str">
        <f>IF(C26=TRUonly,PRODUCT(G26,W26,AF26-IF(AF26/TRU_oper&lt;1,1,AF26/TRU_oper)*(truck_idle/60),tru_Load_Factor,tru__hp,CQ26,Other!$G$4/454)+PRODUCT(G26,tru_Load_Factor,tru__hp,CQ26,W26,IF(AF26/TRU_oper&lt;1,1,AF26/TRU_oper)*(truck_idle/60),Other!$G$4/454)+PRODUCT(G26,W26,CP26,IF(AF26/TRU_oper&lt;1,1,AF26/TRU_oper)*(truck_idle/60),Other!$G$4/454),blank)</f>
        <v/>
      </c>
      <c r="CS26" s="243" t="str">
        <f>IF(C26=TRUonly,PRODUCT(G26,tru_Load_Factor,tru__hp,CQ26,W26,IF(AF26/TRU_oper&lt;1,1,AF26/TRU_oper)*(truck_idle/60),Other!$G$4/454)+PRODUCT(G26,W26,CP26,IF(AF26/TRU_oper&lt;1,1,AF26/TRU_oper)*(truck_idle/60),Other!$G$4/454)+PRODUCT(G26,W26,(AF26-IF(AF26/TRU_oper&lt;1,1,AF26/TRU_oper)*(truck_idle/60)),TRU_KW,gridPM,Other!$G$4/454),blank)</f>
        <v/>
      </c>
      <c r="CT26" s="435" t="str">
        <f>IF(C26=TRUonly,VLOOKUP(B26+6,'Table 6'!$B$3:$D$20,3),blank)</f>
        <v/>
      </c>
      <c r="CU26" s="112" t="str">
        <f>IF(C26=TRUonly,VLOOKUP(B26+6,'Tables 2-3 TRU'!$B$14:$D$31,3),blank)</f>
        <v/>
      </c>
      <c r="CV26" s="243" t="str">
        <f>IF(C26=TRUonly,PRODUCT(G26,X26,AF26-IF(AF26/TRU_oper&lt;1,1,AF26/TRU_oper)*(truck_idle/60),tru_Load_Factor,tru__hp,CU26,Other!$G$4/454)+PRODUCT(G26,tru_Load_Factor,tru__hp,CU26,X26,IF(AF26/TRU_oper&lt;1,1,AF26/TRU_oper)*(truck_idle/60),Other!$G$4/454)+PRODUCT(G26,X26,CT26,IF(AF26/TRU_oper&lt;1,1,AF26/TRU_oper)*(truck_idle/60),Other!$G$4/454),blank)</f>
        <v/>
      </c>
      <c r="CW26" s="243" t="str">
        <f>IF(C26=TRUonly,PRODUCT(G26,tru_Load_Factor,tru__hp,CU26,X26,IF(AF26/TRU_oper&lt;1,1,AF26/TRU_oper)*(truck_idle/60),Other!$G$4/454)+PRODUCT(G26,X26,CT26,IF(AF26/TRU_oper&lt;1,1,AF26/TRU_oper)*(truck_idle/60),Other!$G$4/454)+PRODUCT(G26,X26,(AF26-IF(AF26/TRU_oper&lt;1,1,AF26/TRU_oper)*(truck_idle/60)),TRU_KW,gridPM,Other!$G$4/454),blank)</f>
        <v/>
      </c>
      <c r="CX26" s="435" t="str">
        <f>IF(C26=TRUonly,VLOOKUP(B26+7,'Table 6'!$B$3:$D$20,3),blank)</f>
        <v/>
      </c>
      <c r="CY26" s="112" t="str">
        <f>IF(C26=TRUonly,VLOOKUP(B26+7,'Tables 2-3 TRU'!$B$14:$D$31,3),blank)</f>
        <v/>
      </c>
      <c r="CZ26" s="243" t="str">
        <f>IF(C26=TRUonly,PRODUCT(G26,Y26,AF26-IF(AF26/TRU_oper&lt;1,1,AF26/TRU_oper)*(truck_idle/60),tru_Load_Factor,tru__hp,CY26,Other!$G$4/454)+PRODUCT(G26,tru_Load_Factor,tru__hp,CY26,Y26,IF(AF26/TRU_oper&lt;1,1,AF26/TRU_oper)*(truck_idle/60),Other!$G$4/454)+PRODUCT(G26,Y26,CX26,IF(AF26/TRU_oper&lt;1,1,AF26/TRU_oper)*(truck_idle/60),Other!$G$4/454),blank)</f>
        <v/>
      </c>
      <c r="DA26" s="243" t="str">
        <f>IF(C26=TRUonly,PRODUCT(G26,tru_Load_Factor,tru__hp,CY26,Y26,IF(AF26/TRU_oper&lt;1,1,AF26/TRU_oper)*(truck_idle/60),Other!$G$4/454)+PRODUCT(G26,Y26,CX26,IF(AF26/TRU_oper&lt;1,1,AF26/TRU_oper)*(truck_idle/60),Other!$G$4/454)+PRODUCT(G26,Y26,(AF26-IF(AF26/TRU_oper&lt;1,1,AF26/TRU_oper)*(truck_idle/60)),TRU_KW,gridPM,Other!$G$4/454),blank)</f>
        <v/>
      </c>
      <c r="DB26" s="435" t="str">
        <f>IF(C26=TRUonly,VLOOKUP(B26+8,'Table 6'!$B$3:$D$20,3),blank)</f>
        <v/>
      </c>
      <c r="DC26" s="112" t="str">
        <f>IF(C26=TRUonly,VLOOKUP(B26+8,'Tables 2-3 TRU'!$B$14:$D$31,3),blank)</f>
        <v/>
      </c>
      <c r="DD26" s="243" t="str">
        <f>IF(C26=TRUonly,PRODUCT(G26,Z26,AF26-IF(AF26/TRU_oper&lt;1,1,AF26/TRU_oper)*(truck_idle/60),tru_Load_Factor,tru__hp,DC26,Other!$G$4/454)+PRODUCT(G26,tru_Load_Factor,tru__hp,DC26,Z26,IF(AF26/TRU_oper&lt;1,1,AF26/TRU_oper)*(truck_idle/60),Other!$G$4/454)+PRODUCT(G26,Z26,DB26,IF(AF26/TRU_oper&lt;1,1,AF26/TRU_oper)*(truck_idle/60),Other!$G$4/454),blank)</f>
        <v/>
      </c>
      <c r="DE26" s="243" t="str">
        <f>IF(C26=TRUonly,PRODUCT(G26,tru_Load_Factor,tru__hp,DC26,Z26,IF(AF26/TRU_oper&lt;1,1,AF26/TRU_oper)*(truck_idle/60),Other!$G$4/454)+PRODUCT(G26,Z26,DB26,IF(AF26/TRU_oper&lt;1,1,AF26/TRU_oper)*(truck_idle/60),Other!$G$4/454)+PRODUCT(G26,Z26,(AF26-IF(AF26/TRU_oper&lt;1,1,AF26/TRU_oper)*(truck_idle/60)),TRU_KW,gridPM,Other!$G$4/454),blank)</f>
        <v/>
      </c>
      <c r="DF26" s="435" t="str">
        <f>IF(C26=TRUonly,VLOOKUP(B26+9,'Table 6'!$B$3:$D$20,3),blank)</f>
        <v/>
      </c>
      <c r="DG26" s="112" t="str">
        <f>IF(C26=TRUonly,VLOOKUP(B26+9,'Tables 2-3 TRU'!$B$14:$D$31,3),blank)</f>
        <v/>
      </c>
      <c r="DH26" s="243" t="str">
        <f>IF(C26=TRUonly,PRODUCT(G26,AA26,AF26-IF(AF26/TRU_oper&lt;1,1,AF26/TRU_oper)*(truck_idle/60),tru_Load_Factor,tru__hp,DG26,Other!$G$4/454)+PRODUCT(G26,tru_Load_Factor,tru__hp,DG26,AA26,IF(AF26/TRU_oper&lt;1,1,AF26/TRU_oper)*(truck_idle/60),Other!$G$4/454)+PRODUCT(G26,AA26,DF26,IF(AF26/TRU_oper&lt;1,1,AF26/TRU_oper)*(truck_idle/60),Other!$G$4/454),blank)</f>
        <v/>
      </c>
      <c r="DI26" s="243" t="str">
        <f>IF(C26=TRUonly,PRODUCT(G26,tru_Load_Factor,tru__hp,DG26,AA26,IF(AF26/TRU_oper&lt;1,1,AF26/TRU_oper)*(truck_idle/60),Other!$G$4/454)+PRODUCT(G26,AA26,DF26,IF(AF26/TRU_oper&lt;1,1,AF26/TRU_oper)*(truck_idle/60),Other!$G$4/454)+PRODUCT(G26,AA26,(AF26-IF(AF26/TRU_oper&lt;1,1,AF26/TRU_oper)*(truck_idle/60)),TRU_KW,gridPM,Other!$G$4/454),blank)</f>
        <v/>
      </c>
      <c r="DK26" s="4" t="str">
        <f t="shared" si="1"/>
        <v/>
      </c>
      <c r="DL26" s="4" t="str">
        <f t="shared" si="2"/>
        <v/>
      </c>
      <c r="DM26" s="4"/>
      <c r="DN26" s="4" t="str">
        <f t="shared" si="3"/>
        <v/>
      </c>
      <c r="DO26" s="4" t="str">
        <f t="shared" si="4"/>
        <v/>
      </c>
      <c r="DP26" s="4"/>
      <c r="DQ26" s="4" t="str">
        <f t="shared" si="5"/>
        <v/>
      </c>
      <c r="DR26" s="4" t="str">
        <f t="shared" si="6"/>
        <v/>
      </c>
      <c r="DS26" s="4" t="str">
        <f t="shared" si="7"/>
        <v/>
      </c>
      <c r="DT26" s="244" t="str">
        <f t="shared" si="8"/>
        <v/>
      </c>
      <c r="DU26" s="55"/>
    </row>
    <row r="27" spans="1:125" x14ac:dyDescent="0.2">
      <c r="A27" t="str">
        <f>IF(C27=TRUonly,'User Input Data'!A31,blank)</f>
        <v/>
      </c>
      <c r="B27" t="str">
        <f>IF(C27=TRUonly,'User Input Data'!B31,blank)</f>
        <v/>
      </c>
      <c r="C27" t="str">
        <f>IF('User Input Data'!C31=TRUonly,'User Input Data'!C31,blank)</f>
        <v/>
      </c>
      <c r="D27" t="str">
        <f>IF(AND('User Input Data'!D31&gt;1,C27=TRUonly),'User Input Data'!D31,blank)</f>
        <v/>
      </c>
      <c r="E27" t="str">
        <f>IF(AND('User Input Data'!E31&gt;1,C27=TRUonly),'User Input Data'!E31,blank)</f>
        <v/>
      </c>
      <c r="F27" t="str">
        <f>IF(AND('User Input Data'!F31&gt;1,C27=TRUonly),'User Input Data'!F31,blank)</f>
        <v/>
      </c>
      <c r="G27" t="str">
        <f>IF(AND('User Input Data'!G31&gt;1,C27=TRUonly),'User Input Data'!G31,blank)</f>
        <v/>
      </c>
      <c r="H27" s="78"/>
      <c r="I27" s="78"/>
      <c r="J27" s="78"/>
      <c r="K27" s="78"/>
      <c r="L27" s="78"/>
      <c r="M27" s="78"/>
      <c r="N27" s="78"/>
      <c r="O27" s="78"/>
      <c r="P27" s="78"/>
      <c r="Q27" s="78"/>
      <c r="R27" s="79" t="str">
        <f>IF(C27=TRUonly,'User Input Data'!R31,blank)</f>
        <v/>
      </c>
      <c r="S27" s="79" t="str">
        <f>IF(C27=TRUonly,'User Input Data'!S31,blank)</f>
        <v/>
      </c>
      <c r="T27" s="79" t="str">
        <f>IF(C27=TRUonly,'User Input Data'!T31,blank)</f>
        <v/>
      </c>
      <c r="U27" s="79" t="str">
        <f>IF(C27=TRUonly,'User Input Data'!U31,blank)</f>
        <v/>
      </c>
      <c r="V27" s="79" t="str">
        <f>IF(C27=TRUonly,'User Input Data'!V31,blank)</f>
        <v/>
      </c>
      <c r="W27" s="79" t="str">
        <f>IF(C27=TRUonly,'User Input Data'!W31,blank)</f>
        <v/>
      </c>
      <c r="X27" s="79" t="str">
        <f>IF(C27=TRUonly,'User Input Data'!X31,blank)</f>
        <v/>
      </c>
      <c r="Y27" s="79" t="str">
        <f>IF(C27=TRUonly,'User Input Data'!Y31,blank)</f>
        <v/>
      </c>
      <c r="Z27" s="79" t="str">
        <f>IF(C27=TRUonly,'User Input Data'!Z31,blank)</f>
        <v/>
      </c>
      <c r="AA27" s="79" t="str">
        <f>IF(C27=TRUonly,'User Input Data'!AA31,blank)</f>
        <v/>
      </c>
      <c r="AB27" s="9" t="str">
        <f>IF('User Input Data'!C31=TRUonly,'User Input Data'!AC31,blank)</f>
        <v/>
      </c>
      <c r="AC27" s="9" t="str">
        <f>IF('User Input Data'!C31=TRUonly,'User Input Data'!AD31,blank)</f>
        <v/>
      </c>
      <c r="AE27" s="78"/>
      <c r="AF27" t="str">
        <f>IF(F27&gt;0,F27,Other!$G$7)</f>
        <v/>
      </c>
      <c r="AG27" s="435" t="str">
        <f>IF(C27=TRUonly,VLOOKUP(B27+0,'Table 6'!$B$3:$D$20,2),blank)</f>
        <v/>
      </c>
      <c r="AH27" t="str">
        <f>IF(C27=TRUonly,VLOOKUP(B27+0,'Tables 2-3 TRU'!$B$14:$D$31,2),blank)</f>
        <v/>
      </c>
      <c r="AI27" s="243" t="str">
        <f>IF(C27=TRUonly,PRODUCT(G27,IF(AF27/TRU_oper&lt;1,1,AF27/TRU_oper)*(truck_idle/60),Other!$G$4/454,AG27,R27)+PRODUCT(G27,tru_Load_Factor,tru__hp,R27,IF(AF27/TRU_oper&lt;1,1,AF27/TRU_oper)*(truck_idle/60),Other!$G$4/454,AH27)+PRODUCT(G27,R27,(AF27-IF(AF27/TRU_oper&lt;1,1,AF27/TRU_oper)*(truck_idle/60)),tru_Load_Factor,tru__hp,Other!$G$4/454,AH27),blank)</f>
        <v/>
      </c>
      <c r="AJ27" s="243" t="str">
        <f>IF(C27=TRUonly,PRODUCT(G27,tru_Load_Factor,tru__hp,AH27,R27,IF(AF27/TRU_oper&lt;1,1,AF27/TRU_oper)*(truck_idle/60),Other!$G$4/454)+PRODUCT(G27,R27,AG27,IF(AF27/TRU_oper&lt;1,1,AF27/TRU_oper)*(truck_idle/60),Other!$G$4/454)+PRODUCT(G27,R27,(AF27-IF(AF27/TRU_oper&lt;1,1,AF27/TRU_oper)*(truck_idle/60)),TRU_KW,gridNox,Other!$G$4/454),blank)</f>
        <v/>
      </c>
      <c r="AK27" s="435" t="str">
        <f>IF(C27=TRUonly,VLOOKUP(B27+1,'Table 6'!$B$3:$D$20,2),blank)</f>
        <v/>
      </c>
      <c r="AL27" s="112" t="str">
        <f>IF(C27=TRUonly,VLOOKUP(B27+1,'Tables 2-3 TRU'!$B$14:$D$31,2),blank)</f>
        <v/>
      </c>
      <c r="AM27" s="243" t="str">
        <f>IF(C27=TRUonly,PRODUCT(G27,S27,AF27-IF(AF27/TRU_oper&lt;1,1,AF27/TRU_oper)*(truck_idle/60),tru_Load_Factor,tru__hp,AL27,Other!$G$4/454)+PRODUCT(G27,tru_Load_Factor,tru__hp,AL27,S27,IF(AF27/TRU_oper&lt;1,1,AF27/TRU_oper)*(truck_idle/60),Other!$G$4/454)+PRODUCT(G27,S27,AK27,IF(AF27/TRU_oper&lt;1,1,AF27/TRU_oper)*(truck_idle/60),Other!$G$4/454),blank)</f>
        <v/>
      </c>
      <c r="AN27" s="243" t="str">
        <f>IF(C27=TRUonly,PRODUCT(G27,tru_Load_Factor,tru__hp,AL27,S27,IF(AF27/TRU_oper&lt;1,1,AF27/TRU_oper)*(truck_idle/60),Other!$G$4/454)+PRODUCT(G27,S27,AK27,IF(AF27/TRU_oper&lt;1,1,AF27/TRU_oper)*(truck_idle/60),Other!$G$4/454)+PRODUCT(G27,S27,(AF27-IF(AF27/TRU_oper&lt;1,1,AF27/TRU_oper)*(truck_idle/60)),TRU_KW,gridNox,Other!$G$4/454),blank)</f>
        <v/>
      </c>
      <c r="AO27" s="435" t="str">
        <f>IF(C27=TRUonly,VLOOKUP(B27+2,'Table 6'!$B$3:$D$20,2),blank)</f>
        <v/>
      </c>
      <c r="AP27" s="112" t="str">
        <f>IF(C27=TRUonly,VLOOKUP(B27+2,'Tables 2-3 TRU'!$B$14:$D$31,2),blank)</f>
        <v/>
      </c>
      <c r="AQ27" s="243" t="str">
        <f>IF(C27=TRUonly,PRODUCT(G27,T27,AF27-IF(AF27/TRU_oper&lt;1,1,AF27/TRU_oper)*(truck_idle/60),tru_Load_Factor,tru__hp,AP27,Other!$G$4/454)+PRODUCT(G27,tru_Load_Factor,tru__hp,AP27,T27,IF(AF27/TRU_oper&lt;1,1,AF27/TRU_oper)*(truck_idle/60),Other!$G$4/454)+PRODUCT(G27,T27,AO27,IF(AF27/TRU_oper&lt;1,1,AF27/TRU_oper)*(truck_idle/60),Other!$G$4/454),blank)</f>
        <v/>
      </c>
      <c r="AR27" s="243" t="str">
        <f>IF(C27=TRUonly,PRODUCT(G27,tru_Load_Factor,tru__hp,AP27,T27,IF(AF27/TRU_oper&lt;1,1,AF27/TRU_oper)*(truck_idle/60),Other!$G$4/454)+PRODUCT(G27,T27,AO27,IF(AF27/TRU_oper&lt;1,1,AF27/TRU_oper)*(truck_idle/60),Other!$G$4/454)+PRODUCT(G27,T27,(AF27-IF(AF27/TRU_oper&lt;1,1,AF27/TRU_oper)*(truck_idle/60)),TRU_KW,gridNox,Other!$G$4/454),blank)</f>
        <v/>
      </c>
      <c r="AS27" s="435" t="str">
        <f>IF(C27=TRUonly,VLOOKUP(B27+3,'Table 6'!$B$3:$D$20,2),blank)</f>
        <v/>
      </c>
      <c r="AT27" s="112" t="str">
        <f>IF(C27=TRUonly,VLOOKUP(B27+3,'Tables 2-3 TRU'!$B$14:$D$31,2),blank)</f>
        <v/>
      </c>
      <c r="AU27" s="243" t="str">
        <f>IF(C27=TRUonly,PRODUCT(G27,U27,AF27-IF(AF27/TRU_oper&lt;1,1,AF27/TRU_oper)*(truck_idle/60),tru_Load_Factor,tru__hp,AT27,Other!$G$4/454)+PRODUCT(G27,tru_Load_Factor,tru__hp,AT27,U27,IF(AF27/TRU_oper&lt;1,1,AF27/TRU_oper)*(truck_idle/60),Other!$G$4/454)+PRODUCT(G27,U27,AS27,IF(AF27/TRU_oper&lt;1,1,AF27/TRU_oper)*(truck_idle/60),Other!$G$4/454),blank)</f>
        <v/>
      </c>
      <c r="AV27" s="243" t="str">
        <f>IF(C27=TRUonly,PRODUCT(G27,tru_Load_Factor,tru__hp,AT27,U27,IF(AF27/TRU_oper&lt;1,1,AF27/TRU_oper)*(truck_idle/60),Other!$G$4/454)+PRODUCT(G27,U27,AS27,IF(AF27/TRU_oper&lt;1,1,AF27/TRU_oper)*(truck_idle/60),Other!$G$4/454)+PRODUCT(G27,U27,(AF27-IF(AF27/TRU_oper&lt;1,1,AF27/TRU_oper)*(truck_idle/60)),TRU_KW,gridNox,Other!$G$4/454),blank)</f>
        <v/>
      </c>
      <c r="AW27" s="435" t="str">
        <f>IF(C27=TRUonly,VLOOKUP(B27+4,'Table 6'!$B$3:$D$20,2),blank)</f>
        <v/>
      </c>
      <c r="AX27" s="112" t="str">
        <f>IF(C27=TRUonly,VLOOKUP(B27+4,'Tables 2-3 TRU'!$B$14:$D$31,2),blank)</f>
        <v/>
      </c>
      <c r="AY27" s="243" t="str">
        <f>IF(C27=TRUonly,PRODUCT(G27,V27,AF27-IF(AF27/TRU_oper&lt;1,1,AF27/TRU_oper)*(truck_idle/60),tru_Load_Factor,tru__hp,AX27,Other!$G$4/454)+PRODUCT(G27,tru_Load_Factor,tru__hp,AX27,V27,IF(AF27/TRU_oper&lt;1,1,AF27/TRU_oper)*(truck_idle/60),Other!$G$4/454)+PRODUCT(G27,V27,AW27,IF(AF27/TRU_oper&lt;1,1,AF27/TRU_oper)*(truck_idle/60),Other!$G$4/454),blank)</f>
        <v/>
      </c>
      <c r="AZ27" s="243" t="str">
        <f>IF(C27=TRUonly,PRODUCT(G27,tru_Load_Factor,tru__hp,AX27,V27,IF(AF27/TRU_oper&lt;1,1,AF27/TRU_oper)*(truck_idle/60),Other!$G$4/454)+PRODUCT(G27,V27,AW27,IF(AF27/TRU_oper&lt;1,1,AF27/TRU_oper)*(truck_idle/60),Other!$G$4/454)+PRODUCT(G27,V27,(AF27-IF(AF27/TRU_oper&lt;1,1,AF27/TRU_oper)*(truck_idle/60)),TRU_KW,gridNox,Other!$G$4/454),blank)</f>
        <v/>
      </c>
      <c r="BA27" s="435" t="str">
        <f>IF(C27=TRUonly,VLOOKUP(B27+5,'Table 6'!$B$3:$D$20,2),blank)</f>
        <v/>
      </c>
      <c r="BB27" s="112" t="str">
        <f>IF(C27=TRUonly,VLOOKUP(B27+5,'Tables 2-3 TRU'!$B$14:$D$31,2),blank)</f>
        <v/>
      </c>
      <c r="BC27" s="243" t="str">
        <f>IF(C27=TRUonly,PRODUCT(G27,W27,AF27-IF(AF27/TRU_oper&lt;1,1,AF27/TRU_oper)*(truck_idle/60),tru_Load_Factor,tru__hp,BB27,Other!$G$4/454)+PRODUCT(G27,tru_Load_Factor,tru__hp,BB27,W27,IF(AF27/TRU_oper&lt;1,1,AF27/TRU_oper)*(truck_idle/60),Other!$G$4/454)+PRODUCT(G27,W27,BA27,IF(AF27/TRU_oper&lt;1,1,AF27/TRU_oper)*(truck_idle/60),Other!$G$4/454),blank)</f>
        <v/>
      </c>
      <c r="BD27" s="243" t="str">
        <f>IF(C27=TRUonly,PRODUCT(G27,tru_Load_Factor,tru__hp,BB27,W27,IF(AF27/TRU_oper&lt;1,1,AF27/TRU_oper)*(truck_idle/60),Other!$G$4/454)+PRODUCT(G27,W27,BA27,IF(AF27/TRU_oper&lt;1,1,AF27/TRU_oper)*(truck_idle/60),Other!$G$4/454)+PRODUCT(G27,W27,(AF27-IF(AF27/TRU_oper&lt;1,1,AF27/TRU_oper)*(truck_idle/60)),TRU_KW,gridNox,Other!$G$4/454),blank)</f>
        <v/>
      </c>
      <c r="BE27" s="435" t="str">
        <f>IF(C27=TRUonly,VLOOKUP(B27+6,'Table 6'!$B$3:$D$20,2),blank)</f>
        <v/>
      </c>
      <c r="BF27" s="112" t="str">
        <f>IF(C27=TRUonly,VLOOKUP(B27+6,'Tables 2-3 TRU'!$B$14:$D$31,2),blank)</f>
        <v/>
      </c>
      <c r="BG27" s="243" t="str">
        <f>IF(C27=TRUonly,PRODUCT(G27,X27,AF27-IF(AF27/TRU_oper&lt;1,1,AF27/TRU_oper)*(truck_idle/60),tru_Load_Factor,tru__hp,BF27,Other!$G$4/454)+PRODUCT(G27,tru_Load_Factor,tru__hp,BF27,X27,IF(AF27/TRU_oper&lt;1,1,AF27/TRU_oper)*(truck_idle/60),Other!$G$4/454)+PRODUCT(G27,X27,BE27,IF(AF27/TRU_oper&lt;1,1,AF27/TRU_oper)*(truck_idle/60),Other!$G$4/454),blank)</f>
        <v/>
      </c>
      <c r="BH27" s="243" t="str">
        <f>IF(C27=TRUonly,PRODUCT(G27,tru_Load_Factor,tru__hp,BF27,X27,IF(AF27/TRU_oper&lt;1,1,AF27/TRU_oper)*(truck_idle/60),Other!$G$4/454)+PRODUCT(G27,X27,BE27,IF(AF27/TRU_oper&lt;1,1,AF27/TRU_oper)*(truck_idle/60),Other!$G$4/454)+PRODUCT(G27,X27,(AF27-IF(AF27/TRU_oper&lt;1,1,AF27/TRU_oper)*(truck_idle/60)),TRU_KW,gridNox,Other!$G$4/454),blank)</f>
        <v/>
      </c>
      <c r="BI27" s="435" t="str">
        <f>IF(C27=TRUonly,VLOOKUP(B27+7,'Table 6'!$B$3:$D$20,2),blank)</f>
        <v/>
      </c>
      <c r="BJ27" s="112" t="str">
        <f>IF(C27=TRUonly,VLOOKUP(B27+7,'Tables 2-3 TRU'!$B$14:$D$31,2),blank)</f>
        <v/>
      </c>
      <c r="BK27" s="243" t="str">
        <f>IF(C27=TRUonly,PRODUCT(G27,Y27,AF27-IF(AF27/TRU_oper&lt;1,1,AF27/TRU_oper)*(truck_idle/60),tru_Load_Factor,tru__hp,BJ27,Other!$G$4/454)+PRODUCT(G27,tru_Load_Factor,tru__hp,BJ27,Y27,IF(AF27/TRU_oper&lt;1,1,AF27/TRU_oper)*(truck_idle/60),Other!$G$4/454)+PRODUCT(G27,Y27,BI27,IF(AF27/TRU_oper&lt;1,1,AF27/TRU_oper)*(truck_idle/60),Other!$G$4/454),blank)</f>
        <v/>
      </c>
      <c r="BL27" s="243" t="str">
        <f>IF(C27=TRUonly,PRODUCT(G27,tru_Load_Factor,tru__hp,BJ27,Y27,IF(AF27/TRU_oper&lt;1,1,AF27/TRU_oper)*(truck_idle/60),Other!$G$4/454)+PRODUCT(G27,Y27,BI27,IF(AF27/TRU_oper&lt;1,1,AF27/TRU_oper)*(truck_idle/60),Other!$G$4/454)+PRODUCT(G27,Y27,(AF27-IF(AF27/TRU_oper&lt;1,1,AF27/TRU_oper)*(truck_idle/60)),TRU_KW,gridNox,Other!$G$4/454),blank)</f>
        <v/>
      </c>
      <c r="BM27" s="435" t="str">
        <f>IF(C27=TRUonly,VLOOKUP(B27+8,'Table 6'!$B$3:$D$20,2),blank)</f>
        <v/>
      </c>
      <c r="BN27" s="112" t="str">
        <f>IF(C27=TRUonly,VLOOKUP(B27+8,'Tables 2-3 TRU'!$B$14:$D$31,2),blank)</f>
        <v/>
      </c>
      <c r="BO27" s="243" t="str">
        <f>IF(C27=TRUonly,PRODUCT(G27,Z27,AF27-IF(AF27/TRU_oper&lt;1,1,AF27/TRU_oper)*(truck_idle/60),tru_Load_Factor,tru__hp,BN27,Other!$G$4/454)+PRODUCT(G27,tru_Load_Factor,tru__hp,BN27,Z27,IF(AF27/TRU_oper&lt;1,1,AF27/TRU_oper)*(truck_idle/60),Other!$G$4/454)+PRODUCT(G27,Z27,BM27,IF(AF27/TRU_oper&lt;1,1,AF27/TRU_oper)*(truck_idle/60),Other!$G$4/454),blank)</f>
        <v/>
      </c>
      <c r="BP27" s="243" t="str">
        <f>IF(C27=TRUonly,PRODUCT(G27,tru_Load_Factor,tru__hp,BN27,Z27,(AF27/TRU_oper)*(truck_idle/60),Other!$G$4/454)+PRODUCT(G27,Z27,BM27,(AF27/TRU_oper)*(truck_idle/60),Other!$G$4/454)+PRODUCT(G27,Z27,(AF27-(AF27/TRU_oper)*(truck_idle/60)),TRU_KW,gridNox,Other!$G$4/454),blank)</f>
        <v/>
      </c>
      <c r="BQ27" s="435" t="str">
        <f>IF(C27=TRUonly,VLOOKUP(B27+9,'Table 6'!$B$3:$D$20,2),blank)</f>
        <v/>
      </c>
      <c r="BR27" s="112" t="str">
        <f>IF(C27=TRUonly,VLOOKUP(B27+9,'Tables 2-3 TRU'!$B$14:$D$31,2),blank)</f>
        <v/>
      </c>
      <c r="BS27" s="243" t="str">
        <f>IF(C27=TRUonly,PRODUCT(G27,AA27,AF27-IF(AF27/TRU_oper&lt;1,1,AF27/TRU_oper)*(truck_idle/60),tru_Load_Factor,tru__hp,BR27,Other!$G$4/454)+PRODUCT(G27,tru_Load_Factor,tru__hp,BR27,AA27,IF(AF27/TRU_oper&lt;1,1,AF27/TRU_oper)*(truck_idle/60),Other!$G$4/454)+PRODUCT(G27,AA27,BQ27,IF(AF27/TRU_oper&lt;1,1,AF27/TRU_oper)*(truck_idle/60),Other!$G$4/454),blank)</f>
        <v/>
      </c>
      <c r="BT27" s="243" t="str">
        <f>IF(C27=TRUonly,PRODUCT(G27,tru_Load_Factor,tru__hp,BR27,AA27,IF(AF27/TRU_oper&lt;1,1,AF27/TRU_oper)*(truck_idle/60),Other!$G$4/454)+PRODUCT(G27,AA27,BQ27,IF(AF27/TRU_oper&lt;1,1,AF27/TRU_oper)*(truck_idle/60),Other!$G$4/454)+PRODUCT(G27,AA27,(AF27-IF(AF27/TRU_oper&lt;1,1,AF27/TRU_oper)*(truck_idle/60)),TRU_KW,gridNox,Other!$G$4/454),blank)</f>
        <v/>
      </c>
      <c r="BU27" s="112"/>
      <c r="BV27" s="435" t="str">
        <f>IF(C27=TRUonly,VLOOKUP(B27+0,'Table 6'!$B$3:$D$20,3),blank)</f>
        <v/>
      </c>
      <c r="BW27" s="112" t="str">
        <f>IF(C27=TRUonly,VLOOKUP(B27+0,'Tables 2-3 TRU'!$B$14:$D$31,3),blank)</f>
        <v/>
      </c>
      <c r="BX27" s="243" t="str">
        <f>IF(C27=TRUonly,PRODUCT(G27,R27,AF27-IF(AF27/TRU_oper&lt;1,1,AF27/TRU_oper)*(truck_idle/60),tru_Load_Factor,tru__hp,BW27,Other!$G$4/454)+PRODUCT(G27,tru_Load_Factor,tru__hp,BW27,R27,IF(AF27/TRU_oper&lt;1,1,AF27/TRU_oper)*(truck_idle/60),365/454)+PRODUCT(G27,R27,BV27,IF(AF27/TRU_oper&lt;1,1,AF27/TRU_oper)*(truck_idle/60),Other!$G$4/454),blank)</f>
        <v/>
      </c>
      <c r="BY27" s="243" t="str">
        <f>IF(C27=TRUonly,PRODUCT(G27,tru_Load_Factor,tru__hp,BW27,R27,IF(AF27/TRU_oper&lt;1,1,AF27/TRU_oper)*(truck_idle/60),Other!$G$4/454)+PRODUCT(G27,R27,BV27,IF(AF27/TRU_oper&lt;1,1,AF27/TRU_oper)*(truck_idle/60),Other!$G$4/454)+PRODUCT(G27,R27,(AF27-IF(AF27/TRU_oper&lt;1,1,AF27/TRU_oper)*(truck_idle/60)),TRU_KW,gridPM,Other!$G$4/454),blank)</f>
        <v/>
      </c>
      <c r="BZ27" s="435" t="str">
        <f>IF(C27=TRUonly,VLOOKUP(B27+1,'Table 6'!$B$3:$D$20,3),blank)</f>
        <v/>
      </c>
      <c r="CA27" s="112" t="str">
        <f>IF(C27=TRUonly,VLOOKUP(B27+1,'Tables 2-3 TRU'!$B$14:$D$31,3),blank)</f>
        <v/>
      </c>
      <c r="CB27" s="243" t="str">
        <f>IF(C27=TRUonly,PRODUCT(G27,S27,AF27-IF(AF27/TRU_oper&lt;1,1,AF27/TRU_oper)*(truck_idle/60),tru_Load_Factor,tru__hp,CA27,Other!$G$4/454)+PRODUCT(G27,tru_Load_Factor,tru__hp,CA27,S27,IF(AF27/TRU_oper&lt;1,1,AF27/TRU_oper)*(truck_idle/60),365/454)+PRODUCT(G27,S27,BZ27,IF(AF27/TRU_oper&lt;1,1,AF27/TRU_oper)*(truck_idle/60),Other!$G$4/454),blank)</f>
        <v/>
      </c>
      <c r="CC27" s="243" t="str">
        <f>IF(C27=TRUonly,PRODUCT(G27,tru_Load_Factor,tru__hp,CA27,S27,IF(AF27/TRU_oper&lt;1,1,AF27/TRU_oper)*(truck_idle/60),Other!$G$4/454)+PRODUCT(G27,S27,BZ27,IF(AF27/TRU_oper&lt;1,1,AF27/TRU_oper)*(truck_idle/60),Other!$G$4/454)+PRODUCT(G27,S27,(AF27-IF(AF27/TRU_oper&lt;1,1,AF27/TRU_oper)*(truck_idle/60)),TRU_KW,gridPM,Other!$G$4/454),blank)</f>
        <v/>
      </c>
      <c r="CD27" s="435" t="str">
        <f>IF(C27=TRUonly,VLOOKUP(B27+2,'Table 6'!$B$3:$D$20,3),blank)</f>
        <v/>
      </c>
      <c r="CE27" s="112" t="str">
        <f>IF(C27=TRUonly,VLOOKUP(B27+2,'Tables 2-3 TRU'!$B$14:$D$31,3),blank)</f>
        <v/>
      </c>
      <c r="CF27" s="243" t="str">
        <f>IF(C27=TRUonly,PRODUCT(G27,T27,AF27-IF(AF27/TRU_oper&lt;1,1,AF27/TRU_oper)*(truck_idle/60),tru_Load_Factor,tru__hp,CE27,Other!$G$4/454)+PRODUCT(G27,tru_Load_Factor,tru__hp,CE27,T27,IF(AF27/TRU_oper&lt;1,1,AF27/TRU_oper)*(truck_idle/60),365/454)+PRODUCT(G27,T27,CD27,IF(AF27/TRU_oper&lt;1,1,AF27/TRU_oper)*(truck_idle/60),Other!$G$4/454),blank)</f>
        <v/>
      </c>
      <c r="CG27" s="243" t="str">
        <f>IF(C27=TRUonly,PRODUCT(G27,tru_Load_Factor,tru__hp,CE27,T27,IF(AF27/TRU_oper&lt;1,1,AF27/TRU_oper)*(truck_idle/60),Other!$G$4/454)+PRODUCT(G27,T27,CD27,IF(AF27/TRU_oper&lt;1,1,AF27/TRU_oper)*(truck_idle/60),Other!$G$4/454)+PRODUCT(G27,T27,(AF27-IF(AF27/TRU_oper&lt;1,1,AF27/TRU_oper)*(truck_idle/60)),TRU_KW,gridPM,Other!$G$4/454),blank)</f>
        <v/>
      </c>
      <c r="CH27" s="435" t="str">
        <f>IF(C27=TRUonly,VLOOKUP(B27+3,'Table 6'!$B$3:$D$20,3),blank)</f>
        <v/>
      </c>
      <c r="CI27" s="112" t="str">
        <f>IF(C27=TRUonly,VLOOKUP(B27+3,'Tables 2-3 TRU'!$B$14:$D$31,3),blank)</f>
        <v/>
      </c>
      <c r="CJ27" s="243" t="str">
        <f>IF(C27=TRUonly,PRODUCT(G27,U27,AF27-IF(AF27/TRU_oper&lt;1,1,AF27/TRU_oper)*(truck_idle/60),tru_Load_Factor,tru__hp,CI27,Other!$G$4/454)+PRODUCT(G27,tru_Load_Factor,tru__hp,CI27,U27,IF(AF27/TRU_oper&lt;1,1,AF27/TRU_oper)*(truck_idle/60),Other!$G$4/454)+PRODUCT(G27,U27,CH27,IF(AF27/TRU_oper&lt;1,1,AF27/TRU_oper)*(truck_idle/60),Other!$G$4/454),blank)</f>
        <v/>
      </c>
      <c r="CK27" s="243" t="str">
        <f>IF(C27=TRUonly,PRODUCT(G27,tru_Load_Factor,tru__hp,CI27,U27,IF(AF27/TRU_oper&lt;1,1,AF27/TRU_oper)*(truck_idle/60),Other!$G$4/454)+PRODUCT(G27,U27,CH27,IF(AF27/TRU_oper&lt;1,1,AF27/TRU_oper)*(truck_idle/60),Other!$G$4/454)+PRODUCT(G27,U27,(AF27-IF(AF27/TRU_oper&lt;1,1,AF27/TRU_oper)*(truck_idle/60)),TRU_KW,gridPM,Other!$G$4/454),blank)</f>
        <v/>
      </c>
      <c r="CL27" s="435" t="str">
        <f>IF(C27=TRUonly,VLOOKUP(B27+4,'Table 6'!$B$3:$D$20,3),blank)</f>
        <v/>
      </c>
      <c r="CM27" s="112" t="str">
        <f>IF(C27=TRUonly,VLOOKUP(B27+4,'Tables 2-3 TRU'!$B$14:$D$31,3),blank)</f>
        <v/>
      </c>
      <c r="CN27" s="243" t="str">
        <f>IF(C27=TRUonly,PRODUCT(G27,V27,AF27-IF(AF27/TRU_oper&lt;1,1,AF27/TRU_oper)*(truck_idle/60),tru_Load_Factor,tru__hp,CM27,Other!$G$4/454)+PRODUCT(G27,tru_Load_Factor,tru__hp,CM27,V27,IF(AF27/TRU_oper&lt;1,1,AF27/TRU_oper)*(truck_idle/60),Other!$G$4/454)+PRODUCT(G27,V27,CL27,IF(AF27/TRU_oper&lt;1,1,AF27/TRU_oper)*(truck_idle/60),Other!$G$4/454),blank)</f>
        <v/>
      </c>
      <c r="CO27" s="243" t="str">
        <f>IF(C27=TRUonly,PRODUCT(G27,tru_Load_Factor,tru__hp,CM27,V27,IF(AF27/TRU_oper&lt;1,1,AF27/TRU_oper)*(truck_idle/60),Other!$G$4/454)+PRODUCT(G27,V27,CL27,IF(AF27/TRU_oper&lt;1,1,AF27/TRU_oper)*(truck_idle/60),Other!$G$4/454)+PRODUCT(G27,V27,(AF27-IF(AF27/TRU_oper&lt;1,1,AF27/TRU_oper)*(truck_idle/60)),TRU_KW,gridPM,Other!$G$4/454),blank)</f>
        <v/>
      </c>
      <c r="CP27" s="435" t="str">
        <f>IF(C27=TRUonly,VLOOKUP(B27+5,'Table 6'!$B$3:$D$20,3),blank)</f>
        <v/>
      </c>
      <c r="CQ27" s="112" t="str">
        <f>IF(C27=TRUonly,VLOOKUP(B27+5,'Tables 2-3 TRU'!$B$14:$D$31,3),blank)</f>
        <v/>
      </c>
      <c r="CR27" s="243" t="str">
        <f>IF(C27=TRUonly,PRODUCT(G27,W27,AF27-IF(AF27/TRU_oper&lt;1,1,AF27/TRU_oper)*(truck_idle/60),tru_Load_Factor,tru__hp,CQ27,Other!$G$4/454)+PRODUCT(G27,tru_Load_Factor,tru__hp,CQ27,W27,IF(AF27/TRU_oper&lt;1,1,AF27/TRU_oper)*(truck_idle/60),Other!$G$4/454)+PRODUCT(G27,W27,CP27,IF(AF27/TRU_oper&lt;1,1,AF27/TRU_oper)*(truck_idle/60),Other!$G$4/454),blank)</f>
        <v/>
      </c>
      <c r="CS27" s="243" t="str">
        <f>IF(C27=TRUonly,PRODUCT(G27,tru_Load_Factor,tru__hp,CQ27,W27,IF(AF27/TRU_oper&lt;1,1,AF27/TRU_oper)*(truck_idle/60),Other!$G$4/454)+PRODUCT(G27,W27,CP27,IF(AF27/TRU_oper&lt;1,1,AF27/TRU_oper)*(truck_idle/60),Other!$G$4/454)+PRODUCT(G27,W27,(AF27-IF(AF27/TRU_oper&lt;1,1,AF27/TRU_oper)*(truck_idle/60)),TRU_KW,gridPM,Other!$G$4/454),blank)</f>
        <v/>
      </c>
      <c r="CT27" s="435" t="str">
        <f>IF(C27=TRUonly,VLOOKUP(B27+6,'Table 6'!$B$3:$D$20,3),blank)</f>
        <v/>
      </c>
      <c r="CU27" s="112" t="str">
        <f>IF(C27=TRUonly,VLOOKUP(B27+6,'Tables 2-3 TRU'!$B$14:$D$31,3),blank)</f>
        <v/>
      </c>
      <c r="CV27" s="243" t="str">
        <f>IF(C27=TRUonly,PRODUCT(G27,X27,AF27-IF(AF27/TRU_oper&lt;1,1,AF27/TRU_oper)*(truck_idle/60),tru_Load_Factor,tru__hp,CU27,Other!$G$4/454)+PRODUCT(G27,tru_Load_Factor,tru__hp,CU27,X27,IF(AF27/TRU_oper&lt;1,1,AF27/TRU_oper)*(truck_idle/60),Other!$G$4/454)+PRODUCT(G27,X27,CT27,IF(AF27/TRU_oper&lt;1,1,AF27/TRU_oper)*(truck_idle/60),Other!$G$4/454),blank)</f>
        <v/>
      </c>
      <c r="CW27" s="243" t="str">
        <f>IF(C27=TRUonly,PRODUCT(G27,tru_Load_Factor,tru__hp,CU27,X27,IF(AF27/TRU_oper&lt;1,1,AF27/TRU_oper)*(truck_idle/60),Other!$G$4/454)+PRODUCT(G27,X27,CT27,IF(AF27/TRU_oper&lt;1,1,AF27/TRU_oper)*(truck_idle/60),Other!$G$4/454)+PRODUCT(G27,X27,(AF27-IF(AF27/TRU_oper&lt;1,1,AF27/TRU_oper)*(truck_idle/60)),TRU_KW,gridPM,Other!$G$4/454),blank)</f>
        <v/>
      </c>
      <c r="CX27" s="435" t="str">
        <f>IF(C27=TRUonly,VLOOKUP(B27+7,'Table 6'!$B$3:$D$20,3),blank)</f>
        <v/>
      </c>
      <c r="CY27" s="112" t="str">
        <f>IF(C27=TRUonly,VLOOKUP(B27+7,'Tables 2-3 TRU'!$B$14:$D$31,3),blank)</f>
        <v/>
      </c>
      <c r="CZ27" s="243" t="str">
        <f>IF(C27=TRUonly,PRODUCT(G27,Y27,AF27-IF(AF27/TRU_oper&lt;1,1,AF27/TRU_oper)*(truck_idle/60),tru_Load_Factor,tru__hp,CY27,Other!$G$4/454)+PRODUCT(G27,tru_Load_Factor,tru__hp,CY27,Y27,IF(AF27/TRU_oper&lt;1,1,AF27/TRU_oper)*(truck_idle/60),Other!$G$4/454)+PRODUCT(G27,Y27,CX27,IF(AF27/TRU_oper&lt;1,1,AF27/TRU_oper)*(truck_idle/60),Other!$G$4/454),blank)</f>
        <v/>
      </c>
      <c r="DA27" s="243" t="str">
        <f>IF(C27=TRUonly,PRODUCT(G27,tru_Load_Factor,tru__hp,CY27,Y27,IF(AF27/TRU_oper&lt;1,1,AF27/TRU_oper)*(truck_idle/60),Other!$G$4/454)+PRODUCT(G27,Y27,CX27,IF(AF27/TRU_oper&lt;1,1,AF27/TRU_oper)*(truck_idle/60),Other!$G$4/454)+PRODUCT(G27,Y27,(AF27-IF(AF27/TRU_oper&lt;1,1,AF27/TRU_oper)*(truck_idle/60)),TRU_KW,gridPM,Other!$G$4/454),blank)</f>
        <v/>
      </c>
      <c r="DB27" s="435" t="str">
        <f>IF(C27=TRUonly,VLOOKUP(B27+8,'Table 6'!$B$3:$D$20,3),blank)</f>
        <v/>
      </c>
      <c r="DC27" s="112" t="str">
        <f>IF(C27=TRUonly,VLOOKUP(B27+8,'Tables 2-3 TRU'!$B$14:$D$31,3),blank)</f>
        <v/>
      </c>
      <c r="DD27" s="243" t="str">
        <f>IF(C27=TRUonly,PRODUCT(G27,Z27,AF27-IF(AF27/TRU_oper&lt;1,1,AF27/TRU_oper)*(truck_idle/60),tru_Load_Factor,tru__hp,DC27,Other!$G$4/454)+PRODUCT(G27,tru_Load_Factor,tru__hp,DC27,Z27,IF(AF27/TRU_oper&lt;1,1,AF27/TRU_oper)*(truck_idle/60),Other!$G$4/454)+PRODUCT(G27,Z27,DB27,IF(AF27/TRU_oper&lt;1,1,AF27/TRU_oper)*(truck_idle/60),Other!$G$4/454),blank)</f>
        <v/>
      </c>
      <c r="DE27" s="243" t="str">
        <f>IF(C27=TRUonly,PRODUCT(G27,tru_Load_Factor,tru__hp,DC27,Z27,IF(AF27/TRU_oper&lt;1,1,AF27/TRU_oper)*(truck_idle/60),Other!$G$4/454)+PRODUCT(G27,Z27,DB27,IF(AF27/TRU_oper&lt;1,1,AF27/TRU_oper)*(truck_idle/60),Other!$G$4/454)+PRODUCT(G27,Z27,(AF27-IF(AF27/TRU_oper&lt;1,1,AF27/TRU_oper)*(truck_idle/60)),TRU_KW,gridPM,Other!$G$4/454),blank)</f>
        <v/>
      </c>
      <c r="DF27" s="435" t="str">
        <f>IF(C27=TRUonly,VLOOKUP(B27+9,'Table 6'!$B$3:$D$20,3),blank)</f>
        <v/>
      </c>
      <c r="DG27" s="112" t="str">
        <f>IF(C27=TRUonly,VLOOKUP(B27+9,'Tables 2-3 TRU'!$B$14:$D$31,3),blank)</f>
        <v/>
      </c>
      <c r="DH27" s="243" t="str">
        <f>IF(C27=TRUonly,PRODUCT(G27,AA27,AF27-IF(AF27/TRU_oper&lt;1,1,AF27/TRU_oper)*(truck_idle/60),tru_Load_Factor,tru__hp,DG27,Other!$G$4/454)+PRODUCT(G27,tru_Load_Factor,tru__hp,DG27,AA27,IF(AF27/TRU_oper&lt;1,1,AF27/TRU_oper)*(truck_idle/60),Other!$G$4/454)+PRODUCT(G27,AA27,DF27,IF(AF27/TRU_oper&lt;1,1,AF27/TRU_oper)*(truck_idle/60),Other!$G$4/454),blank)</f>
        <v/>
      </c>
      <c r="DI27" s="243" t="str">
        <f>IF(C27=TRUonly,PRODUCT(G27,tru_Load_Factor,tru__hp,DG27,AA27,IF(AF27/TRU_oper&lt;1,1,AF27/TRU_oper)*(truck_idle/60),Other!$G$4/454)+PRODUCT(G27,AA27,DF27,IF(AF27/TRU_oper&lt;1,1,AF27/TRU_oper)*(truck_idle/60),Other!$G$4/454)+PRODUCT(G27,AA27,(AF27-IF(AF27/TRU_oper&lt;1,1,AF27/TRU_oper)*(truck_idle/60)),TRU_KW,gridPM,Other!$G$4/454),blank)</f>
        <v/>
      </c>
      <c r="DK27" s="4" t="str">
        <f t="shared" si="1"/>
        <v/>
      </c>
      <c r="DL27" s="4" t="str">
        <f t="shared" si="2"/>
        <v/>
      </c>
      <c r="DM27" s="4"/>
      <c r="DN27" s="4" t="str">
        <f t="shared" si="3"/>
        <v/>
      </c>
      <c r="DO27" s="4" t="str">
        <f t="shared" si="4"/>
        <v/>
      </c>
      <c r="DP27" s="4"/>
      <c r="DQ27" s="4" t="str">
        <f t="shared" si="5"/>
        <v/>
      </c>
      <c r="DR27" s="4" t="str">
        <f t="shared" si="6"/>
        <v/>
      </c>
      <c r="DS27" s="4" t="str">
        <f t="shared" si="7"/>
        <v/>
      </c>
      <c r="DT27" s="244" t="str">
        <f t="shared" si="8"/>
        <v/>
      </c>
      <c r="DU27" s="55"/>
    </row>
    <row r="28" spans="1:125" x14ac:dyDescent="0.2">
      <c r="A28" t="str">
        <f>IF(C28=TRUonly,'User Input Data'!A32,blank)</f>
        <v/>
      </c>
      <c r="B28" t="str">
        <f>IF(C28=TRUonly,'User Input Data'!B32,blank)</f>
        <v/>
      </c>
      <c r="C28" t="str">
        <f>IF('User Input Data'!C32=TRUonly,'User Input Data'!C32,blank)</f>
        <v/>
      </c>
      <c r="D28" t="str">
        <f>IF(AND('User Input Data'!D32&gt;1,C28=TRUonly),'User Input Data'!D32,blank)</f>
        <v/>
      </c>
      <c r="E28" t="str">
        <f>IF(AND('User Input Data'!E32&gt;1,C28=TRUonly),'User Input Data'!E32,blank)</f>
        <v/>
      </c>
      <c r="F28" t="str">
        <f>IF(AND('User Input Data'!F32&gt;1,C28=TRUonly),'User Input Data'!F32,blank)</f>
        <v/>
      </c>
      <c r="G28" t="str">
        <f>IF(AND('User Input Data'!G32&gt;1,C28=TRUonly),'User Input Data'!G32,blank)</f>
        <v/>
      </c>
      <c r="H28" s="78"/>
      <c r="I28" s="78"/>
      <c r="J28" s="78"/>
      <c r="K28" s="78"/>
      <c r="L28" s="78"/>
      <c r="M28" s="78"/>
      <c r="N28" s="78"/>
      <c r="O28" s="78"/>
      <c r="P28" s="78"/>
      <c r="Q28" s="78"/>
      <c r="R28" s="79" t="str">
        <f>IF(C28=TRUonly,'User Input Data'!R32,blank)</f>
        <v/>
      </c>
      <c r="S28" s="79" t="str">
        <f>IF(C28=TRUonly,'User Input Data'!S32,blank)</f>
        <v/>
      </c>
      <c r="T28" s="79" t="str">
        <f>IF(C28=TRUonly,'User Input Data'!T32,blank)</f>
        <v/>
      </c>
      <c r="U28" s="79" t="str">
        <f>IF(C28=TRUonly,'User Input Data'!U32,blank)</f>
        <v/>
      </c>
      <c r="V28" s="79" t="str">
        <f>IF(C28=TRUonly,'User Input Data'!V32,blank)</f>
        <v/>
      </c>
      <c r="W28" s="79" t="str">
        <f>IF(C28=TRUonly,'User Input Data'!W32,blank)</f>
        <v/>
      </c>
      <c r="X28" s="79" t="str">
        <f>IF(C28=TRUonly,'User Input Data'!X32,blank)</f>
        <v/>
      </c>
      <c r="Y28" s="79" t="str">
        <f>IF(C28=TRUonly,'User Input Data'!Y32,blank)</f>
        <v/>
      </c>
      <c r="Z28" s="79" t="str">
        <f>IF(C28=TRUonly,'User Input Data'!Z32,blank)</f>
        <v/>
      </c>
      <c r="AA28" s="79" t="str">
        <f>IF(C28=TRUonly,'User Input Data'!AA32,blank)</f>
        <v/>
      </c>
      <c r="AB28" s="9" t="str">
        <f>IF('User Input Data'!C32=TRUonly,'User Input Data'!AC32,blank)</f>
        <v/>
      </c>
      <c r="AC28" s="9" t="str">
        <f>IF('User Input Data'!C32=TRUonly,'User Input Data'!AD32,blank)</f>
        <v/>
      </c>
      <c r="AE28" s="78"/>
      <c r="AF28" t="str">
        <f>IF(F28&gt;0,F28,Other!$G$7)</f>
        <v/>
      </c>
      <c r="AG28" s="435" t="str">
        <f>IF(C28=TRUonly,VLOOKUP(B28+0,'Table 6'!$B$3:$D$20,2),blank)</f>
        <v/>
      </c>
      <c r="AH28" t="str">
        <f>IF(C28=TRUonly,VLOOKUP(B28+0,'Tables 2-3 TRU'!$B$14:$D$31,2),blank)</f>
        <v/>
      </c>
      <c r="AI28" s="243" t="str">
        <f>IF(C28=TRUonly,PRODUCT(G28,IF(AF28/TRU_oper&lt;1,1,AF28/TRU_oper)*(truck_idle/60),Other!$G$4/454,AG28,R28)+PRODUCT(G28,tru_Load_Factor,tru__hp,R28,IF(AF28/TRU_oper&lt;1,1,AF28/TRU_oper)*(truck_idle/60),Other!$G$4/454,AH28)+PRODUCT(G28,R28,(AF28-IF(AF28/TRU_oper&lt;1,1,AF28/TRU_oper)*(truck_idle/60)),tru_Load_Factor,tru__hp,Other!$G$4/454,AH28),blank)</f>
        <v/>
      </c>
      <c r="AJ28" s="243" t="str">
        <f>IF(C28=TRUonly,PRODUCT(G28,tru_Load_Factor,tru__hp,AH28,R28,IF(AF28/TRU_oper&lt;1,1,AF28/TRU_oper)*(truck_idle/60),Other!$G$4/454)+PRODUCT(G28,R28,AG28,IF(AF28/TRU_oper&lt;1,1,AF28/TRU_oper)*(truck_idle/60),Other!$G$4/454)+PRODUCT(G28,R28,(AF28-IF(AF28/TRU_oper&lt;1,1,AF28/TRU_oper)*(truck_idle/60)),TRU_KW,gridNox,Other!$G$4/454),blank)</f>
        <v/>
      </c>
      <c r="AK28" s="435" t="str">
        <f>IF(C28=TRUonly,VLOOKUP(B28+1,'Table 6'!$B$3:$D$20,2),blank)</f>
        <v/>
      </c>
      <c r="AL28" s="112" t="str">
        <f>IF(C28=TRUonly,VLOOKUP(B28+1,'Tables 2-3 TRU'!$B$14:$D$31,2),blank)</f>
        <v/>
      </c>
      <c r="AM28" s="243" t="str">
        <f>IF(C28=TRUonly,PRODUCT(G28,S28,AF28-IF(AF28/TRU_oper&lt;1,1,AF28/TRU_oper)*(truck_idle/60),tru_Load_Factor,tru__hp,AL28,Other!$G$4/454)+PRODUCT(G28,tru_Load_Factor,tru__hp,AL28,S28,IF(AF28/TRU_oper&lt;1,1,AF28/TRU_oper)*(truck_idle/60),Other!$G$4/454)+PRODUCT(G28,S28,AK28,IF(AF28/TRU_oper&lt;1,1,AF28/TRU_oper)*(truck_idle/60),Other!$G$4/454),blank)</f>
        <v/>
      </c>
      <c r="AN28" s="243" t="str">
        <f>IF(C28=TRUonly,PRODUCT(G28,tru_Load_Factor,tru__hp,AL28,S28,IF(AF28/TRU_oper&lt;1,1,AF28/TRU_oper)*(truck_idle/60),Other!$G$4/454)+PRODUCT(G28,S28,AK28,IF(AF28/TRU_oper&lt;1,1,AF28/TRU_oper)*(truck_idle/60),Other!$G$4/454)+PRODUCT(G28,S28,(AF28-IF(AF28/TRU_oper&lt;1,1,AF28/TRU_oper)*(truck_idle/60)),TRU_KW,gridNox,Other!$G$4/454),blank)</f>
        <v/>
      </c>
      <c r="AO28" s="435" t="str">
        <f>IF(C28=TRUonly,VLOOKUP(B28+2,'Table 6'!$B$3:$D$20,2),blank)</f>
        <v/>
      </c>
      <c r="AP28" s="112" t="str">
        <f>IF(C28=TRUonly,VLOOKUP(B28+2,'Tables 2-3 TRU'!$B$14:$D$31,2),blank)</f>
        <v/>
      </c>
      <c r="AQ28" s="243" t="str">
        <f>IF(C28=TRUonly,PRODUCT(G28,T28,AF28-IF(AF28/TRU_oper&lt;1,1,AF28/TRU_oper)*(truck_idle/60),tru_Load_Factor,tru__hp,AP28,Other!$G$4/454)+PRODUCT(G28,tru_Load_Factor,tru__hp,AP28,T28,IF(AF28/TRU_oper&lt;1,1,AF28/TRU_oper)*(truck_idle/60),Other!$G$4/454)+PRODUCT(G28,T28,AO28,IF(AF28/TRU_oper&lt;1,1,AF28/TRU_oper)*(truck_idle/60),Other!$G$4/454),blank)</f>
        <v/>
      </c>
      <c r="AR28" s="243" t="str">
        <f>IF(C28=TRUonly,PRODUCT(G28,tru_Load_Factor,tru__hp,AP28,T28,IF(AF28/TRU_oper&lt;1,1,AF28/TRU_oper)*(truck_idle/60),Other!$G$4/454)+PRODUCT(G28,T28,AO28,IF(AF28/TRU_oper&lt;1,1,AF28/TRU_oper)*(truck_idle/60),Other!$G$4/454)+PRODUCT(G28,T28,(AF28-IF(AF28/TRU_oper&lt;1,1,AF28/TRU_oper)*(truck_idle/60)),TRU_KW,gridNox,Other!$G$4/454),blank)</f>
        <v/>
      </c>
      <c r="AS28" s="435" t="str">
        <f>IF(C28=TRUonly,VLOOKUP(B28+3,'Table 6'!$B$3:$D$20,2),blank)</f>
        <v/>
      </c>
      <c r="AT28" s="112" t="str">
        <f>IF(C28=TRUonly,VLOOKUP(B28+3,'Tables 2-3 TRU'!$B$14:$D$31,2),blank)</f>
        <v/>
      </c>
      <c r="AU28" s="243" t="str">
        <f>IF(C28=TRUonly,PRODUCT(G28,U28,AF28-IF(AF28/TRU_oper&lt;1,1,AF28/TRU_oper)*(truck_idle/60),tru_Load_Factor,tru__hp,AT28,Other!$G$4/454)+PRODUCT(G28,tru_Load_Factor,tru__hp,AT28,U28,IF(AF28/TRU_oper&lt;1,1,AF28/TRU_oper)*(truck_idle/60),Other!$G$4/454)+PRODUCT(G28,U28,AS28,IF(AF28/TRU_oper&lt;1,1,AF28/TRU_oper)*(truck_idle/60),Other!$G$4/454),blank)</f>
        <v/>
      </c>
      <c r="AV28" s="243" t="str">
        <f>IF(C28=TRUonly,PRODUCT(G28,tru_Load_Factor,tru__hp,AT28,U28,IF(AF28/TRU_oper&lt;1,1,AF28/TRU_oper)*(truck_idle/60),Other!$G$4/454)+PRODUCT(G28,U28,AS28,IF(AF28/TRU_oper&lt;1,1,AF28/TRU_oper)*(truck_idle/60),Other!$G$4/454)+PRODUCT(G28,U28,(AF28-IF(AF28/TRU_oper&lt;1,1,AF28/TRU_oper)*(truck_idle/60)),TRU_KW,gridNox,Other!$G$4/454),blank)</f>
        <v/>
      </c>
      <c r="AW28" s="435" t="str">
        <f>IF(C28=TRUonly,VLOOKUP(B28+4,'Table 6'!$B$3:$D$20,2),blank)</f>
        <v/>
      </c>
      <c r="AX28" s="112" t="str">
        <f>IF(C28=TRUonly,VLOOKUP(B28+4,'Tables 2-3 TRU'!$B$14:$D$31,2),blank)</f>
        <v/>
      </c>
      <c r="AY28" s="243" t="str">
        <f>IF(C28=TRUonly,PRODUCT(G28,V28,AF28-IF(AF28/TRU_oper&lt;1,1,AF28/TRU_oper)*(truck_idle/60),tru_Load_Factor,tru__hp,AX28,Other!$G$4/454)+PRODUCT(G28,tru_Load_Factor,tru__hp,AX28,V28,IF(AF28/TRU_oper&lt;1,1,AF28/TRU_oper)*(truck_idle/60),Other!$G$4/454)+PRODUCT(G28,V28,AW28,IF(AF28/TRU_oper&lt;1,1,AF28/TRU_oper)*(truck_idle/60),Other!$G$4/454),blank)</f>
        <v/>
      </c>
      <c r="AZ28" s="243" t="str">
        <f>IF(C28=TRUonly,PRODUCT(G28,tru_Load_Factor,tru__hp,AX28,V28,IF(AF28/TRU_oper&lt;1,1,AF28/TRU_oper)*(truck_idle/60),Other!$G$4/454)+PRODUCT(G28,V28,AW28,IF(AF28/TRU_oper&lt;1,1,AF28/TRU_oper)*(truck_idle/60),Other!$G$4/454)+PRODUCT(G28,V28,(AF28-IF(AF28/TRU_oper&lt;1,1,AF28/TRU_oper)*(truck_idle/60)),TRU_KW,gridNox,Other!$G$4/454),blank)</f>
        <v/>
      </c>
      <c r="BA28" s="435" t="str">
        <f>IF(C28=TRUonly,VLOOKUP(B28+5,'Table 6'!$B$3:$D$20,2),blank)</f>
        <v/>
      </c>
      <c r="BB28" s="112" t="str">
        <f>IF(C28=TRUonly,VLOOKUP(B28+5,'Tables 2-3 TRU'!$B$14:$D$31,2),blank)</f>
        <v/>
      </c>
      <c r="BC28" s="243" t="str">
        <f>IF(C28=TRUonly,PRODUCT(G28,W28,AF28-IF(AF28/TRU_oper&lt;1,1,AF28/TRU_oper)*(truck_idle/60),tru_Load_Factor,tru__hp,BB28,Other!$G$4/454)+PRODUCT(G28,tru_Load_Factor,tru__hp,BB28,W28,IF(AF28/TRU_oper&lt;1,1,AF28/TRU_oper)*(truck_idle/60),Other!$G$4/454)+PRODUCT(G28,W28,BA28,IF(AF28/TRU_oper&lt;1,1,AF28/TRU_oper)*(truck_idle/60),Other!$G$4/454),blank)</f>
        <v/>
      </c>
      <c r="BD28" s="243" t="str">
        <f>IF(C28=TRUonly,PRODUCT(G28,tru_Load_Factor,tru__hp,BB28,W28,IF(AF28/TRU_oper&lt;1,1,AF28/TRU_oper)*(truck_idle/60),Other!$G$4/454)+PRODUCT(G28,W28,BA28,IF(AF28/TRU_oper&lt;1,1,AF28/TRU_oper)*(truck_idle/60),Other!$G$4/454)+PRODUCT(G28,W28,(AF28-IF(AF28/TRU_oper&lt;1,1,AF28/TRU_oper)*(truck_idle/60)),TRU_KW,gridNox,Other!$G$4/454),blank)</f>
        <v/>
      </c>
      <c r="BE28" s="435" t="str">
        <f>IF(C28=TRUonly,VLOOKUP(B28+6,'Table 6'!$B$3:$D$20,2),blank)</f>
        <v/>
      </c>
      <c r="BF28" s="112" t="str">
        <f>IF(C28=TRUonly,VLOOKUP(B28+6,'Tables 2-3 TRU'!$B$14:$D$31,2),blank)</f>
        <v/>
      </c>
      <c r="BG28" s="243" t="str">
        <f>IF(C28=TRUonly,PRODUCT(G28,X28,AF28-IF(AF28/TRU_oper&lt;1,1,AF28/TRU_oper)*(truck_idle/60),tru_Load_Factor,tru__hp,BF28,Other!$G$4/454)+PRODUCT(G28,tru_Load_Factor,tru__hp,BF28,X28,IF(AF28/TRU_oper&lt;1,1,AF28/TRU_oper)*(truck_idle/60),Other!$G$4/454)+PRODUCT(G28,X28,BE28,IF(AF28/TRU_oper&lt;1,1,AF28/TRU_oper)*(truck_idle/60),Other!$G$4/454),blank)</f>
        <v/>
      </c>
      <c r="BH28" s="243" t="str">
        <f>IF(C28=TRUonly,PRODUCT(G28,tru_Load_Factor,tru__hp,BF28,X28,IF(AF28/TRU_oper&lt;1,1,AF28/TRU_oper)*(truck_idle/60),Other!$G$4/454)+PRODUCT(G28,X28,BE28,IF(AF28/TRU_oper&lt;1,1,AF28/TRU_oper)*(truck_idle/60),Other!$G$4/454)+PRODUCT(G28,X28,(AF28-IF(AF28/TRU_oper&lt;1,1,AF28/TRU_oper)*(truck_idle/60)),TRU_KW,gridNox,Other!$G$4/454),blank)</f>
        <v/>
      </c>
      <c r="BI28" s="435" t="str">
        <f>IF(C28=TRUonly,VLOOKUP(B28+7,'Table 6'!$B$3:$D$20,2),blank)</f>
        <v/>
      </c>
      <c r="BJ28" s="112" t="str">
        <f>IF(C28=TRUonly,VLOOKUP(B28+7,'Tables 2-3 TRU'!$B$14:$D$31,2),blank)</f>
        <v/>
      </c>
      <c r="BK28" s="243" t="str">
        <f>IF(C28=TRUonly,PRODUCT(G28,Y28,AF28-IF(AF28/TRU_oper&lt;1,1,AF28/TRU_oper)*(truck_idle/60),tru_Load_Factor,tru__hp,BJ28,Other!$G$4/454)+PRODUCT(G28,tru_Load_Factor,tru__hp,BJ28,Y28,IF(AF28/TRU_oper&lt;1,1,AF28/TRU_oper)*(truck_idle/60),Other!$G$4/454)+PRODUCT(G28,Y28,BI28,IF(AF28/TRU_oper&lt;1,1,AF28/TRU_oper)*(truck_idle/60),Other!$G$4/454),blank)</f>
        <v/>
      </c>
      <c r="BL28" s="243" t="str">
        <f>IF(C28=TRUonly,PRODUCT(G28,tru_Load_Factor,tru__hp,BJ28,Y28,IF(AF28/TRU_oper&lt;1,1,AF28/TRU_oper)*(truck_idle/60),Other!$G$4/454)+PRODUCT(G28,Y28,BI28,IF(AF28/TRU_oper&lt;1,1,AF28/TRU_oper)*(truck_idle/60),Other!$G$4/454)+PRODUCT(G28,Y28,(AF28-IF(AF28/TRU_oper&lt;1,1,AF28/TRU_oper)*(truck_idle/60)),TRU_KW,gridNox,Other!$G$4/454),blank)</f>
        <v/>
      </c>
      <c r="BM28" s="435" t="str">
        <f>IF(C28=TRUonly,VLOOKUP(B28+8,'Table 6'!$B$3:$D$20,2),blank)</f>
        <v/>
      </c>
      <c r="BN28" s="112" t="str">
        <f>IF(C28=TRUonly,VLOOKUP(B28+8,'Tables 2-3 TRU'!$B$14:$D$31,2),blank)</f>
        <v/>
      </c>
      <c r="BO28" s="243" t="str">
        <f>IF(C28=TRUonly,PRODUCT(G28,Z28,AF28-IF(AF28/TRU_oper&lt;1,1,AF28/TRU_oper)*(truck_idle/60),tru_Load_Factor,tru__hp,BN28,Other!$G$4/454)+PRODUCT(G28,tru_Load_Factor,tru__hp,BN28,Z28,IF(AF28/TRU_oper&lt;1,1,AF28/TRU_oper)*(truck_idle/60),Other!$G$4/454)+PRODUCT(G28,Z28,BM28,IF(AF28/TRU_oper&lt;1,1,AF28/TRU_oper)*(truck_idle/60),Other!$G$4/454),blank)</f>
        <v/>
      </c>
      <c r="BP28" s="243" t="str">
        <f>IF(C28=TRUonly,PRODUCT(G28,tru_Load_Factor,tru__hp,BN28,Z28,(AF28/TRU_oper)*(truck_idle/60),Other!$G$4/454)+PRODUCT(G28,Z28,BM28,(AF28/TRU_oper)*(truck_idle/60),Other!$G$4/454)+PRODUCT(G28,Z28,(AF28-(AF28/TRU_oper)*(truck_idle/60)),TRU_KW,gridNox,Other!$G$4/454),blank)</f>
        <v/>
      </c>
      <c r="BQ28" s="435" t="str">
        <f>IF(C28=TRUonly,VLOOKUP(B28+9,'Table 6'!$B$3:$D$20,2),blank)</f>
        <v/>
      </c>
      <c r="BR28" s="112" t="str">
        <f>IF(C28=TRUonly,VLOOKUP(B28+9,'Tables 2-3 TRU'!$B$14:$D$31,2),blank)</f>
        <v/>
      </c>
      <c r="BS28" s="243" t="str">
        <f>IF(C28=TRUonly,PRODUCT(G28,AA28,AF28-IF(AF28/TRU_oper&lt;1,1,AF28/TRU_oper)*(truck_idle/60),tru_Load_Factor,tru__hp,BR28,Other!$G$4/454)+PRODUCT(G28,tru_Load_Factor,tru__hp,BR28,AA28,IF(AF28/TRU_oper&lt;1,1,AF28/TRU_oper)*(truck_idle/60),Other!$G$4/454)+PRODUCT(G28,AA28,BQ28,IF(AF28/TRU_oper&lt;1,1,AF28/TRU_oper)*(truck_idle/60),Other!$G$4/454),blank)</f>
        <v/>
      </c>
      <c r="BT28" s="243" t="str">
        <f>IF(C28=TRUonly,PRODUCT(G28,tru_Load_Factor,tru__hp,BR28,AA28,IF(AF28/TRU_oper&lt;1,1,AF28/TRU_oper)*(truck_idle/60),Other!$G$4/454)+PRODUCT(G28,AA28,BQ28,IF(AF28/TRU_oper&lt;1,1,AF28/TRU_oper)*(truck_idle/60),Other!$G$4/454)+PRODUCT(G28,AA28,(AF28-IF(AF28/TRU_oper&lt;1,1,AF28/TRU_oper)*(truck_idle/60)),TRU_KW,gridNox,Other!$G$4/454),blank)</f>
        <v/>
      </c>
      <c r="BU28" s="112"/>
      <c r="BV28" s="435" t="str">
        <f>IF(C28=TRUonly,VLOOKUP(B28+0,'Table 6'!$B$3:$D$20,3),blank)</f>
        <v/>
      </c>
      <c r="BW28" s="112" t="str">
        <f>IF(C28=TRUonly,VLOOKUP(B28+0,'Tables 2-3 TRU'!$B$14:$D$31,3),blank)</f>
        <v/>
      </c>
      <c r="BX28" s="243" t="str">
        <f>IF(C28=TRUonly,PRODUCT(G28,R28,AF28-IF(AF28/TRU_oper&lt;1,1,AF28/TRU_oper)*(truck_idle/60),tru_Load_Factor,tru__hp,BW28,Other!$G$4/454)+PRODUCT(G28,tru_Load_Factor,tru__hp,BW28,R28,IF(AF28/TRU_oper&lt;1,1,AF28/TRU_oper)*(truck_idle/60),365/454)+PRODUCT(G28,R28,BV28,IF(AF28/TRU_oper&lt;1,1,AF28/TRU_oper)*(truck_idle/60),Other!$G$4/454),blank)</f>
        <v/>
      </c>
      <c r="BY28" s="243" t="str">
        <f>IF(C28=TRUonly,PRODUCT(G28,tru_Load_Factor,tru__hp,BW28,R28,IF(AF28/TRU_oper&lt;1,1,AF28/TRU_oper)*(truck_idle/60),Other!$G$4/454)+PRODUCT(G28,R28,BV28,IF(AF28/TRU_oper&lt;1,1,AF28/TRU_oper)*(truck_idle/60),Other!$G$4/454)+PRODUCT(G28,R28,(AF28-IF(AF28/TRU_oper&lt;1,1,AF28/TRU_oper)*(truck_idle/60)),TRU_KW,gridPM,Other!$G$4/454),blank)</f>
        <v/>
      </c>
      <c r="BZ28" s="435" t="str">
        <f>IF(C28=TRUonly,VLOOKUP(B28+1,'Table 6'!$B$3:$D$20,3),blank)</f>
        <v/>
      </c>
      <c r="CA28" s="112" t="str">
        <f>IF(C28=TRUonly,VLOOKUP(B28+1,'Tables 2-3 TRU'!$B$14:$D$31,3),blank)</f>
        <v/>
      </c>
      <c r="CB28" s="243" t="str">
        <f>IF(C28=TRUonly,PRODUCT(G28,S28,AF28-IF(AF28/TRU_oper&lt;1,1,AF28/TRU_oper)*(truck_idle/60),tru_Load_Factor,tru__hp,CA28,Other!$G$4/454)+PRODUCT(G28,tru_Load_Factor,tru__hp,CA28,S28,IF(AF28/TRU_oper&lt;1,1,AF28/TRU_oper)*(truck_idle/60),365/454)+PRODUCT(G28,S28,BZ28,IF(AF28/TRU_oper&lt;1,1,AF28/TRU_oper)*(truck_idle/60),Other!$G$4/454),blank)</f>
        <v/>
      </c>
      <c r="CC28" s="243" t="str">
        <f>IF(C28=TRUonly,PRODUCT(G28,tru_Load_Factor,tru__hp,CA28,S28,IF(AF28/TRU_oper&lt;1,1,AF28/TRU_oper)*(truck_idle/60),Other!$G$4/454)+PRODUCT(G28,S28,BZ28,IF(AF28/TRU_oper&lt;1,1,AF28/TRU_oper)*(truck_idle/60),Other!$G$4/454)+PRODUCT(G28,S28,(AF28-IF(AF28/TRU_oper&lt;1,1,AF28/TRU_oper)*(truck_idle/60)),TRU_KW,gridPM,Other!$G$4/454),blank)</f>
        <v/>
      </c>
      <c r="CD28" s="435" t="str">
        <f>IF(C28=TRUonly,VLOOKUP(B28+2,'Table 6'!$B$3:$D$20,3),blank)</f>
        <v/>
      </c>
      <c r="CE28" s="112" t="str">
        <f>IF(C28=TRUonly,VLOOKUP(B28+2,'Tables 2-3 TRU'!$B$14:$D$31,3),blank)</f>
        <v/>
      </c>
      <c r="CF28" s="243" t="str">
        <f>IF(C28=TRUonly,PRODUCT(G28,T28,AF28-IF(AF28/TRU_oper&lt;1,1,AF28/TRU_oper)*(truck_idle/60),tru_Load_Factor,tru__hp,CE28,Other!$G$4/454)+PRODUCT(G28,tru_Load_Factor,tru__hp,CE28,T28,IF(AF28/TRU_oper&lt;1,1,AF28/TRU_oper)*(truck_idle/60),365/454)+PRODUCT(G28,T28,CD28,IF(AF28/TRU_oper&lt;1,1,AF28/TRU_oper)*(truck_idle/60),Other!$G$4/454),blank)</f>
        <v/>
      </c>
      <c r="CG28" s="243" t="str">
        <f>IF(C28=TRUonly,PRODUCT(G28,tru_Load_Factor,tru__hp,CE28,T28,IF(AF28/TRU_oper&lt;1,1,AF28/TRU_oper)*(truck_idle/60),Other!$G$4/454)+PRODUCT(G28,T28,CD28,IF(AF28/TRU_oper&lt;1,1,AF28/TRU_oper)*(truck_idle/60),Other!$G$4/454)+PRODUCT(G28,T28,(AF28-IF(AF28/TRU_oper&lt;1,1,AF28/TRU_oper)*(truck_idle/60)),TRU_KW,gridPM,Other!$G$4/454),blank)</f>
        <v/>
      </c>
      <c r="CH28" s="435" t="str">
        <f>IF(C28=TRUonly,VLOOKUP(B28+3,'Table 6'!$B$3:$D$20,3),blank)</f>
        <v/>
      </c>
      <c r="CI28" s="112" t="str">
        <f>IF(C28=TRUonly,VLOOKUP(B28+3,'Tables 2-3 TRU'!$B$14:$D$31,3),blank)</f>
        <v/>
      </c>
      <c r="CJ28" s="243" t="str">
        <f>IF(C28=TRUonly,PRODUCT(G28,U28,AF28-IF(AF28/TRU_oper&lt;1,1,AF28/TRU_oper)*(truck_idle/60),tru_Load_Factor,tru__hp,CI28,Other!$G$4/454)+PRODUCT(G28,tru_Load_Factor,tru__hp,CI28,U28,IF(AF28/TRU_oper&lt;1,1,AF28/TRU_oper)*(truck_idle/60),Other!$G$4/454)+PRODUCT(G28,U28,CH28,IF(AF28/TRU_oper&lt;1,1,AF28/TRU_oper)*(truck_idle/60),Other!$G$4/454),blank)</f>
        <v/>
      </c>
      <c r="CK28" s="243" t="str">
        <f>IF(C28=TRUonly,PRODUCT(G28,tru_Load_Factor,tru__hp,CI28,U28,IF(AF28/TRU_oper&lt;1,1,AF28/TRU_oper)*(truck_idle/60),Other!$G$4/454)+PRODUCT(G28,U28,CH28,IF(AF28/TRU_oper&lt;1,1,AF28/TRU_oper)*(truck_idle/60),Other!$G$4/454)+PRODUCT(G28,U28,(AF28-IF(AF28/TRU_oper&lt;1,1,AF28/TRU_oper)*(truck_idle/60)),TRU_KW,gridPM,Other!$G$4/454),blank)</f>
        <v/>
      </c>
      <c r="CL28" s="435" t="str">
        <f>IF(C28=TRUonly,VLOOKUP(B28+4,'Table 6'!$B$3:$D$20,3),blank)</f>
        <v/>
      </c>
      <c r="CM28" s="112" t="str">
        <f>IF(C28=TRUonly,VLOOKUP(B28+4,'Tables 2-3 TRU'!$B$14:$D$31,3),blank)</f>
        <v/>
      </c>
      <c r="CN28" s="243" t="str">
        <f>IF(C28=TRUonly,PRODUCT(G28,V28,AF28-IF(AF28/TRU_oper&lt;1,1,AF28/TRU_oper)*(truck_idle/60),tru_Load_Factor,tru__hp,CM28,Other!$G$4/454)+PRODUCT(G28,tru_Load_Factor,tru__hp,CM28,V28,IF(AF28/TRU_oper&lt;1,1,AF28/TRU_oper)*(truck_idle/60),Other!$G$4/454)+PRODUCT(G28,V28,CL28,IF(AF28/TRU_oper&lt;1,1,AF28/TRU_oper)*(truck_idle/60),Other!$G$4/454),blank)</f>
        <v/>
      </c>
      <c r="CO28" s="243" t="str">
        <f>IF(C28=TRUonly,PRODUCT(G28,tru_Load_Factor,tru__hp,CM28,V28,IF(AF28/TRU_oper&lt;1,1,AF28/TRU_oper)*(truck_idle/60),Other!$G$4/454)+PRODUCT(G28,V28,CL28,IF(AF28/TRU_oper&lt;1,1,AF28/TRU_oper)*(truck_idle/60),Other!$G$4/454)+PRODUCT(G28,V28,(AF28-IF(AF28/TRU_oper&lt;1,1,AF28/TRU_oper)*(truck_idle/60)),TRU_KW,gridPM,Other!$G$4/454),blank)</f>
        <v/>
      </c>
      <c r="CP28" s="435" t="str">
        <f>IF(C28=TRUonly,VLOOKUP(B28+5,'Table 6'!$B$3:$D$20,3),blank)</f>
        <v/>
      </c>
      <c r="CQ28" s="112" t="str">
        <f>IF(C28=TRUonly,VLOOKUP(B28+5,'Tables 2-3 TRU'!$B$14:$D$31,3),blank)</f>
        <v/>
      </c>
      <c r="CR28" s="243" t="str">
        <f>IF(C28=TRUonly,PRODUCT(G28,W28,AF28-IF(AF28/TRU_oper&lt;1,1,AF28/TRU_oper)*(truck_idle/60),tru_Load_Factor,tru__hp,CQ28,Other!$G$4/454)+PRODUCT(G28,tru_Load_Factor,tru__hp,CQ28,W28,IF(AF28/TRU_oper&lt;1,1,AF28/TRU_oper)*(truck_idle/60),Other!$G$4/454)+PRODUCT(G28,W28,CP28,IF(AF28/TRU_oper&lt;1,1,AF28/TRU_oper)*(truck_idle/60),Other!$G$4/454),blank)</f>
        <v/>
      </c>
      <c r="CS28" s="243" t="str">
        <f>IF(C28=TRUonly,PRODUCT(G28,tru_Load_Factor,tru__hp,CQ28,W28,IF(AF28/TRU_oper&lt;1,1,AF28/TRU_oper)*(truck_idle/60),Other!$G$4/454)+PRODUCT(G28,W28,CP28,IF(AF28/TRU_oper&lt;1,1,AF28/TRU_oper)*(truck_idle/60),Other!$G$4/454)+PRODUCT(G28,W28,(AF28-IF(AF28/TRU_oper&lt;1,1,AF28/TRU_oper)*(truck_idle/60)),TRU_KW,gridPM,Other!$G$4/454),blank)</f>
        <v/>
      </c>
      <c r="CT28" s="435" t="str">
        <f>IF(C28=TRUonly,VLOOKUP(B28+6,'Table 6'!$B$3:$D$20,3),blank)</f>
        <v/>
      </c>
      <c r="CU28" s="112" t="str">
        <f>IF(C28=TRUonly,VLOOKUP(B28+6,'Tables 2-3 TRU'!$B$14:$D$31,3),blank)</f>
        <v/>
      </c>
      <c r="CV28" s="243" t="str">
        <f>IF(C28=TRUonly,PRODUCT(G28,X28,AF28-IF(AF28/TRU_oper&lt;1,1,AF28/TRU_oper)*(truck_idle/60),tru_Load_Factor,tru__hp,CU28,Other!$G$4/454)+PRODUCT(G28,tru_Load_Factor,tru__hp,CU28,X28,IF(AF28/TRU_oper&lt;1,1,AF28/TRU_oper)*(truck_idle/60),Other!$G$4/454)+PRODUCT(G28,X28,CT28,IF(AF28/TRU_oper&lt;1,1,AF28/TRU_oper)*(truck_idle/60),Other!$G$4/454),blank)</f>
        <v/>
      </c>
      <c r="CW28" s="243" t="str">
        <f>IF(C28=TRUonly,PRODUCT(G28,tru_Load_Factor,tru__hp,CU28,X28,IF(AF28/TRU_oper&lt;1,1,AF28/TRU_oper)*(truck_idle/60),Other!$G$4/454)+PRODUCT(G28,X28,CT28,IF(AF28/TRU_oper&lt;1,1,AF28/TRU_oper)*(truck_idle/60),Other!$G$4/454)+PRODUCT(G28,X28,(AF28-IF(AF28/TRU_oper&lt;1,1,AF28/TRU_oper)*(truck_idle/60)),TRU_KW,gridPM,Other!$G$4/454),blank)</f>
        <v/>
      </c>
      <c r="CX28" s="435" t="str">
        <f>IF(C28=TRUonly,VLOOKUP(B28+7,'Table 6'!$B$3:$D$20,3),blank)</f>
        <v/>
      </c>
      <c r="CY28" s="112" t="str">
        <f>IF(C28=TRUonly,VLOOKUP(B28+7,'Tables 2-3 TRU'!$B$14:$D$31,3),blank)</f>
        <v/>
      </c>
      <c r="CZ28" s="243" t="str">
        <f>IF(C28=TRUonly,PRODUCT(G28,Y28,AF28-IF(AF28/TRU_oper&lt;1,1,AF28/TRU_oper)*(truck_idle/60),tru_Load_Factor,tru__hp,CY28,Other!$G$4/454)+PRODUCT(G28,tru_Load_Factor,tru__hp,CY28,Y28,IF(AF28/TRU_oper&lt;1,1,AF28/TRU_oper)*(truck_idle/60),Other!$G$4/454)+PRODUCT(G28,Y28,CX28,IF(AF28/TRU_oper&lt;1,1,AF28/TRU_oper)*(truck_idle/60),Other!$G$4/454),blank)</f>
        <v/>
      </c>
      <c r="DA28" s="243" t="str">
        <f>IF(C28=TRUonly,PRODUCT(G28,tru_Load_Factor,tru__hp,CY28,Y28,IF(AF28/TRU_oper&lt;1,1,AF28/TRU_oper)*(truck_idle/60),Other!$G$4/454)+PRODUCT(G28,Y28,CX28,IF(AF28/TRU_oper&lt;1,1,AF28/TRU_oper)*(truck_idle/60),Other!$G$4/454)+PRODUCT(G28,Y28,(AF28-IF(AF28/TRU_oper&lt;1,1,AF28/TRU_oper)*(truck_idle/60)),TRU_KW,gridPM,Other!$G$4/454),blank)</f>
        <v/>
      </c>
      <c r="DB28" s="435" t="str">
        <f>IF(C28=TRUonly,VLOOKUP(B28+8,'Table 6'!$B$3:$D$20,3),blank)</f>
        <v/>
      </c>
      <c r="DC28" s="112" t="str">
        <f>IF(C28=TRUonly,VLOOKUP(B28+8,'Tables 2-3 TRU'!$B$14:$D$31,3),blank)</f>
        <v/>
      </c>
      <c r="DD28" s="243" t="str">
        <f>IF(C28=TRUonly,PRODUCT(G28,Z28,AF28-IF(AF28/TRU_oper&lt;1,1,AF28/TRU_oper)*(truck_idle/60),tru_Load_Factor,tru__hp,DC28,Other!$G$4/454)+PRODUCT(G28,tru_Load_Factor,tru__hp,DC28,Z28,IF(AF28/TRU_oper&lt;1,1,AF28/TRU_oper)*(truck_idle/60),Other!$G$4/454)+PRODUCT(G28,Z28,DB28,IF(AF28/TRU_oper&lt;1,1,AF28/TRU_oper)*(truck_idle/60),Other!$G$4/454),blank)</f>
        <v/>
      </c>
      <c r="DE28" s="243" t="str">
        <f>IF(C28=TRUonly,PRODUCT(G28,tru_Load_Factor,tru__hp,DC28,Z28,IF(AF28/TRU_oper&lt;1,1,AF28/TRU_oper)*(truck_idle/60),Other!$G$4/454)+PRODUCT(G28,Z28,DB28,IF(AF28/TRU_oper&lt;1,1,AF28/TRU_oper)*(truck_idle/60),Other!$G$4/454)+PRODUCT(G28,Z28,(AF28-IF(AF28/TRU_oper&lt;1,1,AF28/TRU_oper)*(truck_idle/60)),TRU_KW,gridPM,Other!$G$4/454),blank)</f>
        <v/>
      </c>
      <c r="DF28" s="435" t="str">
        <f>IF(C28=TRUonly,VLOOKUP(B28+9,'Table 6'!$B$3:$D$20,3),blank)</f>
        <v/>
      </c>
      <c r="DG28" s="112" t="str">
        <f>IF(C28=TRUonly,VLOOKUP(B28+9,'Tables 2-3 TRU'!$B$14:$D$31,3),blank)</f>
        <v/>
      </c>
      <c r="DH28" s="243" t="str">
        <f>IF(C28=TRUonly,PRODUCT(G28,AA28,AF28-IF(AF28/TRU_oper&lt;1,1,AF28/TRU_oper)*(truck_idle/60),tru_Load_Factor,tru__hp,DG28,Other!$G$4/454)+PRODUCT(G28,tru_Load_Factor,tru__hp,DG28,AA28,IF(AF28/TRU_oper&lt;1,1,AF28/TRU_oper)*(truck_idle/60),Other!$G$4/454)+PRODUCT(G28,AA28,DF28,IF(AF28/TRU_oper&lt;1,1,AF28/TRU_oper)*(truck_idle/60),Other!$G$4/454),blank)</f>
        <v/>
      </c>
      <c r="DI28" s="243" t="str">
        <f>IF(C28=TRUonly,PRODUCT(G28,tru_Load_Factor,tru__hp,DG28,AA28,IF(AF28/TRU_oper&lt;1,1,AF28/TRU_oper)*(truck_idle/60),Other!$G$4/454)+PRODUCT(G28,AA28,DF28,IF(AF28/TRU_oper&lt;1,1,AF28/TRU_oper)*(truck_idle/60),Other!$G$4/454)+PRODUCT(G28,AA28,(AF28-IF(AF28/TRU_oper&lt;1,1,AF28/TRU_oper)*(truck_idle/60)),TRU_KW,gridPM,Other!$G$4/454),blank)</f>
        <v/>
      </c>
      <c r="DK28" s="4" t="str">
        <f t="shared" si="1"/>
        <v/>
      </c>
      <c r="DL28" s="4" t="str">
        <f t="shared" si="2"/>
        <v/>
      </c>
      <c r="DM28" s="4"/>
      <c r="DN28" s="4" t="str">
        <f t="shared" si="3"/>
        <v/>
      </c>
      <c r="DO28" s="4" t="str">
        <f t="shared" si="4"/>
        <v/>
      </c>
      <c r="DP28" s="4"/>
      <c r="DQ28" s="4" t="str">
        <f t="shared" si="5"/>
        <v/>
      </c>
      <c r="DR28" s="4" t="str">
        <f t="shared" si="6"/>
        <v/>
      </c>
      <c r="DS28" s="4" t="str">
        <f t="shared" si="7"/>
        <v/>
      </c>
      <c r="DT28" s="244" t="str">
        <f t="shared" si="8"/>
        <v/>
      </c>
      <c r="DU28" s="55"/>
    </row>
    <row r="29" spans="1:125" x14ac:dyDescent="0.2">
      <c r="A29" t="str">
        <f>IF(C29=TRUonly,'User Input Data'!A33,blank)</f>
        <v/>
      </c>
      <c r="B29" t="str">
        <f>IF(C29=TRUonly,'User Input Data'!B33,blank)</f>
        <v/>
      </c>
      <c r="C29" t="str">
        <f>IF('User Input Data'!C33=TRUonly,'User Input Data'!C33,blank)</f>
        <v/>
      </c>
      <c r="D29" t="str">
        <f>IF(AND('User Input Data'!D33&gt;1,C29=TRUonly),'User Input Data'!D33,blank)</f>
        <v/>
      </c>
      <c r="E29" t="str">
        <f>IF(AND('User Input Data'!E33&gt;1,C29=TRUonly),'User Input Data'!E33,blank)</f>
        <v/>
      </c>
      <c r="F29" t="str">
        <f>IF(AND('User Input Data'!F33&gt;1,C29=TRUonly),'User Input Data'!F33,blank)</f>
        <v/>
      </c>
      <c r="G29" t="str">
        <f>IF(AND('User Input Data'!G33&gt;1,C29=TRUonly),'User Input Data'!G33,blank)</f>
        <v/>
      </c>
      <c r="H29" s="78"/>
      <c r="I29" s="78"/>
      <c r="J29" s="78"/>
      <c r="K29" s="78"/>
      <c r="L29" s="78"/>
      <c r="M29" s="78"/>
      <c r="N29" s="78"/>
      <c r="O29" s="78"/>
      <c r="P29" s="78"/>
      <c r="Q29" s="78"/>
      <c r="R29" s="79" t="str">
        <f>IF(C29=TRUonly,'User Input Data'!R33,blank)</f>
        <v/>
      </c>
      <c r="S29" s="79" t="str">
        <f>IF(C29=TRUonly,'User Input Data'!S33,blank)</f>
        <v/>
      </c>
      <c r="T29" s="79" t="str">
        <f>IF(C29=TRUonly,'User Input Data'!T33,blank)</f>
        <v/>
      </c>
      <c r="U29" s="79" t="str">
        <f>IF(C29=TRUonly,'User Input Data'!U33,blank)</f>
        <v/>
      </c>
      <c r="V29" s="79" t="str">
        <f>IF(C29=TRUonly,'User Input Data'!V33,blank)</f>
        <v/>
      </c>
      <c r="W29" s="79" t="str">
        <f>IF(C29=TRUonly,'User Input Data'!W33,blank)</f>
        <v/>
      </c>
      <c r="X29" s="79" t="str">
        <f>IF(C29=TRUonly,'User Input Data'!X33,blank)</f>
        <v/>
      </c>
      <c r="Y29" s="79" t="str">
        <f>IF(C29=TRUonly,'User Input Data'!Y33,blank)</f>
        <v/>
      </c>
      <c r="Z29" s="79" t="str">
        <f>IF(C29=TRUonly,'User Input Data'!Z33,blank)</f>
        <v/>
      </c>
      <c r="AA29" s="79" t="str">
        <f>IF(C29=TRUonly,'User Input Data'!AA33,blank)</f>
        <v/>
      </c>
      <c r="AB29" s="9" t="str">
        <f>IF('User Input Data'!C33=TRUonly,'User Input Data'!AC33,blank)</f>
        <v/>
      </c>
      <c r="AC29" s="9" t="str">
        <f>IF('User Input Data'!C33=TRUonly,'User Input Data'!AD33,blank)</f>
        <v/>
      </c>
      <c r="AE29" s="78"/>
      <c r="AF29" t="str">
        <f>IF(F29&gt;0,F29,Other!$G$7)</f>
        <v/>
      </c>
      <c r="AG29" s="435" t="str">
        <f>IF(C29=TRUonly,VLOOKUP(B29+0,'Table 6'!$B$3:$D$20,2),blank)</f>
        <v/>
      </c>
      <c r="AH29" t="str">
        <f>IF(C29=TRUonly,VLOOKUP(B29+0,'Tables 2-3 TRU'!$B$14:$D$31,2),blank)</f>
        <v/>
      </c>
      <c r="AI29" s="243" t="str">
        <f>IF(C29=TRUonly,PRODUCT(G29,IF(AF29/TRU_oper&lt;1,1,AF29/TRU_oper)*(truck_idle/60),Other!$G$4/454,AG29,R29)+PRODUCT(G29,tru_Load_Factor,tru__hp,R29,IF(AF29/TRU_oper&lt;1,1,AF29/TRU_oper)*(truck_idle/60),Other!$G$4/454,AH29)+PRODUCT(G29,R29,(AF29-IF(AF29/TRU_oper&lt;1,1,AF29/TRU_oper)*(truck_idle/60)),tru_Load_Factor,tru__hp,Other!$G$4/454,AH29),blank)</f>
        <v/>
      </c>
      <c r="AJ29" s="243" t="str">
        <f>IF(C29=TRUonly,PRODUCT(G29,tru_Load_Factor,tru__hp,AH29,R29,IF(AF29/TRU_oper&lt;1,1,AF29/TRU_oper)*(truck_idle/60),Other!$G$4/454)+PRODUCT(G29,R29,AG29,IF(AF29/TRU_oper&lt;1,1,AF29/TRU_oper)*(truck_idle/60),Other!$G$4/454)+PRODUCT(G29,R29,(AF29-IF(AF29/TRU_oper&lt;1,1,AF29/TRU_oper)*(truck_idle/60)),TRU_KW,gridNox,Other!$G$4/454),blank)</f>
        <v/>
      </c>
      <c r="AK29" s="435" t="str">
        <f>IF(C29=TRUonly,VLOOKUP(B29+1,'Table 6'!$B$3:$D$20,2),blank)</f>
        <v/>
      </c>
      <c r="AL29" s="112" t="str">
        <f>IF(C29=TRUonly,VLOOKUP(B29+1,'Tables 2-3 TRU'!$B$14:$D$31,2),blank)</f>
        <v/>
      </c>
      <c r="AM29" s="243" t="str">
        <f>IF(C29=TRUonly,PRODUCT(G29,S29,AF29-IF(AF29/TRU_oper&lt;1,1,AF29/TRU_oper)*(truck_idle/60),tru_Load_Factor,tru__hp,AL29,Other!$G$4/454)+PRODUCT(G29,tru_Load_Factor,tru__hp,AL29,S29,IF(AF29/TRU_oper&lt;1,1,AF29/TRU_oper)*(truck_idle/60),Other!$G$4/454)+PRODUCT(G29,S29,AK29,IF(AF29/TRU_oper&lt;1,1,AF29/TRU_oper)*(truck_idle/60),Other!$G$4/454),blank)</f>
        <v/>
      </c>
      <c r="AN29" s="243" t="str">
        <f>IF(C29=TRUonly,PRODUCT(G29,tru_Load_Factor,tru__hp,AL29,S29,IF(AF29/TRU_oper&lt;1,1,AF29/TRU_oper)*(truck_idle/60),Other!$G$4/454)+PRODUCT(G29,S29,AK29,IF(AF29/TRU_oper&lt;1,1,AF29/TRU_oper)*(truck_idle/60),Other!$G$4/454)+PRODUCT(G29,S29,(AF29-IF(AF29/TRU_oper&lt;1,1,AF29/TRU_oper)*(truck_idle/60)),TRU_KW,gridNox,Other!$G$4/454),blank)</f>
        <v/>
      </c>
      <c r="AO29" s="435" t="str">
        <f>IF(C29=TRUonly,VLOOKUP(B29+2,'Table 6'!$B$3:$D$20,2),blank)</f>
        <v/>
      </c>
      <c r="AP29" s="112" t="str">
        <f>IF(C29=TRUonly,VLOOKUP(B29+2,'Tables 2-3 TRU'!$B$14:$D$31,2),blank)</f>
        <v/>
      </c>
      <c r="AQ29" s="243" t="str">
        <f>IF(C29=TRUonly,PRODUCT(G29,T29,AF29-IF(AF29/TRU_oper&lt;1,1,AF29/TRU_oper)*(truck_idle/60),tru_Load_Factor,tru__hp,AP29,Other!$G$4/454)+PRODUCT(G29,tru_Load_Factor,tru__hp,AP29,T29,IF(AF29/TRU_oper&lt;1,1,AF29/TRU_oper)*(truck_idle/60),Other!$G$4/454)+PRODUCT(G29,T29,AO29,IF(AF29/TRU_oper&lt;1,1,AF29/TRU_oper)*(truck_idle/60),Other!$G$4/454),blank)</f>
        <v/>
      </c>
      <c r="AR29" s="243" t="str">
        <f>IF(C29=TRUonly,PRODUCT(G29,tru_Load_Factor,tru__hp,AP29,T29,IF(AF29/TRU_oper&lt;1,1,AF29/TRU_oper)*(truck_idle/60),Other!$G$4/454)+PRODUCT(G29,T29,AO29,IF(AF29/TRU_oper&lt;1,1,AF29/TRU_oper)*(truck_idle/60),Other!$G$4/454)+PRODUCT(G29,T29,(AF29-IF(AF29/TRU_oper&lt;1,1,AF29/TRU_oper)*(truck_idle/60)),TRU_KW,gridNox,Other!$G$4/454),blank)</f>
        <v/>
      </c>
      <c r="AS29" s="435" t="str">
        <f>IF(C29=TRUonly,VLOOKUP(B29+3,'Table 6'!$B$3:$D$20,2),blank)</f>
        <v/>
      </c>
      <c r="AT29" s="112" t="str">
        <f>IF(C29=TRUonly,VLOOKUP(B29+3,'Tables 2-3 TRU'!$B$14:$D$31,2),blank)</f>
        <v/>
      </c>
      <c r="AU29" s="243" t="str">
        <f>IF(C29=TRUonly,PRODUCT(G29,U29,AF29-IF(AF29/TRU_oper&lt;1,1,AF29/TRU_oper)*(truck_idle/60),tru_Load_Factor,tru__hp,AT29,Other!$G$4/454)+PRODUCT(G29,tru_Load_Factor,tru__hp,AT29,U29,IF(AF29/TRU_oper&lt;1,1,AF29/TRU_oper)*(truck_idle/60),Other!$G$4/454)+PRODUCT(G29,U29,AS29,IF(AF29/TRU_oper&lt;1,1,AF29/TRU_oper)*(truck_idle/60),Other!$G$4/454),blank)</f>
        <v/>
      </c>
      <c r="AV29" s="243" t="str">
        <f>IF(C29=TRUonly,PRODUCT(G29,tru_Load_Factor,tru__hp,AT29,U29,IF(AF29/TRU_oper&lt;1,1,AF29/TRU_oper)*(truck_idle/60),Other!$G$4/454)+PRODUCT(G29,U29,AS29,IF(AF29/TRU_oper&lt;1,1,AF29/TRU_oper)*(truck_idle/60),Other!$G$4/454)+PRODUCT(G29,U29,(AF29-IF(AF29/TRU_oper&lt;1,1,AF29/TRU_oper)*(truck_idle/60)),TRU_KW,gridNox,Other!$G$4/454),blank)</f>
        <v/>
      </c>
      <c r="AW29" s="435" t="str">
        <f>IF(C29=TRUonly,VLOOKUP(B29+4,'Table 6'!$B$3:$D$20,2),blank)</f>
        <v/>
      </c>
      <c r="AX29" s="112" t="str">
        <f>IF(C29=TRUonly,VLOOKUP(B29+4,'Tables 2-3 TRU'!$B$14:$D$31,2),blank)</f>
        <v/>
      </c>
      <c r="AY29" s="243" t="str">
        <f>IF(C29=TRUonly,PRODUCT(G29,V29,AF29-IF(AF29/TRU_oper&lt;1,1,AF29/TRU_oper)*(truck_idle/60),tru_Load_Factor,tru__hp,AX29,Other!$G$4/454)+PRODUCT(G29,tru_Load_Factor,tru__hp,AX29,V29,IF(AF29/TRU_oper&lt;1,1,AF29/TRU_oper)*(truck_idle/60),Other!$G$4/454)+PRODUCT(G29,V29,AW29,IF(AF29/TRU_oper&lt;1,1,AF29/TRU_oper)*(truck_idle/60),Other!$G$4/454),blank)</f>
        <v/>
      </c>
      <c r="AZ29" s="243" t="str">
        <f>IF(C29=TRUonly,PRODUCT(G29,tru_Load_Factor,tru__hp,AX29,V29,IF(AF29/TRU_oper&lt;1,1,AF29/TRU_oper)*(truck_idle/60),Other!$G$4/454)+PRODUCT(G29,V29,AW29,IF(AF29/TRU_oper&lt;1,1,AF29/TRU_oper)*(truck_idle/60),Other!$G$4/454)+PRODUCT(G29,V29,(AF29-IF(AF29/TRU_oper&lt;1,1,AF29/TRU_oper)*(truck_idle/60)),TRU_KW,gridNox,Other!$G$4/454),blank)</f>
        <v/>
      </c>
      <c r="BA29" s="435" t="str">
        <f>IF(C29=TRUonly,VLOOKUP(B29+5,'Table 6'!$B$3:$D$20,2),blank)</f>
        <v/>
      </c>
      <c r="BB29" s="112" t="str">
        <f>IF(C29=TRUonly,VLOOKUP(B29+5,'Tables 2-3 TRU'!$B$14:$D$31,2),blank)</f>
        <v/>
      </c>
      <c r="BC29" s="243" t="str">
        <f>IF(C29=TRUonly,PRODUCT(G29,W29,AF29-IF(AF29/TRU_oper&lt;1,1,AF29/TRU_oper)*(truck_idle/60),tru_Load_Factor,tru__hp,BB29,Other!$G$4/454)+PRODUCT(G29,tru_Load_Factor,tru__hp,BB29,W29,IF(AF29/TRU_oper&lt;1,1,AF29/TRU_oper)*(truck_idle/60),Other!$G$4/454)+PRODUCT(G29,W29,BA29,IF(AF29/TRU_oper&lt;1,1,AF29/TRU_oper)*(truck_idle/60),Other!$G$4/454),blank)</f>
        <v/>
      </c>
      <c r="BD29" s="243" t="str">
        <f>IF(C29=TRUonly,PRODUCT(G29,tru_Load_Factor,tru__hp,BB29,W29,IF(AF29/TRU_oper&lt;1,1,AF29/TRU_oper)*(truck_idle/60),Other!$G$4/454)+PRODUCT(G29,W29,BA29,IF(AF29/TRU_oper&lt;1,1,AF29/TRU_oper)*(truck_idle/60),Other!$G$4/454)+PRODUCT(G29,W29,(AF29-IF(AF29/TRU_oper&lt;1,1,AF29/TRU_oper)*(truck_idle/60)),TRU_KW,gridNox,Other!$G$4/454),blank)</f>
        <v/>
      </c>
      <c r="BE29" s="435" t="str">
        <f>IF(C29=TRUonly,VLOOKUP(B29+6,'Table 6'!$B$3:$D$20,2),blank)</f>
        <v/>
      </c>
      <c r="BF29" s="112" t="str">
        <f>IF(C29=TRUonly,VLOOKUP(B29+6,'Tables 2-3 TRU'!$B$14:$D$31,2),blank)</f>
        <v/>
      </c>
      <c r="BG29" s="243" t="str">
        <f>IF(C29=TRUonly,PRODUCT(G29,X29,AF29-IF(AF29/TRU_oper&lt;1,1,AF29/TRU_oper)*(truck_idle/60),tru_Load_Factor,tru__hp,BF29,Other!$G$4/454)+PRODUCT(G29,tru_Load_Factor,tru__hp,BF29,X29,IF(AF29/TRU_oper&lt;1,1,AF29/TRU_oper)*(truck_idle/60),Other!$G$4/454)+PRODUCT(G29,X29,BE29,IF(AF29/TRU_oper&lt;1,1,AF29/TRU_oper)*(truck_idle/60),Other!$G$4/454),blank)</f>
        <v/>
      </c>
      <c r="BH29" s="243" t="str">
        <f>IF(C29=TRUonly,PRODUCT(G29,tru_Load_Factor,tru__hp,BF29,X29,IF(AF29/TRU_oper&lt;1,1,AF29/TRU_oper)*(truck_idle/60),Other!$G$4/454)+PRODUCT(G29,X29,BE29,IF(AF29/TRU_oper&lt;1,1,AF29/TRU_oper)*(truck_idle/60),Other!$G$4/454)+PRODUCT(G29,X29,(AF29-IF(AF29/TRU_oper&lt;1,1,AF29/TRU_oper)*(truck_idle/60)),TRU_KW,gridNox,Other!$G$4/454),blank)</f>
        <v/>
      </c>
      <c r="BI29" s="435" t="str">
        <f>IF(C29=TRUonly,VLOOKUP(B29+7,'Table 6'!$B$3:$D$20,2),blank)</f>
        <v/>
      </c>
      <c r="BJ29" s="112" t="str">
        <f>IF(C29=TRUonly,VLOOKUP(B29+7,'Tables 2-3 TRU'!$B$14:$D$31,2),blank)</f>
        <v/>
      </c>
      <c r="BK29" s="243" t="str">
        <f>IF(C29=TRUonly,PRODUCT(G29,Y29,AF29-IF(AF29/TRU_oper&lt;1,1,AF29/TRU_oper)*(truck_idle/60),tru_Load_Factor,tru__hp,BJ29,Other!$G$4/454)+PRODUCT(G29,tru_Load_Factor,tru__hp,BJ29,Y29,IF(AF29/TRU_oper&lt;1,1,AF29/TRU_oper)*(truck_idle/60),Other!$G$4/454)+PRODUCT(G29,Y29,BI29,IF(AF29/TRU_oper&lt;1,1,AF29/TRU_oper)*(truck_idle/60),Other!$G$4/454),blank)</f>
        <v/>
      </c>
      <c r="BL29" s="243" t="str">
        <f>IF(C29=TRUonly,PRODUCT(G29,tru_Load_Factor,tru__hp,BJ29,Y29,IF(AF29/TRU_oper&lt;1,1,AF29/TRU_oper)*(truck_idle/60),Other!$G$4/454)+PRODUCT(G29,Y29,BI29,IF(AF29/TRU_oper&lt;1,1,AF29/TRU_oper)*(truck_idle/60),Other!$G$4/454)+PRODUCT(G29,Y29,(AF29-IF(AF29/TRU_oper&lt;1,1,AF29/TRU_oper)*(truck_idle/60)),TRU_KW,gridNox,Other!$G$4/454),blank)</f>
        <v/>
      </c>
      <c r="BM29" s="435" t="str">
        <f>IF(C29=TRUonly,VLOOKUP(B29+8,'Table 6'!$B$3:$D$20,2),blank)</f>
        <v/>
      </c>
      <c r="BN29" s="112" t="str">
        <f>IF(C29=TRUonly,VLOOKUP(B29+8,'Tables 2-3 TRU'!$B$14:$D$31,2),blank)</f>
        <v/>
      </c>
      <c r="BO29" s="243" t="str">
        <f>IF(C29=TRUonly,PRODUCT(G29,Z29,AF29-IF(AF29/TRU_oper&lt;1,1,AF29/TRU_oper)*(truck_idle/60),tru_Load_Factor,tru__hp,BN29,Other!$G$4/454)+PRODUCT(G29,tru_Load_Factor,tru__hp,BN29,Z29,IF(AF29/TRU_oper&lt;1,1,AF29/TRU_oper)*(truck_idle/60),Other!$G$4/454)+PRODUCT(G29,Z29,BM29,IF(AF29/TRU_oper&lt;1,1,AF29/TRU_oper)*(truck_idle/60),Other!$G$4/454),blank)</f>
        <v/>
      </c>
      <c r="BP29" s="243" t="str">
        <f>IF(C29=TRUonly,PRODUCT(G29,tru_Load_Factor,tru__hp,BN29,Z29,(AF29/TRU_oper)*(truck_idle/60),Other!$G$4/454)+PRODUCT(G29,Z29,BM29,(AF29/TRU_oper)*(truck_idle/60),Other!$G$4/454)+PRODUCT(G29,Z29,(AF29-(AF29/TRU_oper)*(truck_idle/60)),TRU_KW,gridNox,Other!$G$4/454),blank)</f>
        <v/>
      </c>
      <c r="BQ29" s="435" t="str">
        <f>IF(C29=TRUonly,VLOOKUP(B29+9,'Table 6'!$B$3:$D$20,2),blank)</f>
        <v/>
      </c>
      <c r="BR29" s="112" t="str">
        <f>IF(C29=TRUonly,VLOOKUP(B29+9,'Tables 2-3 TRU'!$B$14:$D$31,2),blank)</f>
        <v/>
      </c>
      <c r="BS29" s="243" t="str">
        <f>IF(C29=TRUonly,PRODUCT(G29,AA29,AF29-IF(AF29/TRU_oper&lt;1,1,AF29/TRU_oper)*(truck_idle/60),tru_Load_Factor,tru__hp,BR29,Other!$G$4/454)+PRODUCT(G29,tru_Load_Factor,tru__hp,BR29,AA29,IF(AF29/TRU_oper&lt;1,1,AF29/TRU_oper)*(truck_idle/60),Other!$G$4/454)+PRODUCT(G29,AA29,BQ29,IF(AF29/TRU_oper&lt;1,1,AF29/TRU_oper)*(truck_idle/60),Other!$G$4/454),blank)</f>
        <v/>
      </c>
      <c r="BT29" s="243" t="str">
        <f>IF(C29=TRUonly,PRODUCT(G29,tru_Load_Factor,tru__hp,BR29,AA29,IF(AF29/TRU_oper&lt;1,1,AF29/TRU_oper)*(truck_idle/60),Other!$G$4/454)+PRODUCT(G29,AA29,BQ29,IF(AF29/TRU_oper&lt;1,1,AF29/TRU_oper)*(truck_idle/60),Other!$G$4/454)+PRODUCT(G29,AA29,(AF29-IF(AF29/TRU_oper&lt;1,1,AF29/TRU_oper)*(truck_idle/60)),TRU_KW,gridNox,Other!$G$4/454),blank)</f>
        <v/>
      </c>
      <c r="BU29" s="112"/>
      <c r="BV29" s="435" t="str">
        <f>IF(C29=TRUonly,VLOOKUP(B29+0,'Table 6'!$B$3:$D$20,3),blank)</f>
        <v/>
      </c>
      <c r="BW29" s="112" t="str">
        <f>IF(C29=TRUonly,VLOOKUP(B29+0,'Tables 2-3 TRU'!$B$14:$D$31,3),blank)</f>
        <v/>
      </c>
      <c r="BX29" s="243" t="str">
        <f>IF(C29=TRUonly,PRODUCT(G29,R29,AF29-IF(AF29/TRU_oper&lt;1,1,AF29/TRU_oper)*(truck_idle/60),tru_Load_Factor,tru__hp,BW29,Other!$G$4/454)+PRODUCT(G29,tru_Load_Factor,tru__hp,BW29,R29,IF(AF29/TRU_oper&lt;1,1,AF29/TRU_oper)*(truck_idle/60),365/454)+PRODUCT(G29,R29,BV29,IF(AF29/TRU_oper&lt;1,1,AF29/TRU_oper)*(truck_idle/60),Other!$G$4/454),blank)</f>
        <v/>
      </c>
      <c r="BY29" s="243" t="str">
        <f>IF(C29=TRUonly,PRODUCT(G29,tru_Load_Factor,tru__hp,BW29,R29,IF(AF29/TRU_oper&lt;1,1,AF29/TRU_oper)*(truck_idle/60),Other!$G$4/454)+PRODUCT(G29,R29,BV29,IF(AF29/TRU_oper&lt;1,1,AF29/TRU_oper)*(truck_idle/60),Other!$G$4/454)+PRODUCT(G29,R29,(AF29-IF(AF29/TRU_oper&lt;1,1,AF29/TRU_oper)*(truck_idle/60)),TRU_KW,gridPM,Other!$G$4/454),blank)</f>
        <v/>
      </c>
      <c r="BZ29" s="435" t="str">
        <f>IF(C29=TRUonly,VLOOKUP(B29+1,'Table 6'!$B$3:$D$20,3),blank)</f>
        <v/>
      </c>
      <c r="CA29" s="112" t="str">
        <f>IF(C29=TRUonly,VLOOKUP(B29+1,'Tables 2-3 TRU'!$B$14:$D$31,3),blank)</f>
        <v/>
      </c>
      <c r="CB29" s="243" t="str">
        <f>IF(C29=TRUonly,PRODUCT(G29,S29,AF29-IF(AF29/TRU_oper&lt;1,1,AF29/TRU_oper)*(truck_idle/60),tru_Load_Factor,tru__hp,CA29,Other!$G$4/454)+PRODUCT(G29,tru_Load_Factor,tru__hp,CA29,S29,IF(AF29/TRU_oper&lt;1,1,AF29/TRU_oper)*(truck_idle/60),365/454)+PRODUCT(G29,S29,BZ29,IF(AF29/TRU_oper&lt;1,1,AF29/TRU_oper)*(truck_idle/60),Other!$G$4/454),blank)</f>
        <v/>
      </c>
      <c r="CC29" s="243" t="str">
        <f>IF(C29=TRUonly,PRODUCT(G29,tru_Load_Factor,tru__hp,CA29,S29,IF(AF29/TRU_oper&lt;1,1,AF29/TRU_oper)*(truck_idle/60),Other!$G$4/454)+PRODUCT(G29,S29,BZ29,IF(AF29/TRU_oper&lt;1,1,AF29/TRU_oper)*(truck_idle/60),Other!$G$4/454)+PRODUCT(G29,S29,(AF29-IF(AF29/TRU_oper&lt;1,1,AF29/TRU_oper)*(truck_idle/60)),TRU_KW,gridPM,Other!$G$4/454),blank)</f>
        <v/>
      </c>
      <c r="CD29" s="435" t="str">
        <f>IF(C29=TRUonly,VLOOKUP(B29+2,'Table 6'!$B$3:$D$20,3),blank)</f>
        <v/>
      </c>
      <c r="CE29" s="112" t="str">
        <f>IF(C29=TRUonly,VLOOKUP(B29+2,'Tables 2-3 TRU'!$B$14:$D$31,3),blank)</f>
        <v/>
      </c>
      <c r="CF29" s="243" t="str">
        <f>IF(C29=TRUonly,PRODUCT(G29,T29,AF29-IF(AF29/TRU_oper&lt;1,1,AF29/TRU_oper)*(truck_idle/60),tru_Load_Factor,tru__hp,CE29,Other!$G$4/454)+PRODUCT(G29,tru_Load_Factor,tru__hp,CE29,T29,IF(AF29/TRU_oper&lt;1,1,AF29/TRU_oper)*(truck_idle/60),365/454)+PRODUCT(G29,T29,CD29,IF(AF29/TRU_oper&lt;1,1,AF29/TRU_oper)*(truck_idle/60),Other!$G$4/454),blank)</f>
        <v/>
      </c>
      <c r="CG29" s="243" t="str">
        <f>IF(C29=TRUonly,PRODUCT(G29,tru_Load_Factor,tru__hp,CE29,T29,IF(AF29/TRU_oper&lt;1,1,AF29/TRU_oper)*(truck_idle/60),Other!$G$4/454)+PRODUCT(G29,T29,CD29,IF(AF29/TRU_oper&lt;1,1,AF29/TRU_oper)*(truck_idle/60),Other!$G$4/454)+PRODUCT(G29,T29,(AF29-IF(AF29/TRU_oper&lt;1,1,AF29/TRU_oper)*(truck_idle/60)),TRU_KW,gridPM,Other!$G$4/454),blank)</f>
        <v/>
      </c>
      <c r="CH29" s="435" t="str">
        <f>IF(C29=TRUonly,VLOOKUP(B29+3,'Table 6'!$B$3:$D$20,3),blank)</f>
        <v/>
      </c>
      <c r="CI29" s="112" t="str">
        <f>IF(C29=TRUonly,VLOOKUP(B29+3,'Tables 2-3 TRU'!$B$14:$D$31,3),blank)</f>
        <v/>
      </c>
      <c r="CJ29" s="243" t="str">
        <f>IF(C29=TRUonly,PRODUCT(G29,U29,AF29-IF(AF29/TRU_oper&lt;1,1,AF29/TRU_oper)*(truck_idle/60),tru_Load_Factor,tru__hp,CI29,Other!$G$4/454)+PRODUCT(G29,tru_Load_Factor,tru__hp,CI29,U29,IF(AF29/TRU_oper&lt;1,1,AF29/TRU_oper)*(truck_idle/60),Other!$G$4/454)+PRODUCT(G29,U29,CH29,IF(AF29/TRU_oper&lt;1,1,AF29/TRU_oper)*(truck_idle/60),Other!$G$4/454),blank)</f>
        <v/>
      </c>
      <c r="CK29" s="243" t="str">
        <f>IF(C29=TRUonly,PRODUCT(G29,tru_Load_Factor,tru__hp,CI29,U29,IF(AF29/TRU_oper&lt;1,1,AF29/TRU_oper)*(truck_idle/60),Other!$G$4/454)+PRODUCT(G29,U29,CH29,IF(AF29/TRU_oper&lt;1,1,AF29/TRU_oper)*(truck_idle/60),Other!$G$4/454)+PRODUCT(G29,U29,(AF29-IF(AF29/TRU_oper&lt;1,1,AF29/TRU_oper)*(truck_idle/60)),TRU_KW,gridPM,Other!$G$4/454),blank)</f>
        <v/>
      </c>
      <c r="CL29" s="435" t="str">
        <f>IF(C29=TRUonly,VLOOKUP(B29+4,'Table 6'!$B$3:$D$20,3),blank)</f>
        <v/>
      </c>
      <c r="CM29" s="112" t="str">
        <f>IF(C29=TRUonly,VLOOKUP(B29+4,'Tables 2-3 TRU'!$B$14:$D$31,3),blank)</f>
        <v/>
      </c>
      <c r="CN29" s="243" t="str">
        <f>IF(C29=TRUonly,PRODUCT(G29,V29,AF29-IF(AF29/TRU_oper&lt;1,1,AF29/TRU_oper)*(truck_idle/60),tru_Load_Factor,tru__hp,CM29,Other!$G$4/454)+PRODUCT(G29,tru_Load_Factor,tru__hp,CM29,V29,IF(AF29/TRU_oper&lt;1,1,AF29/TRU_oper)*(truck_idle/60),Other!$G$4/454)+PRODUCT(G29,V29,CL29,IF(AF29/TRU_oper&lt;1,1,AF29/TRU_oper)*(truck_idle/60),Other!$G$4/454),blank)</f>
        <v/>
      </c>
      <c r="CO29" s="243" t="str">
        <f>IF(C29=TRUonly,PRODUCT(G29,tru_Load_Factor,tru__hp,CM29,V29,IF(AF29/TRU_oper&lt;1,1,AF29/TRU_oper)*(truck_idle/60),Other!$G$4/454)+PRODUCT(G29,V29,CL29,IF(AF29/TRU_oper&lt;1,1,AF29/TRU_oper)*(truck_idle/60),Other!$G$4/454)+PRODUCT(G29,V29,(AF29-IF(AF29/TRU_oper&lt;1,1,AF29/TRU_oper)*(truck_idle/60)),TRU_KW,gridPM,Other!$G$4/454),blank)</f>
        <v/>
      </c>
      <c r="CP29" s="435" t="str">
        <f>IF(C29=TRUonly,VLOOKUP(B29+5,'Table 6'!$B$3:$D$20,3),blank)</f>
        <v/>
      </c>
      <c r="CQ29" s="112" t="str">
        <f>IF(C29=TRUonly,VLOOKUP(B29+5,'Tables 2-3 TRU'!$B$14:$D$31,3),blank)</f>
        <v/>
      </c>
      <c r="CR29" s="243" t="str">
        <f>IF(C29=TRUonly,PRODUCT(G29,W29,AF29-IF(AF29/TRU_oper&lt;1,1,AF29/TRU_oper)*(truck_idle/60),tru_Load_Factor,tru__hp,CQ29,Other!$G$4/454)+PRODUCT(G29,tru_Load_Factor,tru__hp,CQ29,W29,IF(AF29/TRU_oper&lt;1,1,AF29/TRU_oper)*(truck_idle/60),Other!$G$4/454)+PRODUCT(G29,W29,CP29,IF(AF29/TRU_oper&lt;1,1,AF29/TRU_oper)*(truck_idle/60),Other!$G$4/454),blank)</f>
        <v/>
      </c>
      <c r="CS29" s="243" t="str">
        <f>IF(C29=TRUonly,PRODUCT(G29,tru_Load_Factor,tru__hp,CQ29,W29,IF(AF29/TRU_oper&lt;1,1,AF29/TRU_oper)*(truck_idle/60),Other!$G$4/454)+PRODUCT(G29,W29,CP29,IF(AF29/TRU_oper&lt;1,1,AF29/TRU_oper)*(truck_idle/60),Other!$G$4/454)+PRODUCT(G29,W29,(AF29-IF(AF29/TRU_oper&lt;1,1,AF29/TRU_oper)*(truck_idle/60)),TRU_KW,gridPM,Other!$G$4/454),blank)</f>
        <v/>
      </c>
      <c r="CT29" s="435" t="str">
        <f>IF(C29=TRUonly,VLOOKUP(B29+6,'Table 6'!$B$3:$D$20,3),blank)</f>
        <v/>
      </c>
      <c r="CU29" s="112" t="str">
        <f>IF(C29=TRUonly,VLOOKUP(B29+6,'Tables 2-3 TRU'!$B$14:$D$31,3),blank)</f>
        <v/>
      </c>
      <c r="CV29" s="243" t="str">
        <f>IF(C29=TRUonly,PRODUCT(G29,X29,AF29-IF(AF29/TRU_oper&lt;1,1,AF29/TRU_oper)*(truck_idle/60),tru_Load_Factor,tru__hp,CU29,Other!$G$4/454)+PRODUCT(G29,tru_Load_Factor,tru__hp,CU29,X29,IF(AF29/TRU_oper&lt;1,1,AF29/TRU_oper)*(truck_idle/60),Other!$G$4/454)+PRODUCT(G29,X29,CT29,IF(AF29/TRU_oper&lt;1,1,AF29/TRU_oper)*(truck_idle/60),Other!$G$4/454),blank)</f>
        <v/>
      </c>
      <c r="CW29" s="243" t="str">
        <f>IF(C29=TRUonly,PRODUCT(G29,tru_Load_Factor,tru__hp,CU29,X29,IF(AF29/TRU_oper&lt;1,1,AF29/TRU_oper)*(truck_idle/60),Other!$G$4/454)+PRODUCT(G29,X29,CT29,IF(AF29/TRU_oper&lt;1,1,AF29/TRU_oper)*(truck_idle/60),Other!$G$4/454)+PRODUCT(G29,X29,(AF29-IF(AF29/TRU_oper&lt;1,1,AF29/TRU_oper)*(truck_idle/60)),TRU_KW,gridPM,Other!$G$4/454),blank)</f>
        <v/>
      </c>
      <c r="CX29" s="435" t="str">
        <f>IF(C29=TRUonly,VLOOKUP(B29+7,'Table 6'!$B$3:$D$20,3),blank)</f>
        <v/>
      </c>
      <c r="CY29" s="112" t="str">
        <f>IF(C29=TRUonly,VLOOKUP(B29+7,'Tables 2-3 TRU'!$B$14:$D$31,3),blank)</f>
        <v/>
      </c>
      <c r="CZ29" s="243" t="str">
        <f>IF(C29=TRUonly,PRODUCT(G29,Y29,AF29-IF(AF29/TRU_oper&lt;1,1,AF29/TRU_oper)*(truck_idle/60),tru_Load_Factor,tru__hp,CY29,Other!$G$4/454)+PRODUCT(G29,tru_Load_Factor,tru__hp,CY29,Y29,IF(AF29/TRU_oper&lt;1,1,AF29/TRU_oper)*(truck_idle/60),Other!$G$4/454)+PRODUCT(G29,Y29,CX29,IF(AF29/TRU_oper&lt;1,1,AF29/TRU_oper)*(truck_idle/60),Other!$G$4/454),blank)</f>
        <v/>
      </c>
      <c r="DA29" s="243" t="str">
        <f>IF(C29=TRUonly,PRODUCT(G29,tru_Load_Factor,tru__hp,CY29,Y29,IF(AF29/TRU_oper&lt;1,1,AF29/TRU_oper)*(truck_idle/60),Other!$G$4/454)+PRODUCT(G29,Y29,CX29,IF(AF29/TRU_oper&lt;1,1,AF29/TRU_oper)*(truck_idle/60),Other!$G$4/454)+PRODUCT(G29,Y29,(AF29-IF(AF29/TRU_oper&lt;1,1,AF29/TRU_oper)*(truck_idle/60)),TRU_KW,gridPM,Other!$G$4/454),blank)</f>
        <v/>
      </c>
      <c r="DB29" s="435" t="str">
        <f>IF(C29=TRUonly,VLOOKUP(B29+8,'Table 6'!$B$3:$D$20,3),blank)</f>
        <v/>
      </c>
      <c r="DC29" s="112" t="str">
        <f>IF(C29=TRUonly,VLOOKUP(B29+8,'Tables 2-3 TRU'!$B$14:$D$31,3),blank)</f>
        <v/>
      </c>
      <c r="DD29" s="243" t="str">
        <f>IF(C29=TRUonly,PRODUCT(G29,Z29,AF29-IF(AF29/TRU_oper&lt;1,1,AF29/TRU_oper)*(truck_idle/60),tru_Load_Factor,tru__hp,DC29,Other!$G$4/454)+PRODUCT(G29,tru_Load_Factor,tru__hp,DC29,Z29,IF(AF29/TRU_oper&lt;1,1,AF29/TRU_oper)*(truck_idle/60),Other!$G$4/454)+PRODUCT(G29,Z29,DB29,IF(AF29/TRU_oper&lt;1,1,AF29/TRU_oper)*(truck_idle/60),Other!$G$4/454),blank)</f>
        <v/>
      </c>
      <c r="DE29" s="243" t="str">
        <f>IF(C29=TRUonly,PRODUCT(G29,tru_Load_Factor,tru__hp,DC29,Z29,IF(AF29/TRU_oper&lt;1,1,AF29/TRU_oper)*(truck_idle/60),Other!$G$4/454)+PRODUCT(G29,Z29,DB29,IF(AF29/TRU_oper&lt;1,1,AF29/TRU_oper)*(truck_idle/60),Other!$G$4/454)+PRODUCT(G29,Z29,(AF29-IF(AF29/TRU_oper&lt;1,1,AF29/TRU_oper)*(truck_idle/60)),TRU_KW,gridPM,Other!$G$4/454),blank)</f>
        <v/>
      </c>
      <c r="DF29" s="435" t="str">
        <f>IF(C29=TRUonly,VLOOKUP(B29+9,'Table 6'!$B$3:$D$20,3),blank)</f>
        <v/>
      </c>
      <c r="DG29" s="112" t="str">
        <f>IF(C29=TRUonly,VLOOKUP(B29+9,'Tables 2-3 TRU'!$B$14:$D$31,3),blank)</f>
        <v/>
      </c>
      <c r="DH29" s="243" t="str">
        <f>IF(C29=TRUonly,PRODUCT(G29,AA29,AF29-IF(AF29/TRU_oper&lt;1,1,AF29/TRU_oper)*(truck_idle/60),tru_Load_Factor,tru__hp,DG29,Other!$G$4/454)+PRODUCT(G29,tru_Load_Factor,tru__hp,DG29,AA29,IF(AF29/TRU_oper&lt;1,1,AF29/TRU_oper)*(truck_idle/60),Other!$G$4/454)+PRODUCT(G29,AA29,DF29,IF(AF29/TRU_oper&lt;1,1,AF29/TRU_oper)*(truck_idle/60),Other!$G$4/454),blank)</f>
        <v/>
      </c>
      <c r="DI29" s="243" t="str">
        <f>IF(C29=TRUonly,PRODUCT(G29,tru_Load_Factor,tru__hp,DG29,AA29,IF(AF29/TRU_oper&lt;1,1,AF29/TRU_oper)*(truck_idle/60),Other!$G$4/454)+PRODUCT(G29,AA29,DF29,IF(AF29/TRU_oper&lt;1,1,AF29/TRU_oper)*(truck_idle/60),Other!$G$4/454)+PRODUCT(G29,AA29,(AF29-IF(AF29/TRU_oper&lt;1,1,AF29/TRU_oper)*(truck_idle/60)),TRU_KW,gridPM,Other!$G$4/454),blank)</f>
        <v/>
      </c>
      <c r="DK29" s="4" t="str">
        <f t="shared" si="1"/>
        <v/>
      </c>
      <c r="DL29" s="4" t="str">
        <f t="shared" si="2"/>
        <v/>
      </c>
      <c r="DM29" s="4"/>
      <c r="DN29" s="4" t="str">
        <f t="shared" si="3"/>
        <v/>
      </c>
      <c r="DO29" s="4" t="str">
        <f t="shared" si="4"/>
        <v/>
      </c>
      <c r="DP29" s="4"/>
      <c r="DQ29" s="4" t="str">
        <f t="shared" si="5"/>
        <v/>
      </c>
      <c r="DR29" s="4" t="str">
        <f t="shared" si="6"/>
        <v/>
      </c>
      <c r="DS29" s="4" t="str">
        <f t="shared" si="7"/>
        <v/>
      </c>
      <c r="DT29" s="244" t="str">
        <f t="shared" si="8"/>
        <v/>
      </c>
      <c r="DU29" s="55"/>
    </row>
    <row r="30" spans="1:125" x14ac:dyDescent="0.2">
      <c r="A30" t="str">
        <f>IF(C30=TRUonly,'User Input Data'!A34,blank)</f>
        <v/>
      </c>
      <c r="B30" t="str">
        <f>IF(C30=TRUonly,'User Input Data'!B34,blank)</f>
        <v/>
      </c>
      <c r="C30" t="str">
        <f>IF('User Input Data'!C34=TRUonly,'User Input Data'!C34,blank)</f>
        <v/>
      </c>
      <c r="D30" t="str">
        <f>IF(AND('User Input Data'!D34&gt;1,C30=TRUonly),'User Input Data'!D34,blank)</f>
        <v/>
      </c>
      <c r="E30" t="str">
        <f>IF(AND('User Input Data'!E34&gt;1,C30=TRUonly),'User Input Data'!E34,blank)</f>
        <v/>
      </c>
      <c r="F30" t="str">
        <f>IF(AND('User Input Data'!F34&gt;1,C30=TRUonly),'User Input Data'!F34,blank)</f>
        <v/>
      </c>
      <c r="G30" t="str">
        <f>IF(AND('User Input Data'!G34&gt;1,C30=TRUonly),'User Input Data'!G34,blank)</f>
        <v/>
      </c>
      <c r="H30" s="78"/>
      <c r="I30" s="78"/>
      <c r="J30" s="78"/>
      <c r="K30" s="78"/>
      <c r="L30" s="78"/>
      <c r="M30" s="78"/>
      <c r="N30" s="78"/>
      <c r="O30" s="78"/>
      <c r="P30" s="78"/>
      <c r="Q30" s="78"/>
      <c r="R30" s="79" t="str">
        <f>IF(C30=TRUonly,'User Input Data'!R34,blank)</f>
        <v/>
      </c>
      <c r="S30" s="79" t="str">
        <f>IF(C30=TRUonly,'User Input Data'!S34,blank)</f>
        <v/>
      </c>
      <c r="T30" s="79" t="str">
        <f>IF(C30=TRUonly,'User Input Data'!T34,blank)</f>
        <v/>
      </c>
      <c r="U30" s="79" t="str">
        <f>IF(C30=TRUonly,'User Input Data'!U34,blank)</f>
        <v/>
      </c>
      <c r="V30" s="79" t="str">
        <f>IF(C30=TRUonly,'User Input Data'!V34,blank)</f>
        <v/>
      </c>
      <c r="W30" s="79" t="str">
        <f>IF(C30=TRUonly,'User Input Data'!W34,blank)</f>
        <v/>
      </c>
      <c r="X30" s="79" t="str">
        <f>IF(C30=TRUonly,'User Input Data'!X34,blank)</f>
        <v/>
      </c>
      <c r="Y30" s="79" t="str">
        <f>IF(C30=TRUonly,'User Input Data'!Y34,blank)</f>
        <v/>
      </c>
      <c r="Z30" s="79" t="str">
        <f>IF(C30=TRUonly,'User Input Data'!Z34,blank)</f>
        <v/>
      </c>
      <c r="AA30" s="79" t="str">
        <f>IF(C30=TRUonly,'User Input Data'!AA34,blank)</f>
        <v/>
      </c>
      <c r="AB30" s="9" t="str">
        <f>IF('User Input Data'!C34=TRUonly,'User Input Data'!AC34,blank)</f>
        <v/>
      </c>
      <c r="AC30" s="9" t="str">
        <f>IF('User Input Data'!C34=TRUonly,'User Input Data'!AD34,blank)</f>
        <v/>
      </c>
      <c r="AE30" s="78"/>
      <c r="AF30" t="str">
        <f>IF(F30&gt;0,F30,Other!$G$7)</f>
        <v/>
      </c>
      <c r="AG30" s="435" t="str">
        <f>IF(C30=TRUonly,VLOOKUP(B30+0,'Table 6'!$B$3:$D$20,2),blank)</f>
        <v/>
      </c>
      <c r="AH30" t="str">
        <f>IF(C30=TRUonly,VLOOKUP(B30+0,'Tables 2-3 TRU'!$B$14:$D$31,2),blank)</f>
        <v/>
      </c>
      <c r="AI30" s="243" t="str">
        <f>IF(C30=TRUonly,PRODUCT(G30,IF(AF30/TRU_oper&lt;1,1,AF30/TRU_oper)*(truck_idle/60),Other!$G$4/454,AG30,R30)+PRODUCT(G30,tru_Load_Factor,tru__hp,R30,IF(AF30/TRU_oper&lt;1,1,AF30/TRU_oper)*(truck_idle/60),Other!$G$4/454,AH30)+PRODUCT(G30,R30,(AF30-IF(AF30/TRU_oper&lt;1,1,AF30/TRU_oper)*(truck_idle/60)),tru_Load_Factor,tru__hp,Other!$G$4/454,AH30),blank)</f>
        <v/>
      </c>
      <c r="AJ30" s="243" t="str">
        <f>IF(C30=TRUonly,PRODUCT(G30,tru_Load_Factor,tru__hp,AH30,R30,IF(AF30/TRU_oper&lt;1,1,AF30/TRU_oper)*(truck_idle/60),Other!$G$4/454)+PRODUCT(G30,R30,AG30,IF(AF30/TRU_oper&lt;1,1,AF30/TRU_oper)*(truck_idle/60),Other!$G$4/454)+PRODUCT(G30,R30,(AF30-IF(AF30/TRU_oper&lt;1,1,AF30/TRU_oper)*(truck_idle/60)),TRU_KW,gridNox,Other!$G$4/454),blank)</f>
        <v/>
      </c>
      <c r="AK30" s="435" t="str">
        <f>IF(C30=TRUonly,VLOOKUP(B30+1,'Table 6'!$B$3:$D$20,2),blank)</f>
        <v/>
      </c>
      <c r="AL30" s="112" t="str">
        <f>IF(C30=TRUonly,VLOOKUP(B30+1,'Tables 2-3 TRU'!$B$14:$D$31,2),blank)</f>
        <v/>
      </c>
      <c r="AM30" s="243" t="str">
        <f>IF(C30=TRUonly,PRODUCT(G30,S30,AF30-IF(AF30/TRU_oper&lt;1,1,AF30/TRU_oper)*(truck_idle/60),tru_Load_Factor,tru__hp,AL30,Other!$G$4/454)+PRODUCT(G30,tru_Load_Factor,tru__hp,AL30,S30,IF(AF30/TRU_oper&lt;1,1,AF30/TRU_oper)*(truck_idle/60),Other!$G$4/454)+PRODUCT(G30,S30,AK30,IF(AF30/TRU_oper&lt;1,1,AF30/TRU_oper)*(truck_idle/60),Other!$G$4/454),blank)</f>
        <v/>
      </c>
      <c r="AN30" s="243" t="str">
        <f>IF(C30=TRUonly,PRODUCT(G30,tru_Load_Factor,tru__hp,AL30,S30,IF(AF30/TRU_oper&lt;1,1,AF30/TRU_oper)*(truck_idle/60),Other!$G$4/454)+PRODUCT(G30,S30,AK30,IF(AF30/TRU_oper&lt;1,1,AF30/TRU_oper)*(truck_idle/60),Other!$G$4/454)+PRODUCT(G30,S30,(AF30-IF(AF30/TRU_oper&lt;1,1,AF30/TRU_oper)*(truck_idle/60)),TRU_KW,gridNox,Other!$G$4/454),blank)</f>
        <v/>
      </c>
      <c r="AO30" s="435" t="str">
        <f>IF(C30=TRUonly,VLOOKUP(B30+2,'Table 6'!$B$3:$D$20,2),blank)</f>
        <v/>
      </c>
      <c r="AP30" s="112" t="str">
        <f>IF(C30=TRUonly,VLOOKUP(B30+2,'Tables 2-3 TRU'!$B$14:$D$31,2),blank)</f>
        <v/>
      </c>
      <c r="AQ30" s="243" t="str">
        <f>IF(C30=TRUonly,PRODUCT(G30,T30,AF30-IF(AF30/TRU_oper&lt;1,1,AF30/TRU_oper)*(truck_idle/60),tru_Load_Factor,tru__hp,AP30,Other!$G$4/454)+PRODUCT(G30,tru_Load_Factor,tru__hp,AP30,T30,IF(AF30/TRU_oper&lt;1,1,AF30/TRU_oper)*(truck_idle/60),Other!$G$4/454)+PRODUCT(G30,T30,AO30,IF(AF30/TRU_oper&lt;1,1,AF30/TRU_oper)*(truck_idle/60),Other!$G$4/454),blank)</f>
        <v/>
      </c>
      <c r="AR30" s="243" t="str">
        <f>IF(C30=TRUonly,PRODUCT(G30,tru_Load_Factor,tru__hp,AP30,T30,IF(AF30/TRU_oper&lt;1,1,AF30/TRU_oper)*(truck_idle/60),Other!$G$4/454)+PRODUCT(G30,T30,AO30,IF(AF30/TRU_oper&lt;1,1,AF30/TRU_oper)*(truck_idle/60),Other!$G$4/454)+PRODUCT(G30,T30,(AF30-IF(AF30/TRU_oper&lt;1,1,AF30/TRU_oper)*(truck_idle/60)),TRU_KW,gridNox,Other!$G$4/454),blank)</f>
        <v/>
      </c>
      <c r="AS30" s="435" t="str">
        <f>IF(C30=TRUonly,VLOOKUP(B30+3,'Table 6'!$B$3:$D$20,2),blank)</f>
        <v/>
      </c>
      <c r="AT30" s="112" t="str">
        <f>IF(C30=TRUonly,VLOOKUP(B30+3,'Tables 2-3 TRU'!$B$14:$D$31,2),blank)</f>
        <v/>
      </c>
      <c r="AU30" s="243" t="str">
        <f>IF(C30=TRUonly,PRODUCT(G30,U30,AF30-IF(AF30/TRU_oper&lt;1,1,AF30/TRU_oper)*(truck_idle/60),tru_Load_Factor,tru__hp,AT30,Other!$G$4/454)+PRODUCT(G30,tru_Load_Factor,tru__hp,AT30,U30,IF(AF30/TRU_oper&lt;1,1,AF30/TRU_oper)*(truck_idle/60),Other!$G$4/454)+PRODUCT(G30,U30,AS30,IF(AF30/TRU_oper&lt;1,1,AF30/TRU_oper)*(truck_idle/60),Other!$G$4/454),blank)</f>
        <v/>
      </c>
      <c r="AV30" s="243" t="str">
        <f>IF(C30=TRUonly,PRODUCT(G30,tru_Load_Factor,tru__hp,AT30,U30,IF(AF30/TRU_oper&lt;1,1,AF30/TRU_oper)*(truck_idle/60),Other!$G$4/454)+PRODUCT(G30,U30,AS30,IF(AF30/TRU_oper&lt;1,1,AF30/TRU_oper)*(truck_idle/60),Other!$G$4/454)+PRODUCT(G30,U30,(AF30-IF(AF30/TRU_oper&lt;1,1,AF30/TRU_oper)*(truck_idle/60)),TRU_KW,gridNox,Other!$G$4/454),blank)</f>
        <v/>
      </c>
      <c r="AW30" s="435" t="str">
        <f>IF(C30=TRUonly,VLOOKUP(B30+4,'Table 6'!$B$3:$D$20,2),blank)</f>
        <v/>
      </c>
      <c r="AX30" s="112" t="str">
        <f>IF(C30=TRUonly,VLOOKUP(B30+4,'Tables 2-3 TRU'!$B$14:$D$31,2),blank)</f>
        <v/>
      </c>
      <c r="AY30" s="243" t="str">
        <f>IF(C30=TRUonly,PRODUCT(G30,V30,AF30-IF(AF30/TRU_oper&lt;1,1,AF30/TRU_oper)*(truck_idle/60),tru_Load_Factor,tru__hp,AX30,Other!$G$4/454)+PRODUCT(G30,tru_Load_Factor,tru__hp,AX30,V30,IF(AF30/TRU_oper&lt;1,1,AF30/TRU_oper)*(truck_idle/60),Other!$G$4/454)+PRODUCT(G30,V30,AW30,IF(AF30/TRU_oper&lt;1,1,AF30/TRU_oper)*(truck_idle/60),Other!$G$4/454),blank)</f>
        <v/>
      </c>
      <c r="AZ30" s="243" t="str">
        <f>IF(C30=TRUonly,PRODUCT(G30,tru_Load_Factor,tru__hp,AX30,V30,IF(AF30/TRU_oper&lt;1,1,AF30/TRU_oper)*(truck_idle/60),Other!$G$4/454)+PRODUCT(G30,V30,AW30,IF(AF30/TRU_oper&lt;1,1,AF30/TRU_oper)*(truck_idle/60),Other!$G$4/454)+PRODUCT(G30,V30,(AF30-IF(AF30/TRU_oper&lt;1,1,AF30/TRU_oper)*(truck_idle/60)),TRU_KW,gridNox,Other!$G$4/454),blank)</f>
        <v/>
      </c>
      <c r="BA30" s="435" t="str">
        <f>IF(C30=TRUonly,VLOOKUP(B30+5,'Table 6'!$B$3:$D$20,2),blank)</f>
        <v/>
      </c>
      <c r="BB30" s="112" t="str">
        <f>IF(C30=TRUonly,VLOOKUP(B30+5,'Tables 2-3 TRU'!$B$14:$D$31,2),blank)</f>
        <v/>
      </c>
      <c r="BC30" s="243" t="str">
        <f>IF(C30=TRUonly,PRODUCT(G30,W30,AF30-IF(AF30/TRU_oper&lt;1,1,AF30/TRU_oper)*(truck_idle/60),tru_Load_Factor,tru__hp,BB30,Other!$G$4/454)+PRODUCT(G30,tru_Load_Factor,tru__hp,BB30,W30,IF(AF30/TRU_oper&lt;1,1,AF30/TRU_oper)*(truck_idle/60),Other!$G$4/454)+PRODUCT(G30,W30,BA30,IF(AF30/TRU_oper&lt;1,1,AF30/TRU_oper)*(truck_idle/60),Other!$G$4/454),blank)</f>
        <v/>
      </c>
      <c r="BD30" s="243" t="str">
        <f>IF(C30=TRUonly,PRODUCT(G30,tru_Load_Factor,tru__hp,BB30,W30,IF(AF30/TRU_oper&lt;1,1,AF30/TRU_oper)*(truck_idle/60),Other!$G$4/454)+PRODUCT(G30,W30,BA30,IF(AF30/TRU_oper&lt;1,1,AF30/TRU_oper)*(truck_idle/60),Other!$G$4/454)+PRODUCT(G30,W30,(AF30-IF(AF30/TRU_oper&lt;1,1,AF30/TRU_oper)*(truck_idle/60)),TRU_KW,gridNox,Other!$G$4/454),blank)</f>
        <v/>
      </c>
      <c r="BE30" s="435" t="str">
        <f>IF(C30=TRUonly,VLOOKUP(B30+6,'Table 6'!$B$3:$D$20,2),blank)</f>
        <v/>
      </c>
      <c r="BF30" s="112" t="str">
        <f>IF(C30=TRUonly,VLOOKUP(B30+6,'Tables 2-3 TRU'!$B$14:$D$31,2),blank)</f>
        <v/>
      </c>
      <c r="BG30" s="243" t="str">
        <f>IF(C30=TRUonly,PRODUCT(G30,X30,AF30-IF(AF30/TRU_oper&lt;1,1,AF30/TRU_oper)*(truck_idle/60),tru_Load_Factor,tru__hp,BF30,Other!$G$4/454)+PRODUCT(G30,tru_Load_Factor,tru__hp,BF30,X30,IF(AF30/TRU_oper&lt;1,1,AF30/TRU_oper)*(truck_idle/60),Other!$G$4/454)+PRODUCT(G30,X30,BE30,IF(AF30/TRU_oper&lt;1,1,AF30/TRU_oper)*(truck_idle/60),Other!$G$4/454),blank)</f>
        <v/>
      </c>
      <c r="BH30" s="243" t="str">
        <f>IF(C30=TRUonly,PRODUCT(G30,tru_Load_Factor,tru__hp,BF30,X30,IF(AF30/TRU_oper&lt;1,1,AF30/TRU_oper)*(truck_idle/60),Other!$G$4/454)+PRODUCT(G30,X30,BE30,IF(AF30/TRU_oper&lt;1,1,AF30/TRU_oper)*(truck_idle/60),Other!$G$4/454)+PRODUCT(G30,X30,(AF30-IF(AF30/TRU_oper&lt;1,1,AF30/TRU_oper)*(truck_idle/60)),TRU_KW,gridNox,Other!$G$4/454),blank)</f>
        <v/>
      </c>
      <c r="BI30" s="435" t="str">
        <f>IF(C30=TRUonly,VLOOKUP(B30+7,'Table 6'!$B$3:$D$20,2),blank)</f>
        <v/>
      </c>
      <c r="BJ30" s="112" t="str">
        <f>IF(C30=TRUonly,VLOOKUP(B30+7,'Tables 2-3 TRU'!$B$14:$D$31,2),blank)</f>
        <v/>
      </c>
      <c r="BK30" s="243" t="str">
        <f>IF(C30=TRUonly,PRODUCT(G30,Y30,AF30-IF(AF30/TRU_oper&lt;1,1,AF30/TRU_oper)*(truck_idle/60),tru_Load_Factor,tru__hp,BJ30,Other!$G$4/454)+PRODUCT(G30,tru_Load_Factor,tru__hp,BJ30,Y30,IF(AF30/TRU_oper&lt;1,1,AF30/TRU_oper)*(truck_idle/60),Other!$G$4/454)+PRODUCT(G30,Y30,BI30,IF(AF30/TRU_oper&lt;1,1,AF30/TRU_oper)*(truck_idle/60),Other!$G$4/454),blank)</f>
        <v/>
      </c>
      <c r="BL30" s="243" t="str">
        <f>IF(C30=TRUonly,PRODUCT(G30,tru_Load_Factor,tru__hp,BJ30,Y30,IF(AF30/TRU_oper&lt;1,1,AF30/TRU_oper)*(truck_idle/60),Other!$G$4/454)+PRODUCT(G30,Y30,BI30,IF(AF30/TRU_oper&lt;1,1,AF30/TRU_oper)*(truck_idle/60),Other!$G$4/454)+PRODUCT(G30,Y30,(AF30-IF(AF30/TRU_oper&lt;1,1,AF30/TRU_oper)*(truck_idle/60)),TRU_KW,gridNox,Other!$G$4/454),blank)</f>
        <v/>
      </c>
      <c r="BM30" s="435" t="str">
        <f>IF(C30=TRUonly,VLOOKUP(B30+8,'Table 6'!$B$3:$D$20,2),blank)</f>
        <v/>
      </c>
      <c r="BN30" s="112" t="str">
        <f>IF(C30=TRUonly,VLOOKUP(B30+8,'Tables 2-3 TRU'!$B$14:$D$31,2),blank)</f>
        <v/>
      </c>
      <c r="BO30" s="243" t="str">
        <f>IF(C30=TRUonly,PRODUCT(G30,Z30,AF30-IF(AF30/TRU_oper&lt;1,1,AF30/TRU_oper)*(truck_idle/60),tru_Load_Factor,tru__hp,BN30,Other!$G$4/454)+PRODUCT(G30,tru_Load_Factor,tru__hp,BN30,Z30,IF(AF30/TRU_oper&lt;1,1,AF30/TRU_oper)*(truck_idle/60),Other!$G$4/454)+PRODUCT(G30,Z30,BM30,IF(AF30/TRU_oper&lt;1,1,AF30/TRU_oper)*(truck_idle/60),Other!$G$4/454),blank)</f>
        <v/>
      </c>
      <c r="BP30" s="243" t="str">
        <f>IF(C30=TRUonly,PRODUCT(G30,tru_Load_Factor,tru__hp,BN30,Z30,(AF30/TRU_oper)*(truck_idle/60),Other!$G$4/454)+PRODUCT(G30,Z30,BM30,(AF30/TRU_oper)*(truck_idle/60),Other!$G$4/454)+PRODUCT(G30,Z30,(AF30-(AF30/TRU_oper)*(truck_idle/60)),TRU_KW,gridNox,Other!$G$4/454),blank)</f>
        <v/>
      </c>
      <c r="BQ30" s="435" t="str">
        <f>IF(C30=TRUonly,VLOOKUP(B30+9,'Table 6'!$B$3:$D$20,2),blank)</f>
        <v/>
      </c>
      <c r="BR30" s="112" t="str">
        <f>IF(C30=TRUonly,VLOOKUP(B30+9,'Tables 2-3 TRU'!$B$14:$D$31,2),blank)</f>
        <v/>
      </c>
      <c r="BS30" s="243" t="str">
        <f>IF(C30=TRUonly,PRODUCT(G30,AA30,AF30-IF(AF30/TRU_oper&lt;1,1,AF30/TRU_oper)*(truck_idle/60),tru_Load_Factor,tru__hp,BR30,Other!$G$4/454)+PRODUCT(G30,tru_Load_Factor,tru__hp,BR30,AA30,IF(AF30/TRU_oper&lt;1,1,AF30/TRU_oper)*(truck_idle/60),Other!$G$4/454)+PRODUCT(G30,AA30,BQ30,IF(AF30/TRU_oper&lt;1,1,AF30/TRU_oper)*(truck_idle/60),Other!$G$4/454),blank)</f>
        <v/>
      </c>
      <c r="BT30" s="243" t="str">
        <f>IF(C30=TRUonly,PRODUCT(G30,tru_Load_Factor,tru__hp,BR30,AA30,IF(AF30/TRU_oper&lt;1,1,AF30/TRU_oper)*(truck_idle/60),Other!$G$4/454)+PRODUCT(G30,AA30,BQ30,IF(AF30/TRU_oper&lt;1,1,AF30/TRU_oper)*(truck_idle/60),Other!$G$4/454)+PRODUCT(G30,AA30,(AF30-IF(AF30/TRU_oper&lt;1,1,AF30/TRU_oper)*(truck_idle/60)),TRU_KW,gridNox,Other!$G$4/454),blank)</f>
        <v/>
      </c>
      <c r="BU30" s="112"/>
      <c r="BV30" s="435" t="str">
        <f>IF(C30=TRUonly,VLOOKUP(B30+0,'Table 6'!$B$3:$D$20,3),blank)</f>
        <v/>
      </c>
      <c r="BW30" s="112" t="str">
        <f>IF(C30=TRUonly,VLOOKUP(B30+0,'Tables 2-3 TRU'!$B$14:$D$31,3),blank)</f>
        <v/>
      </c>
      <c r="BX30" s="243" t="str">
        <f>IF(C30=TRUonly,PRODUCT(G30,R30,AF30-IF(AF30/TRU_oper&lt;1,1,AF30/TRU_oper)*(truck_idle/60),tru_Load_Factor,tru__hp,BW30,Other!$G$4/454)+PRODUCT(G30,tru_Load_Factor,tru__hp,BW30,R30,IF(AF30/TRU_oper&lt;1,1,AF30/TRU_oper)*(truck_idle/60),365/454)+PRODUCT(G30,R30,BV30,IF(AF30/TRU_oper&lt;1,1,AF30/TRU_oper)*(truck_idle/60),Other!$G$4/454),blank)</f>
        <v/>
      </c>
      <c r="BY30" s="243" t="str">
        <f>IF(C30=TRUonly,PRODUCT(G30,tru_Load_Factor,tru__hp,BW30,R30,IF(AF30/TRU_oper&lt;1,1,AF30/TRU_oper)*(truck_idle/60),Other!$G$4/454)+PRODUCT(G30,R30,BV30,IF(AF30/TRU_oper&lt;1,1,AF30/TRU_oper)*(truck_idle/60),Other!$G$4/454)+PRODUCT(G30,R30,(AF30-IF(AF30/TRU_oper&lt;1,1,AF30/TRU_oper)*(truck_idle/60)),TRU_KW,gridPM,Other!$G$4/454),blank)</f>
        <v/>
      </c>
      <c r="BZ30" s="435" t="str">
        <f>IF(C30=TRUonly,VLOOKUP(B30+1,'Table 6'!$B$3:$D$20,3),blank)</f>
        <v/>
      </c>
      <c r="CA30" s="112" t="str">
        <f>IF(C30=TRUonly,VLOOKUP(B30+1,'Tables 2-3 TRU'!$B$14:$D$31,3),blank)</f>
        <v/>
      </c>
      <c r="CB30" s="243" t="str">
        <f>IF(C30=TRUonly,PRODUCT(G30,S30,AF30-IF(AF30/TRU_oper&lt;1,1,AF30/TRU_oper)*(truck_idle/60),tru_Load_Factor,tru__hp,CA30,Other!$G$4/454)+PRODUCT(G30,tru_Load_Factor,tru__hp,CA30,S30,IF(AF30/TRU_oper&lt;1,1,AF30/TRU_oper)*(truck_idle/60),365/454)+PRODUCT(G30,S30,BZ30,IF(AF30/TRU_oper&lt;1,1,AF30/TRU_oper)*(truck_idle/60),Other!$G$4/454),blank)</f>
        <v/>
      </c>
      <c r="CC30" s="243" t="str">
        <f>IF(C30=TRUonly,PRODUCT(G30,tru_Load_Factor,tru__hp,CA30,S30,IF(AF30/TRU_oper&lt;1,1,AF30/TRU_oper)*(truck_idle/60),Other!$G$4/454)+PRODUCT(G30,S30,BZ30,IF(AF30/TRU_oper&lt;1,1,AF30/TRU_oper)*(truck_idle/60),Other!$G$4/454)+PRODUCT(G30,S30,(AF30-IF(AF30/TRU_oper&lt;1,1,AF30/TRU_oper)*(truck_idle/60)),TRU_KW,gridPM,Other!$G$4/454),blank)</f>
        <v/>
      </c>
      <c r="CD30" s="435" t="str">
        <f>IF(C30=TRUonly,VLOOKUP(B30+2,'Table 6'!$B$3:$D$20,3),blank)</f>
        <v/>
      </c>
      <c r="CE30" s="112" t="str">
        <f>IF(C30=TRUonly,VLOOKUP(B30+2,'Tables 2-3 TRU'!$B$14:$D$31,3),blank)</f>
        <v/>
      </c>
      <c r="CF30" s="243" t="str">
        <f>IF(C30=TRUonly,PRODUCT(G30,T30,AF30-IF(AF30/TRU_oper&lt;1,1,AF30/TRU_oper)*(truck_idle/60),tru_Load_Factor,tru__hp,CE30,Other!$G$4/454)+PRODUCT(G30,tru_Load_Factor,tru__hp,CE30,T30,IF(AF30/TRU_oper&lt;1,1,AF30/TRU_oper)*(truck_idle/60),365/454)+PRODUCT(G30,T30,CD30,IF(AF30/TRU_oper&lt;1,1,AF30/TRU_oper)*(truck_idle/60),Other!$G$4/454),blank)</f>
        <v/>
      </c>
      <c r="CG30" s="243" t="str">
        <f>IF(C30=TRUonly,PRODUCT(G30,tru_Load_Factor,tru__hp,CE30,T30,IF(AF30/TRU_oper&lt;1,1,AF30/TRU_oper)*(truck_idle/60),Other!$G$4/454)+PRODUCT(G30,T30,CD30,IF(AF30/TRU_oper&lt;1,1,AF30/TRU_oper)*(truck_idle/60),Other!$G$4/454)+PRODUCT(G30,T30,(AF30-IF(AF30/TRU_oper&lt;1,1,AF30/TRU_oper)*(truck_idle/60)),TRU_KW,gridPM,Other!$G$4/454),blank)</f>
        <v/>
      </c>
      <c r="CH30" s="435" t="str">
        <f>IF(C30=TRUonly,VLOOKUP(B30+3,'Table 6'!$B$3:$D$20,3),blank)</f>
        <v/>
      </c>
      <c r="CI30" s="112" t="str">
        <f>IF(C30=TRUonly,VLOOKUP(B30+3,'Tables 2-3 TRU'!$B$14:$D$31,3),blank)</f>
        <v/>
      </c>
      <c r="CJ30" s="243" t="str">
        <f>IF(C30=TRUonly,PRODUCT(G30,U30,AF30-IF(AF30/TRU_oper&lt;1,1,AF30/TRU_oper)*(truck_idle/60),tru_Load_Factor,tru__hp,CI30,Other!$G$4/454)+PRODUCT(G30,tru_Load_Factor,tru__hp,CI30,U30,IF(AF30/TRU_oper&lt;1,1,AF30/TRU_oper)*(truck_idle/60),Other!$G$4/454)+PRODUCT(G30,U30,CH30,IF(AF30/TRU_oper&lt;1,1,AF30/TRU_oper)*(truck_idle/60),Other!$G$4/454),blank)</f>
        <v/>
      </c>
      <c r="CK30" s="243" t="str">
        <f>IF(C30=TRUonly,PRODUCT(G30,tru_Load_Factor,tru__hp,CI30,U30,IF(AF30/TRU_oper&lt;1,1,AF30/TRU_oper)*(truck_idle/60),Other!$G$4/454)+PRODUCT(G30,U30,CH30,IF(AF30/TRU_oper&lt;1,1,AF30/TRU_oper)*(truck_idle/60),Other!$G$4/454)+PRODUCT(G30,U30,(AF30-IF(AF30/TRU_oper&lt;1,1,AF30/TRU_oper)*(truck_idle/60)),TRU_KW,gridPM,Other!$G$4/454),blank)</f>
        <v/>
      </c>
      <c r="CL30" s="435" t="str">
        <f>IF(C30=TRUonly,VLOOKUP(B30+4,'Table 6'!$B$3:$D$20,3),blank)</f>
        <v/>
      </c>
      <c r="CM30" s="112" t="str">
        <f>IF(C30=TRUonly,VLOOKUP(B30+4,'Tables 2-3 TRU'!$B$14:$D$31,3),blank)</f>
        <v/>
      </c>
      <c r="CN30" s="243" t="str">
        <f>IF(C30=TRUonly,PRODUCT(G30,V30,AF30-IF(AF30/TRU_oper&lt;1,1,AF30/TRU_oper)*(truck_idle/60),tru_Load_Factor,tru__hp,CM30,Other!$G$4/454)+PRODUCT(G30,tru_Load_Factor,tru__hp,CM30,V30,IF(AF30/TRU_oper&lt;1,1,AF30/TRU_oper)*(truck_idle/60),Other!$G$4/454)+PRODUCT(G30,V30,CL30,IF(AF30/TRU_oper&lt;1,1,AF30/TRU_oper)*(truck_idle/60),Other!$G$4/454),blank)</f>
        <v/>
      </c>
      <c r="CO30" s="243" t="str">
        <f>IF(C30=TRUonly,PRODUCT(G30,tru_Load_Factor,tru__hp,CM30,V30,IF(AF30/TRU_oper&lt;1,1,AF30/TRU_oper)*(truck_idle/60),Other!$G$4/454)+PRODUCT(G30,V30,CL30,IF(AF30/TRU_oper&lt;1,1,AF30/TRU_oper)*(truck_idle/60),Other!$G$4/454)+PRODUCT(G30,V30,(AF30-IF(AF30/TRU_oper&lt;1,1,AF30/TRU_oper)*(truck_idle/60)),TRU_KW,gridPM,Other!$G$4/454),blank)</f>
        <v/>
      </c>
      <c r="CP30" s="435" t="str">
        <f>IF(C30=TRUonly,VLOOKUP(B30+5,'Table 6'!$B$3:$D$20,3),blank)</f>
        <v/>
      </c>
      <c r="CQ30" s="112" t="str">
        <f>IF(C30=TRUonly,VLOOKUP(B30+5,'Tables 2-3 TRU'!$B$14:$D$31,3),blank)</f>
        <v/>
      </c>
      <c r="CR30" s="243" t="str">
        <f>IF(C30=TRUonly,PRODUCT(G30,W30,AF30-IF(AF30/TRU_oper&lt;1,1,AF30/TRU_oper)*(truck_idle/60),tru_Load_Factor,tru__hp,CQ30,Other!$G$4/454)+PRODUCT(G30,tru_Load_Factor,tru__hp,CQ30,W30,IF(AF30/TRU_oper&lt;1,1,AF30/TRU_oper)*(truck_idle/60),Other!$G$4/454)+PRODUCT(G30,W30,CP30,IF(AF30/TRU_oper&lt;1,1,AF30/TRU_oper)*(truck_idle/60),Other!$G$4/454),blank)</f>
        <v/>
      </c>
      <c r="CS30" s="243" t="str">
        <f>IF(C30=TRUonly,PRODUCT(G30,tru_Load_Factor,tru__hp,CQ30,W30,IF(AF30/TRU_oper&lt;1,1,AF30/TRU_oper)*(truck_idle/60),Other!$G$4/454)+PRODUCT(G30,W30,CP30,IF(AF30/TRU_oper&lt;1,1,AF30/TRU_oper)*(truck_idle/60),Other!$G$4/454)+PRODUCT(G30,W30,(AF30-IF(AF30/TRU_oper&lt;1,1,AF30/TRU_oper)*(truck_idle/60)),TRU_KW,gridPM,Other!$G$4/454),blank)</f>
        <v/>
      </c>
      <c r="CT30" s="435" t="str">
        <f>IF(C30=TRUonly,VLOOKUP(B30+6,'Table 6'!$B$3:$D$20,3),blank)</f>
        <v/>
      </c>
      <c r="CU30" s="112" t="str">
        <f>IF(C30=TRUonly,VLOOKUP(B30+6,'Tables 2-3 TRU'!$B$14:$D$31,3),blank)</f>
        <v/>
      </c>
      <c r="CV30" s="243" t="str">
        <f>IF(C30=TRUonly,PRODUCT(G30,X30,AF30-IF(AF30/TRU_oper&lt;1,1,AF30/TRU_oper)*(truck_idle/60),tru_Load_Factor,tru__hp,CU30,Other!$G$4/454)+PRODUCT(G30,tru_Load_Factor,tru__hp,CU30,X30,IF(AF30/TRU_oper&lt;1,1,AF30/TRU_oper)*(truck_idle/60),Other!$G$4/454)+PRODUCT(G30,X30,CT30,IF(AF30/TRU_oper&lt;1,1,AF30/TRU_oper)*(truck_idle/60),Other!$G$4/454),blank)</f>
        <v/>
      </c>
      <c r="CW30" s="243" t="str">
        <f>IF(C30=TRUonly,PRODUCT(G30,tru_Load_Factor,tru__hp,CU30,X30,IF(AF30/TRU_oper&lt;1,1,AF30/TRU_oper)*(truck_idle/60),Other!$G$4/454)+PRODUCT(G30,X30,CT30,IF(AF30/TRU_oper&lt;1,1,AF30/TRU_oper)*(truck_idle/60),Other!$G$4/454)+PRODUCT(G30,X30,(AF30-IF(AF30/TRU_oper&lt;1,1,AF30/TRU_oper)*(truck_idle/60)),TRU_KW,gridPM,Other!$G$4/454),blank)</f>
        <v/>
      </c>
      <c r="CX30" s="435" t="str">
        <f>IF(C30=TRUonly,VLOOKUP(B30+7,'Table 6'!$B$3:$D$20,3),blank)</f>
        <v/>
      </c>
      <c r="CY30" s="112" t="str">
        <f>IF(C30=TRUonly,VLOOKUP(B30+7,'Tables 2-3 TRU'!$B$14:$D$31,3),blank)</f>
        <v/>
      </c>
      <c r="CZ30" s="243" t="str">
        <f>IF(C30=TRUonly,PRODUCT(G30,Y30,AF30-IF(AF30/TRU_oper&lt;1,1,AF30/TRU_oper)*(truck_idle/60),tru_Load_Factor,tru__hp,CY30,Other!$G$4/454)+PRODUCT(G30,tru_Load_Factor,tru__hp,CY30,Y30,IF(AF30/TRU_oper&lt;1,1,AF30/TRU_oper)*(truck_idle/60),Other!$G$4/454)+PRODUCT(G30,Y30,CX30,IF(AF30/TRU_oper&lt;1,1,AF30/TRU_oper)*(truck_idle/60),Other!$G$4/454),blank)</f>
        <v/>
      </c>
      <c r="DA30" s="243" t="str">
        <f>IF(C30=TRUonly,PRODUCT(G30,tru_Load_Factor,tru__hp,CY30,Y30,IF(AF30/TRU_oper&lt;1,1,AF30/TRU_oper)*(truck_idle/60),Other!$G$4/454)+PRODUCT(G30,Y30,CX30,IF(AF30/TRU_oper&lt;1,1,AF30/TRU_oper)*(truck_idle/60),Other!$G$4/454)+PRODUCT(G30,Y30,(AF30-IF(AF30/TRU_oper&lt;1,1,AF30/TRU_oper)*(truck_idle/60)),TRU_KW,gridPM,Other!$G$4/454),blank)</f>
        <v/>
      </c>
      <c r="DB30" s="435" t="str">
        <f>IF(C30=TRUonly,VLOOKUP(B30+8,'Table 6'!$B$3:$D$20,3),blank)</f>
        <v/>
      </c>
      <c r="DC30" s="112" t="str">
        <f>IF(C30=TRUonly,VLOOKUP(B30+8,'Tables 2-3 TRU'!$B$14:$D$31,3),blank)</f>
        <v/>
      </c>
      <c r="DD30" s="243" t="str">
        <f>IF(C30=TRUonly,PRODUCT(G30,Z30,AF30-IF(AF30/TRU_oper&lt;1,1,AF30/TRU_oper)*(truck_idle/60),tru_Load_Factor,tru__hp,DC30,Other!$G$4/454)+PRODUCT(G30,tru_Load_Factor,tru__hp,DC30,Z30,IF(AF30/TRU_oper&lt;1,1,AF30/TRU_oper)*(truck_idle/60),Other!$G$4/454)+PRODUCT(G30,Z30,DB30,IF(AF30/TRU_oper&lt;1,1,AF30/TRU_oper)*(truck_idle/60),Other!$G$4/454),blank)</f>
        <v/>
      </c>
      <c r="DE30" s="243" t="str">
        <f>IF(C30=TRUonly,PRODUCT(G30,tru_Load_Factor,tru__hp,DC30,Z30,IF(AF30/TRU_oper&lt;1,1,AF30/TRU_oper)*(truck_idle/60),Other!$G$4/454)+PRODUCT(G30,Z30,DB30,IF(AF30/TRU_oper&lt;1,1,AF30/TRU_oper)*(truck_idle/60),Other!$G$4/454)+PRODUCT(G30,Z30,(AF30-IF(AF30/TRU_oper&lt;1,1,AF30/TRU_oper)*(truck_idle/60)),TRU_KW,gridPM,Other!$G$4/454),blank)</f>
        <v/>
      </c>
      <c r="DF30" s="435" t="str">
        <f>IF(C30=TRUonly,VLOOKUP(B30+9,'Table 6'!$B$3:$D$20,3),blank)</f>
        <v/>
      </c>
      <c r="DG30" s="112" t="str">
        <f>IF(C30=TRUonly,VLOOKUP(B30+9,'Tables 2-3 TRU'!$B$14:$D$31,3),blank)</f>
        <v/>
      </c>
      <c r="DH30" s="243" t="str">
        <f>IF(C30=TRUonly,PRODUCT(G30,AA30,AF30-IF(AF30/TRU_oper&lt;1,1,AF30/TRU_oper)*(truck_idle/60),tru_Load_Factor,tru__hp,DG30,Other!$G$4/454)+PRODUCT(G30,tru_Load_Factor,tru__hp,DG30,AA30,IF(AF30/TRU_oper&lt;1,1,AF30/TRU_oper)*(truck_idle/60),Other!$G$4/454)+PRODUCT(G30,AA30,DF30,IF(AF30/TRU_oper&lt;1,1,AF30/TRU_oper)*(truck_idle/60),Other!$G$4/454),blank)</f>
        <v/>
      </c>
      <c r="DI30" s="243" t="str">
        <f>IF(C30=TRUonly,PRODUCT(G30,tru_Load_Factor,tru__hp,DG30,AA30,IF(AF30/TRU_oper&lt;1,1,AF30/TRU_oper)*(truck_idle/60),Other!$G$4/454)+PRODUCT(G30,AA30,DF30,IF(AF30/TRU_oper&lt;1,1,AF30/TRU_oper)*(truck_idle/60),Other!$G$4/454)+PRODUCT(G30,AA30,(AF30-IF(AF30/TRU_oper&lt;1,1,AF30/TRU_oper)*(truck_idle/60)),TRU_KW,gridPM,Other!$G$4/454),blank)</f>
        <v/>
      </c>
      <c r="DK30" s="4" t="str">
        <f t="shared" si="1"/>
        <v/>
      </c>
      <c r="DL30" s="4" t="str">
        <f t="shared" si="2"/>
        <v/>
      </c>
      <c r="DM30" s="4"/>
      <c r="DN30" s="4" t="str">
        <f t="shared" si="3"/>
        <v/>
      </c>
      <c r="DO30" s="4" t="str">
        <f t="shared" si="4"/>
        <v/>
      </c>
      <c r="DP30" s="4"/>
      <c r="DQ30" s="4" t="str">
        <f t="shared" si="5"/>
        <v/>
      </c>
      <c r="DR30" s="4" t="str">
        <f t="shared" si="6"/>
        <v/>
      </c>
      <c r="DS30" s="4" t="str">
        <f t="shared" si="7"/>
        <v/>
      </c>
      <c r="DT30" s="244" t="str">
        <f t="shared" si="8"/>
        <v/>
      </c>
      <c r="DU30" s="55"/>
    </row>
    <row r="31" spans="1:125" x14ac:dyDescent="0.2">
      <c r="A31" t="str">
        <f>IF(C31=TRUonly,'User Input Data'!A35,blank)</f>
        <v/>
      </c>
      <c r="B31" t="str">
        <f>IF(C31=TRUonly,'User Input Data'!B35,blank)</f>
        <v/>
      </c>
      <c r="C31" t="str">
        <f>IF('User Input Data'!C35=TRUonly,'User Input Data'!C35,blank)</f>
        <v/>
      </c>
      <c r="D31" t="str">
        <f>IF(AND('User Input Data'!D35&gt;1,C31=TRUonly),'User Input Data'!D35,blank)</f>
        <v/>
      </c>
      <c r="E31" t="str">
        <f>IF(AND('User Input Data'!E35&gt;1,C31=TRUonly),'User Input Data'!E35,blank)</f>
        <v/>
      </c>
      <c r="F31" t="str">
        <f>IF(AND('User Input Data'!F35&gt;1,C31=TRUonly),'User Input Data'!F35,blank)</f>
        <v/>
      </c>
      <c r="G31" t="str">
        <f>IF(AND('User Input Data'!G35&gt;1,C31=TRUonly),'User Input Data'!G35,blank)</f>
        <v/>
      </c>
      <c r="H31" s="78"/>
      <c r="I31" s="78"/>
      <c r="J31" s="78"/>
      <c r="K31" s="78"/>
      <c r="L31" s="78"/>
      <c r="M31" s="78"/>
      <c r="N31" s="78"/>
      <c r="O31" s="78"/>
      <c r="P31" s="78"/>
      <c r="Q31" s="78"/>
      <c r="R31" s="79" t="str">
        <f>IF(C31=TRUonly,'User Input Data'!R35,blank)</f>
        <v/>
      </c>
      <c r="S31" s="79" t="str">
        <f>IF(C31=TRUonly,'User Input Data'!S35,blank)</f>
        <v/>
      </c>
      <c r="T31" s="79" t="str">
        <f>IF(C31=TRUonly,'User Input Data'!T35,blank)</f>
        <v/>
      </c>
      <c r="U31" s="79" t="str">
        <f>IF(C31=TRUonly,'User Input Data'!U35,blank)</f>
        <v/>
      </c>
      <c r="V31" s="79" t="str">
        <f>IF(C31=TRUonly,'User Input Data'!V35,blank)</f>
        <v/>
      </c>
      <c r="W31" s="79" t="str">
        <f>IF(C31=TRUonly,'User Input Data'!W35,blank)</f>
        <v/>
      </c>
      <c r="X31" s="79" t="str">
        <f>IF(C31=TRUonly,'User Input Data'!X35,blank)</f>
        <v/>
      </c>
      <c r="Y31" s="79" t="str">
        <f>IF(C31=TRUonly,'User Input Data'!Y35,blank)</f>
        <v/>
      </c>
      <c r="Z31" s="79" t="str">
        <f>IF(C31=TRUonly,'User Input Data'!Z35,blank)</f>
        <v/>
      </c>
      <c r="AA31" s="79" t="str">
        <f>IF(C31=TRUonly,'User Input Data'!AA35,blank)</f>
        <v/>
      </c>
      <c r="AB31" s="9" t="str">
        <f>IF('User Input Data'!C35=TRUonly,'User Input Data'!AC35,blank)</f>
        <v/>
      </c>
      <c r="AC31" s="9" t="str">
        <f>IF('User Input Data'!C35=TRUonly,'User Input Data'!AD35,blank)</f>
        <v/>
      </c>
      <c r="AE31" s="78"/>
      <c r="AF31" t="str">
        <f>IF(F31&gt;0,F31,Other!$G$7)</f>
        <v/>
      </c>
      <c r="AG31" s="435" t="str">
        <f>IF(C31=TRUonly,VLOOKUP(B31+0,'Table 6'!$B$3:$D$20,2),blank)</f>
        <v/>
      </c>
      <c r="AH31" t="str">
        <f>IF(C31=TRUonly,VLOOKUP(B31+0,'Tables 2-3 TRU'!$B$14:$D$31,2),blank)</f>
        <v/>
      </c>
      <c r="AI31" s="243" t="str">
        <f>IF(C31=TRUonly,PRODUCT(G31,IF(AF31/TRU_oper&lt;1,1,AF31/TRU_oper)*(truck_idle/60),Other!$G$4/454,AG31,R31)+PRODUCT(G31,tru_Load_Factor,tru__hp,R31,IF(AF31/TRU_oper&lt;1,1,AF31/TRU_oper)*(truck_idle/60),Other!$G$4/454,AH31)+PRODUCT(G31,R31,(AF31-IF(AF31/TRU_oper&lt;1,1,AF31/TRU_oper)*(truck_idle/60)),tru_Load_Factor,tru__hp,Other!$G$4/454,AH31),blank)</f>
        <v/>
      </c>
      <c r="AJ31" s="243" t="str">
        <f>IF(C31=TRUonly,PRODUCT(G31,tru_Load_Factor,tru__hp,AH31,R31,IF(AF31/TRU_oper&lt;1,1,AF31/TRU_oper)*(truck_idle/60),Other!$G$4/454)+PRODUCT(G31,R31,AG31,IF(AF31/TRU_oper&lt;1,1,AF31/TRU_oper)*(truck_idle/60),Other!$G$4/454)+PRODUCT(G31,R31,(AF31-IF(AF31/TRU_oper&lt;1,1,AF31/TRU_oper)*(truck_idle/60)),TRU_KW,gridNox,Other!$G$4/454),blank)</f>
        <v/>
      </c>
      <c r="AK31" s="435" t="str">
        <f>IF(C31=TRUonly,VLOOKUP(B31+1,'Table 6'!$B$3:$D$20,2),blank)</f>
        <v/>
      </c>
      <c r="AL31" s="112" t="str">
        <f>IF(C31=TRUonly,VLOOKUP(B31+1,'Tables 2-3 TRU'!$B$14:$D$31,2),blank)</f>
        <v/>
      </c>
      <c r="AM31" s="243" t="str">
        <f>IF(C31=TRUonly,PRODUCT(G31,S31,AF31-IF(AF31/TRU_oper&lt;1,1,AF31/TRU_oper)*(truck_idle/60),tru_Load_Factor,tru__hp,AL31,Other!$G$4/454)+PRODUCT(G31,tru_Load_Factor,tru__hp,AL31,S31,IF(AF31/TRU_oper&lt;1,1,AF31/TRU_oper)*(truck_idle/60),Other!$G$4/454)+PRODUCT(G31,S31,AK31,IF(AF31/TRU_oper&lt;1,1,AF31/TRU_oper)*(truck_idle/60),Other!$G$4/454),blank)</f>
        <v/>
      </c>
      <c r="AN31" s="243" t="str">
        <f>IF(C31=TRUonly,PRODUCT(G31,tru_Load_Factor,tru__hp,AL31,S31,IF(AF31/TRU_oper&lt;1,1,AF31/TRU_oper)*(truck_idle/60),Other!$G$4/454)+PRODUCT(G31,S31,AK31,IF(AF31/TRU_oper&lt;1,1,AF31/TRU_oper)*(truck_idle/60),Other!$G$4/454)+PRODUCT(G31,S31,(AF31-IF(AF31/TRU_oper&lt;1,1,AF31/TRU_oper)*(truck_idle/60)),TRU_KW,gridNox,Other!$G$4/454),blank)</f>
        <v/>
      </c>
      <c r="AO31" s="435" t="str">
        <f>IF(C31=TRUonly,VLOOKUP(B31+2,'Table 6'!$B$3:$D$20,2),blank)</f>
        <v/>
      </c>
      <c r="AP31" s="112" t="str">
        <f>IF(C31=TRUonly,VLOOKUP(B31+2,'Tables 2-3 TRU'!$B$14:$D$31,2),blank)</f>
        <v/>
      </c>
      <c r="AQ31" s="243" t="str">
        <f>IF(C31=TRUonly,PRODUCT(G31,T31,AF31-IF(AF31/TRU_oper&lt;1,1,AF31/TRU_oper)*(truck_idle/60),tru_Load_Factor,tru__hp,AP31,Other!$G$4/454)+PRODUCT(G31,tru_Load_Factor,tru__hp,AP31,T31,IF(AF31/TRU_oper&lt;1,1,AF31/TRU_oper)*(truck_idle/60),Other!$G$4/454)+PRODUCT(G31,T31,AO31,IF(AF31/TRU_oper&lt;1,1,AF31/TRU_oper)*(truck_idle/60),Other!$G$4/454),blank)</f>
        <v/>
      </c>
      <c r="AR31" s="243" t="str">
        <f>IF(C31=TRUonly,PRODUCT(G31,tru_Load_Factor,tru__hp,AP31,T31,IF(AF31/TRU_oper&lt;1,1,AF31/TRU_oper)*(truck_idle/60),Other!$G$4/454)+PRODUCT(G31,T31,AO31,IF(AF31/TRU_oper&lt;1,1,AF31/TRU_oper)*(truck_idle/60),Other!$G$4/454)+PRODUCT(G31,T31,(AF31-IF(AF31/TRU_oper&lt;1,1,AF31/TRU_oper)*(truck_idle/60)),TRU_KW,gridNox,Other!$G$4/454),blank)</f>
        <v/>
      </c>
      <c r="AS31" s="435" t="str">
        <f>IF(C31=TRUonly,VLOOKUP(B31+3,'Table 6'!$B$3:$D$20,2),blank)</f>
        <v/>
      </c>
      <c r="AT31" s="112" t="str">
        <f>IF(C31=TRUonly,VLOOKUP(B31+3,'Tables 2-3 TRU'!$B$14:$D$31,2),blank)</f>
        <v/>
      </c>
      <c r="AU31" s="243" t="str">
        <f>IF(C31=TRUonly,PRODUCT(G31,U31,AF31-IF(AF31/TRU_oper&lt;1,1,AF31/TRU_oper)*(truck_idle/60),tru_Load_Factor,tru__hp,AT31,Other!$G$4/454)+PRODUCT(G31,tru_Load_Factor,tru__hp,AT31,U31,IF(AF31/TRU_oper&lt;1,1,AF31/TRU_oper)*(truck_idle/60),Other!$G$4/454)+PRODUCT(G31,U31,AS31,IF(AF31/TRU_oper&lt;1,1,AF31/TRU_oper)*(truck_idle/60),Other!$G$4/454),blank)</f>
        <v/>
      </c>
      <c r="AV31" s="243" t="str">
        <f>IF(C31=TRUonly,PRODUCT(G31,tru_Load_Factor,tru__hp,AT31,U31,IF(AF31/TRU_oper&lt;1,1,AF31/TRU_oper)*(truck_idle/60),Other!$G$4/454)+PRODUCT(G31,U31,AS31,IF(AF31/TRU_oper&lt;1,1,AF31/TRU_oper)*(truck_idle/60),Other!$G$4/454)+PRODUCT(G31,U31,(AF31-IF(AF31/TRU_oper&lt;1,1,AF31/TRU_oper)*(truck_idle/60)),TRU_KW,gridNox,Other!$G$4/454),blank)</f>
        <v/>
      </c>
      <c r="AW31" s="435" t="str">
        <f>IF(C31=TRUonly,VLOOKUP(B31+4,'Table 6'!$B$3:$D$20,2),blank)</f>
        <v/>
      </c>
      <c r="AX31" s="112" t="str">
        <f>IF(C31=TRUonly,VLOOKUP(B31+4,'Tables 2-3 TRU'!$B$14:$D$31,2),blank)</f>
        <v/>
      </c>
      <c r="AY31" s="243" t="str">
        <f>IF(C31=TRUonly,PRODUCT(G31,V31,AF31-IF(AF31/TRU_oper&lt;1,1,AF31/TRU_oper)*(truck_idle/60),tru_Load_Factor,tru__hp,AX31,Other!$G$4/454)+PRODUCT(G31,tru_Load_Factor,tru__hp,AX31,V31,IF(AF31/TRU_oper&lt;1,1,AF31/TRU_oper)*(truck_idle/60),Other!$G$4/454)+PRODUCT(G31,V31,AW31,IF(AF31/TRU_oper&lt;1,1,AF31/TRU_oper)*(truck_idle/60),Other!$G$4/454),blank)</f>
        <v/>
      </c>
      <c r="AZ31" s="243" t="str">
        <f>IF(C31=TRUonly,PRODUCT(G31,tru_Load_Factor,tru__hp,AX31,V31,IF(AF31/TRU_oper&lt;1,1,AF31/TRU_oper)*(truck_idle/60),Other!$G$4/454)+PRODUCT(G31,V31,AW31,IF(AF31/TRU_oper&lt;1,1,AF31/TRU_oper)*(truck_idle/60),Other!$G$4/454)+PRODUCT(G31,V31,(AF31-IF(AF31/TRU_oper&lt;1,1,AF31/TRU_oper)*(truck_idle/60)),TRU_KW,gridNox,Other!$G$4/454),blank)</f>
        <v/>
      </c>
      <c r="BA31" s="435" t="str">
        <f>IF(C31=TRUonly,VLOOKUP(B31+5,'Table 6'!$B$3:$D$20,2),blank)</f>
        <v/>
      </c>
      <c r="BB31" s="112" t="str">
        <f>IF(C31=TRUonly,VLOOKUP(B31+5,'Tables 2-3 TRU'!$B$14:$D$31,2),blank)</f>
        <v/>
      </c>
      <c r="BC31" s="243" t="str">
        <f>IF(C31=TRUonly,PRODUCT(G31,W31,AF31-IF(AF31/TRU_oper&lt;1,1,AF31/TRU_oper)*(truck_idle/60),tru_Load_Factor,tru__hp,BB31,Other!$G$4/454)+PRODUCT(G31,tru_Load_Factor,tru__hp,BB31,W31,IF(AF31/TRU_oper&lt;1,1,AF31/TRU_oper)*(truck_idle/60),Other!$G$4/454)+PRODUCT(G31,W31,BA31,IF(AF31/TRU_oper&lt;1,1,AF31/TRU_oper)*(truck_idle/60),Other!$G$4/454),blank)</f>
        <v/>
      </c>
      <c r="BD31" s="243" t="str">
        <f>IF(C31=TRUonly,PRODUCT(G31,tru_Load_Factor,tru__hp,BB31,W31,IF(AF31/TRU_oper&lt;1,1,AF31/TRU_oper)*(truck_idle/60),Other!$G$4/454)+PRODUCT(G31,W31,BA31,IF(AF31/TRU_oper&lt;1,1,AF31/TRU_oper)*(truck_idle/60),Other!$G$4/454)+PRODUCT(G31,W31,(AF31-IF(AF31/TRU_oper&lt;1,1,AF31/TRU_oper)*(truck_idle/60)),TRU_KW,gridNox,Other!$G$4/454),blank)</f>
        <v/>
      </c>
      <c r="BE31" s="435" t="str">
        <f>IF(C31=TRUonly,VLOOKUP(B31+6,'Table 6'!$B$3:$D$20,2),blank)</f>
        <v/>
      </c>
      <c r="BF31" s="112" t="str">
        <f>IF(C31=TRUonly,VLOOKUP(B31+6,'Tables 2-3 TRU'!$B$14:$D$31,2),blank)</f>
        <v/>
      </c>
      <c r="BG31" s="243" t="str">
        <f>IF(C31=TRUonly,PRODUCT(G31,X31,AF31-IF(AF31/TRU_oper&lt;1,1,AF31/TRU_oper)*(truck_idle/60),tru_Load_Factor,tru__hp,BF31,Other!$G$4/454)+PRODUCT(G31,tru_Load_Factor,tru__hp,BF31,X31,IF(AF31/TRU_oper&lt;1,1,AF31/TRU_oper)*(truck_idle/60),Other!$G$4/454)+PRODUCT(G31,X31,BE31,IF(AF31/TRU_oper&lt;1,1,AF31/TRU_oper)*(truck_idle/60),Other!$G$4/454),blank)</f>
        <v/>
      </c>
      <c r="BH31" s="243" t="str">
        <f>IF(C31=TRUonly,PRODUCT(G31,tru_Load_Factor,tru__hp,BF31,X31,IF(AF31/TRU_oper&lt;1,1,AF31/TRU_oper)*(truck_idle/60),Other!$G$4/454)+PRODUCT(G31,X31,BE31,IF(AF31/TRU_oper&lt;1,1,AF31/TRU_oper)*(truck_idle/60),Other!$G$4/454)+PRODUCT(G31,X31,(AF31-IF(AF31/TRU_oper&lt;1,1,AF31/TRU_oper)*(truck_idle/60)),TRU_KW,gridNox,Other!$G$4/454),blank)</f>
        <v/>
      </c>
      <c r="BI31" s="435" t="str">
        <f>IF(C31=TRUonly,VLOOKUP(B31+7,'Table 6'!$B$3:$D$20,2),blank)</f>
        <v/>
      </c>
      <c r="BJ31" s="112" t="str">
        <f>IF(C31=TRUonly,VLOOKUP(B31+7,'Tables 2-3 TRU'!$B$14:$D$31,2),blank)</f>
        <v/>
      </c>
      <c r="BK31" s="243" t="str">
        <f>IF(C31=TRUonly,PRODUCT(G31,Y31,AF31-IF(AF31/TRU_oper&lt;1,1,AF31/TRU_oper)*(truck_idle/60),tru_Load_Factor,tru__hp,BJ31,Other!$G$4/454)+PRODUCT(G31,tru_Load_Factor,tru__hp,BJ31,Y31,IF(AF31/TRU_oper&lt;1,1,AF31/TRU_oper)*(truck_idle/60),Other!$G$4/454)+PRODUCT(G31,Y31,BI31,IF(AF31/TRU_oper&lt;1,1,AF31/TRU_oper)*(truck_idle/60),Other!$G$4/454),blank)</f>
        <v/>
      </c>
      <c r="BL31" s="243" t="str">
        <f>IF(C31=TRUonly,PRODUCT(G31,tru_Load_Factor,tru__hp,BJ31,Y31,IF(AF31/TRU_oper&lt;1,1,AF31/TRU_oper)*(truck_idle/60),Other!$G$4/454)+PRODUCT(G31,Y31,BI31,IF(AF31/TRU_oper&lt;1,1,AF31/TRU_oper)*(truck_idle/60),Other!$G$4/454)+PRODUCT(G31,Y31,(AF31-IF(AF31/TRU_oper&lt;1,1,AF31/TRU_oper)*(truck_idle/60)),TRU_KW,gridNox,Other!$G$4/454),blank)</f>
        <v/>
      </c>
      <c r="BM31" s="435" t="str">
        <f>IF(C31=TRUonly,VLOOKUP(B31+8,'Table 6'!$B$3:$D$20,2),blank)</f>
        <v/>
      </c>
      <c r="BN31" s="112" t="str">
        <f>IF(C31=TRUonly,VLOOKUP(B31+8,'Tables 2-3 TRU'!$B$14:$D$31,2),blank)</f>
        <v/>
      </c>
      <c r="BO31" s="243" t="str">
        <f>IF(C31=TRUonly,PRODUCT(G31,Z31,AF31-IF(AF31/TRU_oper&lt;1,1,AF31/TRU_oper)*(truck_idle/60),tru_Load_Factor,tru__hp,BN31,Other!$G$4/454)+PRODUCT(G31,tru_Load_Factor,tru__hp,BN31,Z31,IF(AF31/TRU_oper&lt;1,1,AF31/TRU_oper)*(truck_idle/60),Other!$G$4/454)+PRODUCT(G31,Z31,BM31,IF(AF31/TRU_oper&lt;1,1,AF31/TRU_oper)*(truck_idle/60),Other!$G$4/454),blank)</f>
        <v/>
      </c>
      <c r="BP31" s="243" t="str">
        <f>IF(C31=TRUonly,PRODUCT(G31,tru_Load_Factor,tru__hp,BN31,Z31,(AF31/TRU_oper)*(truck_idle/60),Other!$G$4/454)+PRODUCT(G31,Z31,BM31,(AF31/TRU_oper)*(truck_idle/60),Other!$G$4/454)+PRODUCT(G31,Z31,(AF31-(AF31/TRU_oper)*(truck_idle/60)),TRU_KW,gridNox,Other!$G$4/454),blank)</f>
        <v/>
      </c>
      <c r="BQ31" s="435" t="str">
        <f>IF(C31=TRUonly,VLOOKUP(B31+9,'Table 6'!$B$3:$D$20,2),blank)</f>
        <v/>
      </c>
      <c r="BR31" s="112" t="str">
        <f>IF(C31=TRUonly,VLOOKUP(B31+9,'Tables 2-3 TRU'!$B$14:$D$31,2),blank)</f>
        <v/>
      </c>
      <c r="BS31" s="243" t="str">
        <f>IF(C31=TRUonly,PRODUCT(G31,AA31,AF31-IF(AF31/TRU_oper&lt;1,1,AF31/TRU_oper)*(truck_idle/60),tru_Load_Factor,tru__hp,BR31,Other!$G$4/454)+PRODUCT(G31,tru_Load_Factor,tru__hp,BR31,AA31,IF(AF31/TRU_oper&lt;1,1,AF31/TRU_oper)*(truck_idle/60),Other!$G$4/454)+PRODUCT(G31,AA31,BQ31,IF(AF31/TRU_oper&lt;1,1,AF31/TRU_oper)*(truck_idle/60),Other!$G$4/454),blank)</f>
        <v/>
      </c>
      <c r="BT31" s="243" t="str">
        <f>IF(C31=TRUonly,PRODUCT(G31,tru_Load_Factor,tru__hp,BR31,AA31,IF(AF31/TRU_oper&lt;1,1,AF31/TRU_oper)*(truck_idle/60),Other!$G$4/454)+PRODUCT(G31,AA31,BQ31,IF(AF31/TRU_oper&lt;1,1,AF31/TRU_oper)*(truck_idle/60),Other!$G$4/454)+PRODUCT(G31,AA31,(AF31-IF(AF31/TRU_oper&lt;1,1,AF31/TRU_oper)*(truck_idle/60)),TRU_KW,gridNox,Other!$G$4/454),blank)</f>
        <v/>
      </c>
      <c r="BU31" s="112"/>
      <c r="BV31" s="435" t="str">
        <f>IF(C31=TRUonly,VLOOKUP(B31+0,'Table 6'!$B$3:$D$20,3),blank)</f>
        <v/>
      </c>
      <c r="BW31" s="112" t="str">
        <f>IF(C31=TRUonly,VLOOKUP(B31+0,'Tables 2-3 TRU'!$B$14:$D$31,3),blank)</f>
        <v/>
      </c>
      <c r="BX31" s="243" t="str">
        <f>IF(C31=TRUonly,PRODUCT(G31,R31,AF31-IF(AF31/TRU_oper&lt;1,1,AF31/TRU_oper)*(truck_idle/60),tru_Load_Factor,tru__hp,BW31,Other!$G$4/454)+PRODUCT(G31,tru_Load_Factor,tru__hp,BW31,R31,IF(AF31/TRU_oper&lt;1,1,AF31/TRU_oper)*(truck_idle/60),365/454)+PRODUCT(G31,R31,BV31,IF(AF31/TRU_oper&lt;1,1,AF31/TRU_oper)*(truck_idle/60),Other!$G$4/454),blank)</f>
        <v/>
      </c>
      <c r="BY31" s="243" t="str">
        <f>IF(C31=TRUonly,PRODUCT(G31,tru_Load_Factor,tru__hp,BW31,R31,IF(AF31/TRU_oper&lt;1,1,AF31/TRU_oper)*(truck_idle/60),Other!$G$4/454)+PRODUCT(G31,R31,BV31,IF(AF31/TRU_oper&lt;1,1,AF31/TRU_oper)*(truck_idle/60),Other!$G$4/454)+PRODUCT(G31,R31,(AF31-IF(AF31/TRU_oper&lt;1,1,AF31/TRU_oper)*(truck_idle/60)),TRU_KW,gridPM,Other!$G$4/454),blank)</f>
        <v/>
      </c>
      <c r="BZ31" s="435" t="str">
        <f>IF(C31=TRUonly,VLOOKUP(B31+1,'Table 6'!$B$3:$D$20,3),blank)</f>
        <v/>
      </c>
      <c r="CA31" s="112" t="str">
        <f>IF(C31=TRUonly,VLOOKUP(B31+1,'Tables 2-3 TRU'!$B$14:$D$31,3),blank)</f>
        <v/>
      </c>
      <c r="CB31" s="243" t="str">
        <f>IF(C31=TRUonly,PRODUCT(G31,S31,AF31-IF(AF31/TRU_oper&lt;1,1,AF31/TRU_oper)*(truck_idle/60),tru_Load_Factor,tru__hp,CA31,Other!$G$4/454)+PRODUCT(G31,tru_Load_Factor,tru__hp,CA31,S31,IF(AF31/TRU_oper&lt;1,1,AF31/TRU_oper)*(truck_idle/60),365/454)+PRODUCT(G31,S31,BZ31,IF(AF31/TRU_oper&lt;1,1,AF31/TRU_oper)*(truck_idle/60),Other!$G$4/454),blank)</f>
        <v/>
      </c>
      <c r="CC31" s="243" t="str">
        <f>IF(C31=TRUonly,PRODUCT(G31,tru_Load_Factor,tru__hp,CA31,S31,IF(AF31/TRU_oper&lt;1,1,AF31/TRU_oper)*(truck_idle/60),Other!$G$4/454)+PRODUCT(G31,S31,BZ31,IF(AF31/TRU_oper&lt;1,1,AF31/TRU_oper)*(truck_idle/60),Other!$G$4/454)+PRODUCT(G31,S31,(AF31-IF(AF31/TRU_oper&lt;1,1,AF31/TRU_oper)*(truck_idle/60)),TRU_KW,gridPM,Other!$G$4/454),blank)</f>
        <v/>
      </c>
      <c r="CD31" s="435" t="str">
        <f>IF(C31=TRUonly,VLOOKUP(B31+2,'Table 6'!$B$3:$D$20,3),blank)</f>
        <v/>
      </c>
      <c r="CE31" s="112" t="str">
        <f>IF(C31=TRUonly,VLOOKUP(B31+2,'Tables 2-3 TRU'!$B$14:$D$31,3),blank)</f>
        <v/>
      </c>
      <c r="CF31" s="243" t="str">
        <f>IF(C31=TRUonly,PRODUCT(G31,T31,AF31-IF(AF31/TRU_oper&lt;1,1,AF31/TRU_oper)*(truck_idle/60),tru_Load_Factor,tru__hp,CE31,Other!$G$4/454)+PRODUCT(G31,tru_Load_Factor,tru__hp,CE31,T31,IF(AF31/TRU_oper&lt;1,1,AF31/TRU_oper)*(truck_idle/60),365/454)+PRODUCT(G31,T31,CD31,IF(AF31/TRU_oper&lt;1,1,AF31/TRU_oper)*(truck_idle/60),Other!$G$4/454),blank)</f>
        <v/>
      </c>
      <c r="CG31" s="243" t="str">
        <f>IF(C31=TRUonly,PRODUCT(G31,tru_Load_Factor,tru__hp,CE31,T31,IF(AF31/TRU_oper&lt;1,1,AF31/TRU_oper)*(truck_idle/60),Other!$G$4/454)+PRODUCT(G31,T31,CD31,IF(AF31/TRU_oper&lt;1,1,AF31/TRU_oper)*(truck_idle/60),Other!$G$4/454)+PRODUCT(G31,T31,(AF31-IF(AF31/TRU_oper&lt;1,1,AF31/TRU_oper)*(truck_idle/60)),TRU_KW,gridPM,Other!$G$4/454),blank)</f>
        <v/>
      </c>
      <c r="CH31" s="435" t="str">
        <f>IF(C31=TRUonly,VLOOKUP(B31+3,'Table 6'!$B$3:$D$20,3),blank)</f>
        <v/>
      </c>
      <c r="CI31" s="112" t="str">
        <f>IF(C31=TRUonly,VLOOKUP(B31+3,'Tables 2-3 TRU'!$B$14:$D$31,3),blank)</f>
        <v/>
      </c>
      <c r="CJ31" s="243" t="str">
        <f>IF(C31=TRUonly,PRODUCT(G31,U31,AF31-IF(AF31/TRU_oper&lt;1,1,AF31/TRU_oper)*(truck_idle/60),tru_Load_Factor,tru__hp,CI31,Other!$G$4/454)+PRODUCT(G31,tru_Load_Factor,tru__hp,CI31,U31,IF(AF31/TRU_oper&lt;1,1,AF31/TRU_oper)*(truck_idle/60),Other!$G$4/454)+PRODUCT(G31,U31,CH31,IF(AF31/TRU_oper&lt;1,1,AF31/TRU_oper)*(truck_idle/60),Other!$G$4/454),blank)</f>
        <v/>
      </c>
      <c r="CK31" s="243" t="str">
        <f>IF(C31=TRUonly,PRODUCT(G31,tru_Load_Factor,tru__hp,CI31,U31,IF(AF31/TRU_oper&lt;1,1,AF31/TRU_oper)*(truck_idle/60),Other!$G$4/454)+PRODUCT(G31,U31,CH31,IF(AF31/TRU_oper&lt;1,1,AF31/TRU_oper)*(truck_idle/60),Other!$G$4/454)+PRODUCT(G31,U31,(AF31-IF(AF31/TRU_oper&lt;1,1,AF31/TRU_oper)*(truck_idle/60)),TRU_KW,gridPM,Other!$G$4/454),blank)</f>
        <v/>
      </c>
      <c r="CL31" s="435" t="str">
        <f>IF(C31=TRUonly,VLOOKUP(B31+4,'Table 6'!$B$3:$D$20,3),blank)</f>
        <v/>
      </c>
      <c r="CM31" s="112" t="str">
        <f>IF(C31=TRUonly,VLOOKUP(B31+4,'Tables 2-3 TRU'!$B$14:$D$31,3),blank)</f>
        <v/>
      </c>
      <c r="CN31" s="243" t="str">
        <f>IF(C31=TRUonly,PRODUCT(G31,V31,AF31-IF(AF31/TRU_oper&lt;1,1,AF31/TRU_oper)*(truck_idle/60),tru_Load_Factor,tru__hp,CM31,Other!$G$4/454)+PRODUCT(G31,tru_Load_Factor,tru__hp,CM31,V31,IF(AF31/TRU_oper&lt;1,1,AF31/TRU_oper)*(truck_idle/60),Other!$G$4/454)+PRODUCT(G31,V31,CL31,IF(AF31/TRU_oper&lt;1,1,AF31/TRU_oper)*(truck_idle/60),Other!$G$4/454),blank)</f>
        <v/>
      </c>
      <c r="CO31" s="243" t="str">
        <f>IF(C31=TRUonly,PRODUCT(G31,tru_Load_Factor,tru__hp,CM31,V31,IF(AF31/TRU_oper&lt;1,1,AF31/TRU_oper)*(truck_idle/60),Other!$G$4/454)+PRODUCT(G31,V31,CL31,IF(AF31/TRU_oper&lt;1,1,AF31/TRU_oper)*(truck_idle/60),Other!$G$4/454)+PRODUCT(G31,V31,(AF31-IF(AF31/TRU_oper&lt;1,1,AF31/TRU_oper)*(truck_idle/60)),TRU_KW,gridPM,Other!$G$4/454),blank)</f>
        <v/>
      </c>
      <c r="CP31" s="435" t="str">
        <f>IF(C31=TRUonly,VLOOKUP(B31+5,'Table 6'!$B$3:$D$20,3),blank)</f>
        <v/>
      </c>
      <c r="CQ31" s="112" t="str">
        <f>IF(C31=TRUonly,VLOOKUP(B31+5,'Tables 2-3 TRU'!$B$14:$D$31,3),blank)</f>
        <v/>
      </c>
      <c r="CR31" s="243" t="str">
        <f>IF(C31=TRUonly,PRODUCT(G31,W31,AF31-IF(AF31/TRU_oper&lt;1,1,AF31/TRU_oper)*(truck_idle/60),tru_Load_Factor,tru__hp,CQ31,Other!$G$4/454)+PRODUCT(G31,tru_Load_Factor,tru__hp,CQ31,W31,IF(AF31/TRU_oper&lt;1,1,AF31/TRU_oper)*(truck_idle/60),Other!$G$4/454)+PRODUCT(G31,W31,CP31,IF(AF31/TRU_oper&lt;1,1,AF31/TRU_oper)*(truck_idle/60),Other!$G$4/454),blank)</f>
        <v/>
      </c>
      <c r="CS31" s="243" t="str">
        <f>IF(C31=TRUonly,PRODUCT(G31,tru_Load_Factor,tru__hp,CQ31,W31,IF(AF31/TRU_oper&lt;1,1,AF31/TRU_oper)*(truck_idle/60),Other!$G$4/454)+PRODUCT(G31,W31,CP31,IF(AF31/TRU_oper&lt;1,1,AF31/TRU_oper)*(truck_idle/60),Other!$G$4/454)+PRODUCT(G31,W31,(AF31-IF(AF31/TRU_oper&lt;1,1,AF31/TRU_oper)*(truck_idle/60)),TRU_KW,gridPM,Other!$G$4/454),blank)</f>
        <v/>
      </c>
      <c r="CT31" s="435" t="str">
        <f>IF(C31=TRUonly,VLOOKUP(B31+6,'Table 6'!$B$3:$D$20,3),blank)</f>
        <v/>
      </c>
      <c r="CU31" s="112" t="str">
        <f>IF(C31=TRUonly,VLOOKUP(B31+6,'Tables 2-3 TRU'!$B$14:$D$31,3),blank)</f>
        <v/>
      </c>
      <c r="CV31" s="243" t="str">
        <f>IF(C31=TRUonly,PRODUCT(G31,X31,AF31-IF(AF31/TRU_oper&lt;1,1,AF31/TRU_oper)*(truck_idle/60),tru_Load_Factor,tru__hp,CU31,Other!$G$4/454)+PRODUCT(G31,tru_Load_Factor,tru__hp,CU31,X31,IF(AF31/TRU_oper&lt;1,1,AF31/TRU_oper)*(truck_idle/60),Other!$G$4/454)+PRODUCT(G31,X31,CT31,IF(AF31/TRU_oper&lt;1,1,AF31/TRU_oper)*(truck_idle/60),Other!$G$4/454),blank)</f>
        <v/>
      </c>
      <c r="CW31" s="243" t="str">
        <f>IF(C31=TRUonly,PRODUCT(G31,tru_Load_Factor,tru__hp,CU31,X31,IF(AF31/TRU_oper&lt;1,1,AF31/TRU_oper)*(truck_idle/60),Other!$G$4/454)+PRODUCT(G31,X31,CT31,IF(AF31/TRU_oper&lt;1,1,AF31/TRU_oper)*(truck_idle/60),Other!$G$4/454)+PRODUCT(G31,X31,(AF31-IF(AF31/TRU_oper&lt;1,1,AF31/TRU_oper)*(truck_idle/60)),TRU_KW,gridPM,Other!$G$4/454),blank)</f>
        <v/>
      </c>
      <c r="CX31" s="435" t="str">
        <f>IF(C31=TRUonly,VLOOKUP(B31+7,'Table 6'!$B$3:$D$20,3),blank)</f>
        <v/>
      </c>
      <c r="CY31" s="112" t="str">
        <f>IF(C31=TRUonly,VLOOKUP(B31+7,'Tables 2-3 TRU'!$B$14:$D$31,3),blank)</f>
        <v/>
      </c>
      <c r="CZ31" s="243" t="str">
        <f>IF(C31=TRUonly,PRODUCT(G31,Y31,AF31-IF(AF31/TRU_oper&lt;1,1,AF31/TRU_oper)*(truck_idle/60),tru_Load_Factor,tru__hp,CY31,Other!$G$4/454)+PRODUCT(G31,tru_Load_Factor,tru__hp,CY31,Y31,IF(AF31/TRU_oper&lt;1,1,AF31/TRU_oper)*(truck_idle/60),Other!$G$4/454)+PRODUCT(G31,Y31,CX31,IF(AF31/TRU_oper&lt;1,1,AF31/TRU_oper)*(truck_idle/60),Other!$G$4/454),blank)</f>
        <v/>
      </c>
      <c r="DA31" s="243" t="str">
        <f>IF(C31=TRUonly,PRODUCT(G31,tru_Load_Factor,tru__hp,CY31,Y31,IF(AF31/TRU_oper&lt;1,1,AF31/TRU_oper)*(truck_idle/60),Other!$G$4/454)+PRODUCT(G31,Y31,CX31,IF(AF31/TRU_oper&lt;1,1,AF31/TRU_oper)*(truck_idle/60),Other!$G$4/454)+PRODUCT(G31,Y31,(AF31-IF(AF31/TRU_oper&lt;1,1,AF31/TRU_oper)*(truck_idle/60)),TRU_KW,gridPM,Other!$G$4/454),blank)</f>
        <v/>
      </c>
      <c r="DB31" s="435" t="str">
        <f>IF(C31=TRUonly,VLOOKUP(B31+8,'Table 6'!$B$3:$D$20,3),blank)</f>
        <v/>
      </c>
      <c r="DC31" s="112" t="str">
        <f>IF(C31=TRUonly,VLOOKUP(B31+8,'Tables 2-3 TRU'!$B$14:$D$31,3),blank)</f>
        <v/>
      </c>
      <c r="DD31" s="243" t="str">
        <f>IF(C31=TRUonly,PRODUCT(G31,Z31,AF31-IF(AF31/TRU_oper&lt;1,1,AF31/TRU_oper)*(truck_idle/60),tru_Load_Factor,tru__hp,DC31,Other!$G$4/454)+PRODUCT(G31,tru_Load_Factor,tru__hp,DC31,Z31,IF(AF31/TRU_oper&lt;1,1,AF31/TRU_oper)*(truck_idle/60),Other!$G$4/454)+PRODUCT(G31,Z31,DB31,IF(AF31/TRU_oper&lt;1,1,AF31/TRU_oper)*(truck_idle/60),Other!$G$4/454),blank)</f>
        <v/>
      </c>
      <c r="DE31" s="243" t="str">
        <f>IF(C31=TRUonly,PRODUCT(G31,tru_Load_Factor,tru__hp,DC31,Z31,IF(AF31/TRU_oper&lt;1,1,AF31/TRU_oper)*(truck_idle/60),Other!$G$4/454)+PRODUCT(G31,Z31,DB31,IF(AF31/TRU_oper&lt;1,1,AF31/TRU_oper)*(truck_idle/60),Other!$G$4/454)+PRODUCT(G31,Z31,(AF31-IF(AF31/TRU_oper&lt;1,1,AF31/TRU_oper)*(truck_idle/60)),TRU_KW,gridPM,Other!$G$4/454),blank)</f>
        <v/>
      </c>
      <c r="DF31" s="435" t="str">
        <f>IF(C31=TRUonly,VLOOKUP(B31+9,'Table 6'!$B$3:$D$20,3),blank)</f>
        <v/>
      </c>
      <c r="DG31" s="112" t="str">
        <f>IF(C31=TRUonly,VLOOKUP(B31+9,'Tables 2-3 TRU'!$B$14:$D$31,3),blank)</f>
        <v/>
      </c>
      <c r="DH31" s="243" t="str">
        <f>IF(C31=TRUonly,PRODUCT(G31,AA31,AF31-IF(AF31/TRU_oper&lt;1,1,AF31/TRU_oper)*(truck_idle/60),tru_Load_Factor,tru__hp,DG31,Other!$G$4/454)+PRODUCT(G31,tru_Load_Factor,tru__hp,DG31,AA31,IF(AF31/TRU_oper&lt;1,1,AF31/TRU_oper)*(truck_idle/60),Other!$G$4/454)+PRODUCT(G31,AA31,DF31,IF(AF31/TRU_oper&lt;1,1,AF31/TRU_oper)*(truck_idle/60),Other!$G$4/454),blank)</f>
        <v/>
      </c>
      <c r="DI31" s="243" t="str">
        <f>IF(C31=TRUonly,PRODUCT(G31,tru_Load_Factor,tru__hp,DG31,AA31,IF(AF31/TRU_oper&lt;1,1,AF31/TRU_oper)*(truck_idle/60),Other!$G$4/454)+PRODUCT(G31,AA31,DF31,IF(AF31/TRU_oper&lt;1,1,AF31/TRU_oper)*(truck_idle/60),Other!$G$4/454)+PRODUCT(G31,AA31,(AF31-IF(AF31/TRU_oper&lt;1,1,AF31/TRU_oper)*(truck_idle/60)),TRU_KW,gridPM,Other!$G$4/454),blank)</f>
        <v/>
      </c>
      <c r="DK31" s="4" t="str">
        <f t="shared" si="1"/>
        <v/>
      </c>
      <c r="DL31" s="4" t="str">
        <f t="shared" si="2"/>
        <v/>
      </c>
      <c r="DM31" s="4"/>
      <c r="DN31" s="4" t="str">
        <f t="shared" si="3"/>
        <v/>
      </c>
      <c r="DO31" s="4" t="str">
        <f t="shared" si="4"/>
        <v/>
      </c>
      <c r="DP31" s="4"/>
      <c r="DQ31" s="4" t="str">
        <f t="shared" si="5"/>
        <v/>
      </c>
      <c r="DR31" s="4" t="str">
        <f t="shared" si="6"/>
        <v/>
      </c>
      <c r="DS31" s="4" t="str">
        <f t="shared" si="7"/>
        <v/>
      </c>
      <c r="DT31" s="244" t="str">
        <f t="shared" si="8"/>
        <v/>
      </c>
      <c r="DU31" s="55"/>
    </row>
    <row r="32" spans="1:125" x14ac:dyDescent="0.2">
      <c r="A32" t="str">
        <f>IF(C32=TRUonly,'User Input Data'!A36,blank)</f>
        <v/>
      </c>
      <c r="B32" t="str">
        <f>IF(C32=TRUonly,'User Input Data'!B36,blank)</f>
        <v/>
      </c>
      <c r="C32" t="str">
        <f>IF('User Input Data'!C36=TRUonly,'User Input Data'!C36,blank)</f>
        <v/>
      </c>
      <c r="D32" t="str">
        <f>IF(AND('User Input Data'!D36&gt;1,C32=TRUonly),'User Input Data'!D36,blank)</f>
        <v/>
      </c>
      <c r="E32" t="str">
        <f>IF(AND('User Input Data'!E36&gt;1,C32=TRUonly),'User Input Data'!E36,blank)</f>
        <v/>
      </c>
      <c r="F32" t="str">
        <f>IF(AND('User Input Data'!F36&gt;1,C32=TRUonly),'User Input Data'!F36,blank)</f>
        <v/>
      </c>
      <c r="G32" t="str">
        <f>IF(AND('User Input Data'!G36&gt;1,C32=TRUonly),'User Input Data'!G36,blank)</f>
        <v/>
      </c>
      <c r="H32" s="78"/>
      <c r="I32" s="78"/>
      <c r="J32" s="78"/>
      <c r="K32" s="78"/>
      <c r="L32" s="78"/>
      <c r="M32" s="78"/>
      <c r="N32" s="78"/>
      <c r="O32" s="78"/>
      <c r="P32" s="78"/>
      <c r="Q32" s="78"/>
      <c r="R32" s="79" t="str">
        <f>IF(C32=TRUonly,'User Input Data'!R36,blank)</f>
        <v/>
      </c>
      <c r="S32" s="79" t="str">
        <f>IF(C32=TRUonly,'User Input Data'!S36,blank)</f>
        <v/>
      </c>
      <c r="T32" s="79" t="str">
        <f>IF(C32=TRUonly,'User Input Data'!T36,blank)</f>
        <v/>
      </c>
      <c r="U32" s="79" t="str">
        <f>IF(C32=TRUonly,'User Input Data'!U36,blank)</f>
        <v/>
      </c>
      <c r="V32" s="79" t="str">
        <f>IF(C32=TRUonly,'User Input Data'!V36,blank)</f>
        <v/>
      </c>
      <c r="W32" s="79" t="str">
        <f>IF(C32=TRUonly,'User Input Data'!W36,blank)</f>
        <v/>
      </c>
      <c r="X32" s="79" t="str">
        <f>IF(C32=TRUonly,'User Input Data'!X36,blank)</f>
        <v/>
      </c>
      <c r="Y32" s="79" t="str">
        <f>IF(C32=TRUonly,'User Input Data'!Y36,blank)</f>
        <v/>
      </c>
      <c r="Z32" s="79" t="str">
        <f>IF(C32=TRUonly,'User Input Data'!Z36,blank)</f>
        <v/>
      </c>
      <c r="AA32" s="79" t="str">
        <f>IF(C32=TRUonly,'User Input Data'!AA36,blank)</f>
        <v/>
      </c>
      <c r="AB32" s="9" t="str">
        <f>IF('User Input Data'!C36=TRUonly,'User Input Data'!AC36,blank)</f>
        <v/>
      </c>
      <c r="AC32" s="9" t="str">
        <f>IF('User Input Data'!C36=TRUonly,'User Input Data'!AD36,blank)</f>
        <v/>
      </c>
      <c r="AE32" s="78"/>
      <c r="AF32" t="str">
        <f>IF(F32&gt;0,F32,Other!$G$7)</f>
        <v/>
      </c>
      <c r="AG32" s="435" t="str">
        <f>IF(C32=TRUonly,VLOOKUP(B32+0,'Table 6'!$B$3:$D$20,2),blank)</f>
        <v/>
      </c>
      <c r="AH32" t="str">
        <f>IF(C32=TRUonly,VLOOKUP(B32+0,'Tables 2-3 TRU'!$B$14:$D$31,2),blank)</f>
        <v/>
      </c>
      <c r="AI32" s="243" t="str">
        <f>IF(C32=TRUonly,PRODUCT(G32,IF(AF32/TRU_oper&lt;1,1,AF32/TRU_oper)*(truck_idle/60),Other!$G$4/454,AG32,R32)+PRODUCT(G32,tru_Load_Factor,tru__hp,R32,IF(AF32/TRU_oper&lt;1,1,AF32/TRU_oper)*(truck_idle/60),Other!$G$4/454,AH32)+PRODUCT(G32,R32,(AF32-IF(AF32/TRU_oper&lt;1,1,AF32/TRU_oper)*(truck_idle/60)),tru_Load_Factor,tru__hp,Other!$G$4/454,AH32),blank)</f>
        <v/>
      </c>
      <c r="AJ32" s="243" t="str">
        <f>IF(C32=TRUonly,PRODUCT(G32,tru_Load_Factor,tru__hp,AH32,R32,IF(AF32/TRU_oper&lt;1,1,AF32/TRU_oper)*(truck_idle/60),Other!$G$4/454)+PRODUCT(G32,R32,AG32,IF(AF32/TRU_oper&lt;1,1,AF32/TRU_oper)*(truck_idle/60),Other!$G$4/454)+PRODUCT(G32,R32,(AF32-IF(AF32/TRU_oper&lt;1,1,AF32/TRU_oper)*(truck_idle/60)),TRU_KW,gridNox,Other!$G$4/454),blank)</f>
        <v/>
      </c>
      <c r="AK32" s="435" t="str">
        <f>IF(C32=TRUonly,VLOOKUP(B32+1,'Table 6'!$B$3:$D$20,2),blank)</f>
        <v/>
      </c>
      <c r="AL32" s="112" t="str">
        <f>IF(C32=TRUonly,VLOOKUP(B32+1,'Tables 2-3 TRU'!$B$14:$D$31,2),blank)</f>
        <v/>
      </c>
      <c r="AM32" s="243" t="str">
        <f>IF(C32=TRUonly,PRODUCT(G32,S32,AF32-IF(AF32/TRU_oper&lt;1,1,AF32/TRU_oper)*(truck_idle/60),tru_Load_Factor,tru__hp,AL32,Other!$G$4/454)+PRODUCT(G32,tru_Load_Factor,tru__hp,AL32,S32,IF(AF32/TRU_oper&lt;1,1,AF32/TRU_oper)*(truck_idle/60),Other!$G$4/454)+PRODUCT(G32,S32,AK32,IF(AF32/TRU_oper&lt;1,1,AF32/TRU_oper)*(truck_idle/60),Other!$G$4/454),blank)</f>
        <v/>
      </c>
      <c r="AN32" s="243" t="str">
        <f>IF(C32=TRUonly,PRODUCT(G32,tru_Load_Factor,tru__hp,AL32,S32,IF(AF32/TRU_oper&lt;1,1,AF32/TRU_oper)*(truck_idle/60),Other!$G$4/454)+PRODUCT(G32,S32,AK32,IF(AF32/TRU_oper&lt;1,1,AF32/TRU_oper)*(truck_idle/60),Other!$G$4/454)+PRODUCT(G32,S32,(AF32-IF(AF32/TRU_oper&lt;1,1,AF32/TRU_oper)*(truck_idle/60)),TRU_KW,gridNox,Other!$G$4/454),blank)</f>
        <v/>
      </c>
      <c r="AO32" s="435" t="str">
        <f>IF(C32=TRUonly,VLOOKUP(B32+2,'Table 6'!$B$3:$D$20,2),blank)</f>
        <v/>
      </c>
      <c r="AP32" s="112" t="str">
        <f>IF(C32=TRUonly,VLOOKUP(B32+2,'Tables 2-3 TRU'!$B$14:$D$31,2),blank)</f>
        <v/>
      </c>
      <c r="AQ32" s="243" t="str">
        <f>IF(C32=TRUonly,PRODUCT(G32,T32,AF32-IF(AF32/TRU_oper&lt;1,1,AF32/TRU_oper)*(truck_idle/60),tru_Load_Factor,tru__hp,AP32,Other!$G$4/454)+PRODUCT(G32,tru_Load_Factor,tru__hp,AP32,T32,IF(AF32/TRU_oper&lt;1,1,AF32/TRU_oper)*(truck_idle/60),Other!$G$4/454)+PRODUCT(G32,T32,AO32,IF(AF32/TRU_oper&lt;1,1,AF32/TRU_oper)*(truck_idle/60),Other!$G$4/454),blank)</f>
        <v/>
      </c>
      <c r="AR32" s="243" t="str">
        <f>IF(C32=TRUonly,PRODUCT(G32,tru_Load_Factor,tru__hp,AP32,T32,IF(AF32/TRU_oper&lt;1,1,AF32/TRU_oper)*(truck_idle/60),Other!$G$4/454)+PRODUCT(G32,T32,AO32,IF(AF32/TRU_oper&lt;1,1,AF32/TRU_oper)*(truck_idle/60),Other!$G$4/454)+PRODUCT(G32,T32,(AF32-IF(AF32/TRU_oper&lt;1,1,AF32/TRU_oper)*(truck_idle/60)),TRU_KW,gridNox,Other!$G$4/454),blank)</f>
        <v/>
      </c>
      <c r="AS32" s="435" t="str">
        <f>IF(C32=TRUonly,VLOOKUP(B32+3,'Table 6'!$B$3:$D$20,2),blank)</f>
        <v/>
      </c>
      <c r="AT32" s="112" t="str">
        <f>IF(C32=TRUonly,VLOOKUP(B32+3,'Tables 2-3 TRU'!$B$14:$D$31,2),blank)</f>
        <v/>
      </c>
      <c r="AU32" s="243" t="str">
        <f>IF(C32=TRUonly,PRODUCT(G32,U32,AF32-IF(AF32/TRU_oper&lt;1,1,AF32/TRU_oper)*(truck_idle/60),tru_Load_Factor,tru__hp,AT32,Other!$G$4/454)+PRODUCT(G32,tru_Load_Factor,tru__hp,AT32,U32,IF(AF32/TRU_oper&lt;1,1,AF32/TRU_oper)*(truck_idle/60),Other!$G$4/454)+PRODUCT(G32,U32,AS32,IF(AF32/TRU_oper&lt;1,1,AF32/TRU_oper)*(truck_idle/60),Other!$G$4/454),blank)</f>
        <v/>
      </c>
      <c r="AV32" s="243" t="str">
        <f>IF(C32=TRUonly,PRODUCT(G32,tru_Load_Factor,tru__hp,AT32,U32,IF(AF32/TRU_oper&lt;1,1,AF32/TRU_oper)*(truck_idle/60),Other!$G$4/454)+PRODUCT(G32,U32,AS32,IF(AF32/TRU_oper&lt;1,1,AF32/TRU_oper)*(truck_idle/60),Other!$G$4/454)+PRODUCT(G32,U32,(AF32-IF(AF32/TRU_oper&lt;1,1,AF32/TRU_oper)*(truck_idle/60)),TRU_KW,gridNox,Other!$G$4/454),blank)</f>
        <v/>
      </c>
      <c r="AW32" s="435" t="str">
        <f>IF(C32=TRUonly,VLOOKUP(B32+4,'Table 6'!$B$3:$D$20,2),blank)</f>
        <v/>
      </c>
      <c r="AX32" s="112" t="str">
        <f>IF(C32=TRUonly,VLOOKUP(B32+4,'Tables 2-3 TRU'!$B$14:$D$31,2),blank)</f>
        <v/>
      </c>
      <c r="AY32" s="243" t="str">
        <f>IF(C32=TRUonly,PRODUCT(G32,V32,AF32-IF(AF32/TRU_oper&lt;1,1,AF32/TRU_oper)*(truck_idle/60),tru_Load_Factor,tru__hp,AX32,Other!$G$4/454)+PRODUCT(G32,tru_Load_Factor,tru__hp,AX32,V32,IF(AF32/TRU_oper&lt;1,1,AF32/TRU_oper)*(truck_idle/60),Other!$G$4/454)+PRODUCT(G32,V32,AW32,IF(AF32/TRU_oper&lt;1,1,AF32/TRU_oper)*(truck_idle/60),Other!$G$4/454),blank)</f>
        <v/>
      </c>
      <c r="AZ32" s="243" t="str">
        <f>IF(C32=TRUonly,PRODUCT(G32,tru_Load_Factor,tru__hp,AX32,V32,IF(AF32/TRU_oper&lt;1,1,AF32/TRU_oper)*(truck_idle/60),Other!$G$4/454)+PRODUCT(G32,V32,AW32,IF(AF32/TRU_oper&lt;1,1,AF32/TRU_oper)*(truck_idle/60),Other!$G$4/454)+PRODUCT(G32,V32,(AF32-IF(AF32/TRU_oper&lt;1,1,AF32/TRU_oper)*(truck_idle/60)),TRU_KW,gridNox,Other!$G$4/454),blank)</f>
        <v/>
      </c>
      <c r="BA32" s="435" t="str">
        <f>IF(C32=TRUonly,VLOOKUP(B32+5,'Table 6'!$B$3:$D$20,2),blank)</f>
        <v/>
      </c>
      <c r="BB32" s="112" t="str">
        <f>IF(C32=TRUonly,VLOOKUP(B32+5,'Tables 2-3 TRU'!$B$14:$D$31,2),blank)</f>
        <v/>
      </c>
      <c r="BC32" s="243" t="str">
        <f>IF(C32=TRUonly,PRODUCT(G32,W32,AF32-IF(AF32/TRU_oper&lt;1,1,AF32/TRU_oper)*(truck_idle/60),tru_Load_Factor,tru__hp,BB32,Other!$G$4/454)+PRODUCT(G32,tru_Load_Factor,tru__hp,BB32,W32,IF(AF32/TRU_oper&lt;1,1,AF32/TRU_oper)*(truck_idle/60),Other!$G$4/454)+PRODUCT(G32,W32,BA32,IF(AF32/TRU_oper&lt;1,1,AF32/TRU_oper)*(truck_idle/60),Other!$G$4/454),blank)</f>
        <v/>
      </c>
      <c r="BD32" s="243" t="str">
        <f>IF(C32=TRUonly,PRODUCT(G32,tru_Load_Factor,tru__hp,BB32,W32,IF(AF32/TRU_oper&lt;1,1,AF32/TRU_oper)*(truck_idle/60),Other!$G$4/454)+PRODUCT(G32,W32,BA32,IF(AF32/TRU_oper&lt;1,1,AF32/TRU_oper)*(truck_idle/60),Other!$G$4/454)+PRODUCT(G32,W32,(AF32-IF(AF32/TRU_oper&lt;1,1,AF32/TRU_oper)*(truck_idle/60)),TRU_KW,gridNox,Other!$G$4/454),blank)</f>
        <v/>
      </c>
      <c r="BE32" s="435" t="str">
        <f>IF(C32=TRUonly,VLOOKUP(B32+6,'Table 6'!$B$3:$D$20,2),blank)</f>
        <v/>
      </c>
      <c r="BF32" s="112" t="str">
        <f>IF(C32=TRUonly,VLOOKUP(B32+6,'Tables 2-3 TRU'!$B$14:$D$31,2),blank)</f>
        <v/>
      </c>
      <c r="BG32" s="243" t="str">
        <f>IF(C32=TRUonly,PRODUCT(G32,X32,AF32-IF(AF32/TRU_oper&lt;1,1,AF32/TRU_oper)*(truck_idle/60),tru_Load_Factor,tru__hp,BF32,Other!$G$4/454)+PRODUCT(G32,tru_Load_Factor,tru__hp,BF32,X32,IF(AF32/TRU_oper&lt;1,1,AF32/TRU_oper)*(truck_idle/60),Other!$G$4/454)+PRODUCT(G32,X32,BE32,IF(AF32/TRU_oper&lt;1,1,AF32/TRU_oper)*(truck_idle/60),Other!$G$4/454),blank)</f>
        <v/>
      </c>
      <c r="BH32" s="243" t="str">
        <f>IF(C32=TRUonly,PRODUCT(G32,tru_Load_Factor,tru__hp,BF32,X32,IF(AF32/TRU_oper&lt;1,1,AF32/TRU_oper)*(truck_idle/60),Other!$G$4/454)+PRODUCT(G32,X32,BE32,IF(AF32/TRU_oper&lt;1,1,AF32/TRU_oper)*(truck_idle/60),Other!$G$4/454)+PRODUCT(G32,X32,(AF32-IF(AF32/TRU_oper&lt;1,1,AF32/TRU_oper)*(truck_idle/60)),TRU_KW,gridNox,Other!$G$4/454),blank)</f>
        <v/>
      </c>
      <c r="BI32" s="435" t="str">
        <f>IF(C32=TRUonly,VLOOKUP(B32+7,'Table 6'!$B$3:$D$20,2),blank)</f>
        <v/>
      </c>
      <c r="BJ32" s="112" t="str">
        <f>IF(C32=TRUonly,VLOOKUP(B32+7,'Tables 2-3 TRU'!$B$14:$D$31,2),blank)</f>
        <v/>
      </c>
      <c r="BK32" s="243" t="str">
        <f>IF(C32=TRUonly,PRODUCT(G32,Y32,AF32-IF(AF32/TRU_oper&lt;1,1,AF32/TRU_oper)*(truck_idle/60),tru_Load_Factor,tru__hp,BJ32,Other!$G$4/454)+PRODUCT(G32,tru_Load_Factor,tru__hp,BJ32,Y32,IF(AF32/TRU_oper&lt;1,1,AF32/TRU_oper)*(truck_idle/60),Other!$G$4/454)+PRODUCT(G32,Y32,BI32,IF(AF32/TRU_oper&lt;1,1,AF32/TRU_oper)*(truck_idle/60),Other!$G$4/454),blank)</f>
        <v/>
      </c>
      <c r="BL32" s="243" t="str">
        <f>IF(C32=TRUonly,PRODUCT(G32,tru_Load_Factor,tru__hp,BJ32,Y32,IF(AF32/TRU_oper&lt;1,1,AF32/TRU_oper)*(truck_idle/60),Other!$G$4/454)+PRODUCT(G32,Y32,BI32,IF(AF32/TRU_oper&lt;1,1,AF32/TRU_oper)*(truck_idle/60),Other!$G$4/454)+PRODUCT(G32,Y32,(AF32-IF(AF32/TRU_oper&lt;1,1,AF32/TRU_oper)*(truck_idle/60)),TRU_KW,gridNox,Other!$G$4/454),blank)</f>
        <v/>
      </c>
      <c r="BM32" s="435" t="str">
        <f>IF(C32=TRUonly,VLOOKUP(B32+8,'Table 6'!$B$3:$D$20,2),blank)</f>
        <v/>
      </c>
      <c r="BN32" s="112" t="str">
        <f>IF(C32=TRUonly,VLOOKUP(B32+8,'Tables 2-3 TRU'!$B$14:$D$31,2),blank)</f>
        <v/>
      </c>
      <c r="BO32" s="243" t="str">
        <f>IF(C32=TRUonly,PRODUCT(G32,Z32,AF32-IF(AF32/TRU_oper&lt;1,1,AF32/TRU_oper)*(truck_idle/60),tru_Load_Factor,tru__hp,BN32,Other!$G$4/454)+PRODUCT(G32,tru_Load_Factor,tru__hp,BN32,Z32,IF(AF32/TRU_oper&lt;1,1,AF32/TRU_oper)*(truck_idle/60),Other!$G$4/454)+PRODUCT(G32,Z32,BM32,IF(AF32/TRU_oper&lt;1,1,AF32/TRU_oper)*(truck_idle/60),Other!$G$4/454),blank)</f>
        <v/>
      </c>
      <c r="BP32" s="243" t="str">
        <f>IF(C32=TRUonly,PRODUCT(G32,tru_Load_Factor,tru__hp,BN32,Z32,(AF32/TRU_oper)*(truck_idle/60),Other!$G$4/454)+PRODUCT(G32,Z32,BM32,(AF32/TRU_oper)*(truck_idle/60),Other!$G$4/454)+PRODUCT(G32,Z32,(AF32-(AF32/TRU_oper)*(truck_idle/60)),TRU_KW,gridNox,Other!$G$4/454),blank)</f>
        <v/>
      </c>
      <c r="BQ32" s="435" t="str">
        <f>IF(C32=TRUonly,VLOOKUP(B32+9,'Table 6'!$B$3:$D$20,2),blank)</f>
        <v/>
      </c>
      <c r="BR32" s="112" t="str">
        <f>IF(C32=TRUonly,VLOOKUP(B32+9,'Tables 2-3 TRU'!$B$14:$D$31,2),blank)</f>
        <v/>
      </c>
      <c r="BS32" s="243" t="str">
        <f>IF(C32=TRUonly,PRODUCT(G32,AA32,AF32-IF(AF32/TRU_oper&lt;1,1,AF32/TRU_oper)*(truck_idle/60),tru_Load_Factor,tru__hp,BR32,Other!$G$4/454)+PRODUCT(G32,tru_Load_Factor,tru__hp,BR32,AA32,IF(AF32/TRU_oper&lt;1,1,AF32/TRU_oper)*(truck_idle/60),Other!$G$4/454)+PRODUCT(G32,AA32,BQ32,IF(AF32/TRU_oper&lt;1,1,AF32/TRU_oper)*(truck_idle/60),Other!$G$4/454),blank)</f>
        <v/>
      </c>
      <c r="BT32" s="243" t="str">
        <f>IF(C32=TRUonly,PRODUCT(G32,tru_Load_Factor,tru__hp,BR32,AA32,IF(AF32/TRU_oper&lt;1,1,AF32/TRU_oper)*(truck_idle/60),Other!$G$4/454)+PRODUCT(G32,AA32,BQ32,IF(AF32/TRU_oper&lt;1,1,AF32/TRU_oper)*(truck_idle/60),Other!$G$4/454)+PRODUCT(G32,AA32,(AF32-IF(AF32/TRU_oper&lt;1,1,AF32/TRU_oper)*(truck_idle/60)),TRU_KW,gridNox,Other!$G$4/454),blank)</f>
        <v/>
      </c>
      <c r="BU32" s="112"/>
      <c r="BV32" s="435" t="str">
        <f>IF(C32=TRUonly,VLOOKUP(B32+0,'Table 6'!$B$3:$D$20,3),blank)</f>
        <v/>
      </c>
      <c r="BW32" s="112" t="str">
        <f>IF(C32=TRUonly,VLOOKUP(B32+0,'Tables 2-3 TRU'!$B$14:$D$31,3),blank)</f>
        <v/>
      </c>
      <c r="BX32" s="243" t="str">
        <f>IF(C32=TRUonly,PRODUCT(G32,R32,AF32-IF(AF32/TRU_oper&lt;1,1,AF32/TRU_oper)*(truck_idle/60),tru_Load_Factor,tru__hp,BW32,Other!$G$4/454)+PRODUCT(G32,tru_Load_Factor,tru__hp,BW32,R32,IF(AF32/TRU_oper&lt;1,1,AF32/TRU_oper)*(truck_idle/60),365/454)+PRODUCT(G32,R32,BV32,IF(AF32/TRU_oper&lt;1,1,AF32/TRU_oper)*(truck_idle/60),Other!$G$4/454),blank)</f>
        <v/>
      </c>
      <c r="BY32" s="243" t="str">
        <f>IF(C32=TRUonly,PRODUCT(G32,tru_Load_Factor,tru__hp,BW32,R32,IF(AF32/TRU_oper&lt;1,1,AF32/TRU_oper)*(truck_idle/60),Other!$G$4/454)+PRODUCT(G32,R32,BV32,IF(AF32/TRU_oper&lt;1,1,AF32/TRU_oper)*(truck_idle/60),Other!$G$4/454)+PRODUCT(G32,R32,(AF32-IF(AF32/TRU_oper&lt;1,1,AF32/TRU_oper)*(truck_idle/60)),TRU_KW,gridPM,Other!$G$4/454),blank)</f>
        <v/>
      </c>
      <c r="BZ32" s="435" t="str">
        <f>IF(C32=TRUonly,VLOOKUP(B32+1,'Table 6'!$B$3:$D$20,3),blank)</f>
        <v/>
      </c>
      <c r="CA32" s="112" t="str">
        <f>IF(C32=TRUonly,VLOOKUP(B32+1,'Tables 2-3 TRU'!$B$14:$D$31,3),blank)</f>
        <v/>
      </c>
      <c r="CB32" s="243" t="str">
        <f>IF(C32=TRUonly,PRODUCT(G32,S32,AF32-IF(AF32/TRU_oper&lt;1,1,AF32/TRU_oper)*(truck_idle/60),tru_Load_Factor,tru__hp,CA32,Other!$G$4/454)+PRODUCT(G32,tru_Load_Factor,tru__hp,CA32,S32,IF(AF32/TRU_oper&lt;1,1,AF32/TRU_oper)*(truck_idle/60),365/454)+PRODUCT(G32,S32,BZ32,IF(AF32/TRU_oper&lt;1,1,AF32/TRU_oper)*(truck_idle/60),Other!$G$4/454),blank)</f>
        <v/>
      </c>
      <c r="CC32" s="243" t="str">
        <f>IF(C32=TRUonly,PRODUCT(G32,tru_Load_Factor,tru__hp,CA32,S32,IF(AF32/TRU_oper&lt;1,1,AF32/TRU_oper)*(truck_idle/60),Other!$G$4/454)+PRODUCT(G32,S32,BZ32,IF(AF32/TRU_oper&lt;1,1,AF32/TRU_oper)*(truck_idle/60),Other!$G$4/454)+PRODUCT(G32,S32,(AF32-IF(AF32/TRU_oper&lt;1,1,AF32/TRU_oper)*(truck_idle/60)),TRU_KW,gridPM,Other!$G$4/454),blank)</f>
        <v/>
      </c>
      <c r="CD32" s="435" t="str">
        <f>IF(C32=TRUonly,VLOOKUP(B32+2,'Table 6'!$B$3:$D$20,3),blank)</f>
        <v/>
      </c>
      <c r="CE32" s="112" t="str">
        <f>IF(C32=TRUonly,VLOOKUP(B32+2,'Tables 2-3 TRU'!$B$14:$D$31,3),blank)</f>
        <v/>
      </c>
      <c r="CF32" s="243" t="str">
        <f>IF(C32=TRUonly,PRODUCT(G32,T32,AF32-IF(AF32/TRU_oper&lt;1,1,AF32/TRU_oper)*(truck_idle/60),tru_Load_Factor,tru__hp,CE32,Other!$G$4/454)+PRODUCT(G32,tru_Load_Factor,tru__hp,CE32,T32,IF(AF32/TRU_oper&lt;1,1,AF32/TRU_oper)*(truck_idle/60),365/454)+PRODUCT(G32,T32,CD32,IF(AF32/TRU_oper&lt;1,1,AF32/TRU_oper)*(truck_idle/60),Other!$G$4/454),blank)</f>
        <v/>
      </c>
      <c r="CG32" s="243" t="str">
        <f>IF(C32=TRUonly,PRODUCT(G32,tru_Load_Factor,tru__hp,CE32,T32,IF(AF32/TRU_oper&lt;1,1,AF32/TRU_oper)*(truck_idle/60),Other!$G$4/454)+PRODUCT(G32,T32,CD32,IF(AF32/TRU_oper&lt;1,1,AF32/TRU_oper)*(truck_idle/60),Other!$G$4/454)+PRODUCT(G32,T32,(AF32-IF(AF32/TRU_oper&lt;1,1,AF32/TRU_oper)*(truck_idle/60)),TRU_KW,gridPM,Other!$G$4/454),blank)</f>
        <v/>
      </c>
      <c r="CH32" s="435" t="str">
        <f>IF(C32=TRUonly,VLOOKUP(B32+3,'Table 6'!$B$3:$D$20,3),blank)</f>
        <v/>
      </c>
      <c r="CI32" s="112" t="str">
        <f>IF(C32=TRUonly,VLOOKUP(B32+3,'Tables 2-3 TRU'!$B$14:$D$31,3),blank)</f>
        <v/>
      </c>
      <c r="CJ32" s="243" t="str">
        <f>IF(C32=TRUonly,PRODUCT(G32,U32,AF32-IF(AF32/TRU_oper&lt;1,1,AF32/TRU_oper)*(truck_idle/60),tru_Load_Factor,tru__hp,CI32,Other!$G$4/454)+PRODUCT(G32,tru_Load_Factor,tru__hp,CI32,U32,IF(AF32/TRU_oper&lt;1,1,AF32/TRU_oper)*(truck_idle/60),Other!$G$4/454)+PRODUCT(G32,U32,CH32,IF(AF32/TRU_oper&lt;1,1,AF32/TRU_oper)*(truck_idle/60),Other!$G$4/454),blank)</f>
        <v/>
      </c>
      <c r="CK32" s="243" t="str">
        <f>IF(C32=TRUonly,PRODUCT(G32,tru_Load_Factor,tru__hp,CI32,U32,IF(AF32/TRU_oper&lt;1,1,AF32/TRU_oper)*(truck_idle/60),Other!$G$4/454)+PRODUCT(G32,U32,CH32,IF(AF32/TRU_oper&lt;1,1,AF32/TRU_oper)*(truck_idle/60),Other!$G$4/454)+PRODUCT(G32,U32,(AF32-IF(AF32/TRU_oper&lt;1,1,AF32/TRU_oper)*(truck_idle/60)),TRU_KW,gridPM,Other!$G$4/454),blank)</f>
        <v/>
      </c>
      <c r="CL32" s="435" t="str">
        <f>IF(C32=TRUonly,VLOOKUP(B32+4,'Table 6'!$B$3:$D$20,3),blank)</f>
        <v/>
      </c>
      <c r="CM32" s="112" t="str">
        <f>IF(C32=TRUonly,VLOOKUP(B32+4,'Tables 2-3 TRU'!$B$14:$D$31,3),blank)</f>
        <v/>
      </c>
      <c r="CN32" s="243" t="str">
        <f>IF(C32=TRUonly,PRODUCT(G32,V32,AF32-IF(AF32/TRU_oper&lt;1,1,AF32/TRU_oper)*(truck_idle/60),tru_Load_Factor,tru__hp,CM32,Other!$G$4/454)+PRODUCT(G32,tru_Load_Factor,tru__hp,CM32,V32,IF(AF32/TRU_oper&lt;1,1,AF32/TRU_oper)*(truck_idle/60),Other!$G$4/454)+PRODUCT(G32,V32,CL32,IF(AF32/TRU_oper&lt;1,1,AF32/TRU_oper)*(truck_idle/60),Other!$G$4/454),blank)</f>
        <v/>
      </c>
      <c r="CO32" s="243" t="str">
        <f>IF(C32=TRUonly,PRODUCT(G32,tru_Load_Factor,tru__hp,CM32,V32,IF(AF32/TRU_oper&lt;1,1,AF32/TRU_oper)*(truck_idle/60),Other!$G$4/454)+PRODUCT(G32,V32,CL32,IF(AF32/TRU_oper&lt;1,1,AF32/TRU_oper)*(truck_idle/60),Other!$G$4/454)+PRODUCT(G32,V32,(AF32-IF(AF32/TRU_oper&lt;1,1,AF32/TRU_oper)*(truck_idle/60)),TRU_KW,gridPM,Other!$G$4/454),blank)</f>
        <v/>
      </c>
      <c r="CP32" s="435" t="str">
        <f>IF(C32=TRUonly,VLOOKUP(B32+5,'Table 6'!$B$3:$D$20,3),blank)</f>
        <v/>
      </c>
      <c r="CQ32" s="112" t="str">
        <f>IF(C32=TRUonly,VLOOKUP(B32+5,'Tables 2-3 TRU'!$B$14:$D$31,3),blank)</f>
        <v/>
      </c>
      <c r="CR32" s="243" t="str">
        <f>IF(C32=TRUonly,PRODUCT(G32,W32,AF32-IF(AF32/TRU_oper&lt;1,1,AF32/TRU_oper)*(truck_idle/60),tru_Load_Factor,tru__hp,CQ32,Other!$G$4/454)+PRODUCT(G32,tru_Load_Factor,tru__hp,CQ32,W32,IF(AF32/TRU_oper&lt;1,1,AF32/TRU_oper)*(truck_idle/60),Other!$G$4/454)+PRODUCT(G32,W32,CP32,IF(AF32/TRU_oper&lt;1,1,AF32/TRU_oper)*(truck_idle/60),Other!$G$4/454),blank)</f>
        <v/>
      </c>
      <c r="CS32" s="243" t="str">
        <f>IF(C32=TRUonly,PRODUCT(G32,tru_Load_Factor,tru__hp,CQ32,W32,IF(AF32/TRU_oper&lt;1,1,AF32/TRU_oper)*(truck_idle/60),Other!$G$4/454)+PRODUCT(G32,W32,CP32,IF(AF32/TRU_oper&lt;1,1,AF32/TRU_oper)*(truck_idle/60),Other!$G$4/454)+PRODUCT(G32,W32,(AF32-IF(AF32/TRU_oper&lt;1,1,AF32/TRU_oper)*(truck_idle/60)),TRU_KW,gridPM,Other!$G$4/454),blank)</f>
        <v/>
      </c>
      <c r="CT32" s="435" t="str">
        <f>IF(C32=TRUonly,VLOOKUP(B32+6,'Table 6'!$B$3:$D$20,3),blank)</f>
        <v/>
      </c>
      <c r="CU32" s="112" t="str">
        <f>IF(C32=TRUonly,VLOOKUP(B32+6,'Tables 2-3 TRU'!$B$14:$D$31,3),blank)</f>
        <v/>
      </c>
      <c r="CV32" s="243" t="str">
        <f>IF(C32=TRUonly,PRODUCT(G32,X32,AF32-IF(AF32/TRU_oper&lt;1,1,AF32/TRU_oper)*(truck_idle/60),tru_Load_Factor,tru__hp,CU32,Other!$G$4/454)+PRODUCT(G32,tru_Load_Factor,tru__hp,CU32,X32,IF(AF32/TRU_oper&lt;1,1,AF32/TRU_oper)*(truck_idle/60),Other!$G$4/454)+PRODUCT(G32,X32,CT32,IF(AF32/TRU_oper&lt;1,1,AF32/TRU_oper)*(truck_idle/60),Other!$G$4/454),blank)</f>
        <v/>
      </c>
      <c r="CW32" s="243" t="str">
        <f>IF(C32=TRUonly,PRODUCT(G32,tru_Load_Factor,tru__hp,CU32,X32,IF(AF32/TRU_oper&lt;1,1,AF32/TRU_oper)*(truck_idle/60),Other!$G$4/454)+PRODUCT(G32,X32,CT32,IF(AF32/TRU_oper&lt;1,1,AF32/TRU_oper)*(truck_idle/60),Other!$G$4/454)+PRODUCT(G32,X32,(AF32-IF(AF32/TRU_oper&lt;1,1,AF32/TRU_oper)*(truck_idle/60)),TRU_KW,gridPM,Other!$G$4/454),blank)</f>
        <v/>
      </c>
      <c r="CX32" s="435" t="str">
        <f>IF(C32=TRUonly,VLOOKUP(B32+7,'Table 6'!$B$3:$D$20,3),blank)</f>
        <v/>
      </c>
      <c r="CY32" s="112" t="str">
        <f>IF(C32=TRUonly,VLOOKUP(B32+7,'Tables 2-3 TRU'!$B$14:$D$31,3),blank)</f>
        <v/>
      </c>
      <c r="CZ32" s="243" t="str">
        <f>IF(C32=TRUonly,PRODUCT(G32,Y32,AF32-IF(AF32/TRU_oper&lt;1,1,AF32/TRU_oper)*(truck_idle/60),tru_Load_Factor,tru__hp,CY32,Other!$G$4/454)+PRODUCT(G32,tru_Load_Factor,tru__hp,CY32,Y32,IF(AF32/TRU_oper&lt;1,1,AF32/TRU_oper)*(truck_idle/60),Other!$G$4/454)+PRODUCT(G32,Y32,CX32,IF(AF32/TRU_oper&lt;1,1,AF32/TRU_oper)*(truck_idle/60),Other!$G$4/454),blank)</f>
        <v/>
      </c>
      <c r="DA32" s="243" t="str">
        <f>IF(C32=TRUonly,PRODUCT(G32,tru_Load_Factor,tru__hp,CY32,Y32,IF(AF32/TRU_oper&lt;1,1,AF32/TRU_oper)*(truck_idle/60),Other!$G$4/454)+PRODUCT(G32,Y32,CX32,IF(AF32/TRU_oper&lt;1,1,AF32/TRU_oper)*(truck_idle/60),Other!$G$4/454)+PRODUCT(G32,Y32,(AF32-IF(AF32/TRU_oper&lt;1,1,AF32/TRU_oper)*(truck_idle/60)),TRU_KW,gridPM,Other!$G$4/454),blank)</f>
        <v/>
      </c>
      <c r="DB32" s="435" t="str">
        <f>IF(C32=TRUonly,VLOOKUP(B32+8,'Table 6'!$B$3:$D$20,3),blank)</f>
        <v/>
      </c>
      <c r="DC32" s="112" t="str">
        <f>IF(C32=TRUonly,VLOOKUP(B32+8,'Tables 2-3 TRU'!$B$14:$D$31,3),blank)</f>
        <v/>
      </c>
      <c r="DD32" s="243" t="str">
        <f>IF(C32=TRUonly,PRODUCT(G32,Z32,AF32-IF(AF32/TRU_oper&lt;1,1,AF32/TRU_oper)*(truck_idle/60),tru_Load_Factor,tru__hp,DC32,Other!$G$4/454)+PRODUCT(G32,tru_Load_Factor,tru__hp,DC32,Z32,IF(AF32/TRU_oper&lt;1,1,AF32/TRU_oper)*(truck_idle/60),Other!$G$4/454)+PRODUCT(G32,Z32,DB32,IF(AF32/TRU_oper&lt;1,1,AF32/TRU_oper)*(truck_idle/60),Other!$G$4/454),blank)</f>
        <v/>
      </c>
      <c r="DE32" s="243" t="str">
        <f>IF(C32=TRUonly,PRODUCT(G32,tru_Load_Factor,tru__hp,DC32,Z32,IF(AF32/TRU_oper&lt;1,1,AF32/TRU_oper)*(truck_idle/60),Other!$G$4/454)+PRODUCT(G32,Z32,DB32,IF(AF32/TRU_oper&lt;1,1,AF32/TRU_oper)*(truck_idle/60),Other!$G$4/454)+PRODUCT(G32,Z32,(AF32-IF(AF32/TRU_oper&lt;1,1,AF32/TRU_oper)*(truck_idle/60)),TRU_KW,gridPM,Other!$G$4/454),blank)</f>
        <v/>
      </c>
      <c r="DF32" s="435" t="str">
        <f>IF(C32=TRUonly,VLOOKUP(B32+9,'Table 6'!$B$3:$D$20,3),blank)</f>
        <v/>
      </c>
      <c r="DG32" s="112" t="str">
        <f>IF(C32=TRUonly,VLOOKUP(B32+9,'Tables 2-3 TRU'!$B$14:$D$31,3),blank)</f>
        <v/>
      </c>
      <c r="DH32" s="243" t="str">
        <f>IF(C32=TRUonly,PRODUCT(G32,AA32,AF32-IF(AF32/TRU_oper&lt;1,1,AF32/TRU_oper)*(truck_idle/60),tru_Load_Factor,tru__hp,DG32,Other!$G$4/454)+PRODUCT(G32,tru_Load_Factor,tru__hp,DG32,AA32,IF(AF32/TRU_oper&lt;1,1,AF32/TRU_oper)*(truck_idle/60),Other!$G$4/454)+PRODUCT(G32,AA32,DF32,IF(AF32/TRU_oper&lt;1,1,AF32/TRU_oper)*(truck_idle/60),Other!$G$4/454),blank)</f>
        <v/>
      </c>
      <c r="DI32" s="243" t="str">
        <f>IF(C32=TRUonly,PRODUCT(G32,tru_Load_Factor,tru__hp,DG32,AA32,IF(AF32/TRU_oper&lt;1,1,AF32/TRU_oper)*(truck_idle/60),Other!$G$4/454)+PRODUCT(G32,AA32,DF32,IF(AF32/TRU_oper&lt;1,1,AF32/TRU_oper)*(truck_idle/60),Other!$G$4/454)+PRODUCT(G32,AA32,(AF32-IF(AF32/TRU_oper&lt;1,1,AF32/TRU_oper)*(truck_idle/60)),TRU_KW,gridPM,Other!$G$4/454),blank)</f>
        <v/>
      </c>
      <c r="DK32" s="4" t="str">
        <f t="shared" si="1"/>
        <v/>
      </c>
      <c r="DL32" s="4" t="str">
        <f t="shared" si="2"/>
        <v/>
      </c>
      <c r="DM32" s="4"/>
      <c r="DN32" s="4" t="str">
        <f t="shared" si="3"/>
        <v/>
      </c>
      <c r="DO32" s="4" t="str">
        <f t="shared" si="4"/>
        <v/>
      </c>
      <c r="DP32" s="4"/>
      <c r="DQ32" s="4" t="str">
        <f t="shared" si="5"/>
        <v/>
      </c>
      <c r="DR32" s="4" t="str">
        <f t="shared" si="6"/>
        <v/>
      </c>
      <c r="DS32" s="4" t="str">
        <f t="shared" si="7"/>
        <v/>
      </c>
      <c r="DT32" s="244" t="str">
        <f t="shared" si="8"/>
        <v/>
      </c>
      <c r="DU32" s="55"/>
    </row>
    <row r="33" spans="1:125" x14ac:dyDescent="0.2">
      <c r="A33" t="str">
        <f>IF(C33=TRUonly,'User Input Data'!A37,blank)</f>
        <v/>
      </c>
      <c r="B33" t="str">
        <f>IF(C33=TRUonly,'User Input Data'!B37,blank)</f>
        <v/>
      </c>
      <c r="C33" t="str">
        <f>IF('User Input Data'!C37=TRUonly,'User Input Data'!C37,blank)</f>
        <v/>
      </c>
      <c r="D33" t="str">
        <f>IF(AND('User Input Data'!D37&gt;1,C33=TRUonly),'User Input Data'!D37,blank)</f>
        <v/>
      </c>
      <c r="E33" t="str">
        <f>IF(AND('User Input Data'!E37&gt;1,C33=TRUonly),'User Input Data'!E37,blank)</f>
        <v/>
      </c>
      <c r="F33" t="str">
        <f>IF(AND('User Input Data'!F37&gt;1,C33=TRUonly),'User Input Data'!F37,blank)</f>
        <v/>
      </c>
      <c r="G33" t="str">
        <f>IF(AND('User Input Data'!G37&gt;1,C33=TRUonly),'User Input Data'!G37,blank)</f>
        <v/>
      </c>
      <c r="H33" s="78"/>
      <c r="I33" s="78"/>
      <c r="J33" s="78"/>
      <c r="K33" s="78"/>
      <c r="L33" s="78"/>
      <c r="M33" s="78"/>
      <c r="N33" s="78"/>
      <c r="O33" s="78"/>
      <c r="P33" s="78"/>
      <c r="Q33" s="78"/>
      <c r="R33" s="79" t="str">
        <f>IF(C33=TRUonly,'User Input Data'!R37,blank)</f>
        <v/>
      </c>
      <c r="S33" s="79" t="str">
        <f>IF(C33=TRUonly,'User Input Data'!S37,blank)</f>
        <v/>
      </c>
      <c r="T33" s="79" t="str">
        <f>IF(C33=TRUonly,'User Input Data'!T37,blank)</f>
        <v/>
      </c>
      <c r="U33" s="79" t="str">
        <f>IF(C33=TRUonly,'User Input Data'!U37,blank)</f>
        <v/>
      </c>
      <c r="V33" s="79" t="str">
        <f>IF(C33=TRUonly,'User Input Data'!V37,blank)</f>
        <v/>
      </c>
      <c r="W33" s="79" t="str">
        <f>IF(C33=TRUonly,'User Input Data'!W37,blank)</f>
        <v/>
      </c>
      <c r="X33" s="79" t="str">
        <f>IF(C33=TRUonly,'User Input Data'!X37,blank)</f>
        <v/>
      </c>
      <c r="Y33" s="79" t="str">
        <f>IF(C33=TRUonly,'User Input Data'!Y37,blank)</f>
        <v/>
      </c>
      <c r="Z33" s="79" t="str">
        <f>IF(C33=TRUonly,'User Input Data'!Z37,blank)</f>
        <v/>
      </c>
      <c r="AA33" s="79" t="str">
        <f>IF(C33=TRUonly,'User Input Data'!AA37,blank)</f>
        <v/>
      </c>
      <c r="AB33" s="9" t="str">
        <f>IF('User Input Data'!C37=TRUonly,'User Input Data'!AC37,blank)</f>
        <v/>
      </c>
      <c r="AC33" s="9" t="str">
        <f>IF('User Input Data'!C37=TRUonly,'User Input Data'!AD37,blank)</f>
        <v/>
      </c>
      <c r="AE33" s="78"/>
      <c r="AF33" t="str">
        <f>IF(F33&gt;0,F33,Other!$G$7)</f>
        <v/>
      </c>
      <c r="AG33" s="435" t="str">
        <f>IF(C33=TRUonly,VLOOKUP(B33+0,'Table 6'!$B$3:$D$20,2),blank)</f>
        <v/>
      </c>
      <c r="AH33" t="str">
        <f>IF(C33=TRUonly,VLOOKUP(B33+0,'Tables 2-3 TRU'!$B$14:$D$31,2),blank)</f>
        <v/>
      </c>
      <c r="AI33" s="243" t="str">
        <f>IF(C33=TRUonly,PRODUCT(G33,IF(AF33/TRU_oper&lt;1,1,AF33/TRU_oper)*(truck_idle/60),Other!$G$4/454,AG33,R33)+PRODUCT(G33,tru_Load_Factor,tru__hp,R33,IF(AF33/TRU_oper&lt;1,1,AF33/TRU_oper)*(truck_idle/60),Other!$G$4/454,AH33)+PRODUCT(G33,R33,(AF33-IF(AF33/TRU_oper&lt;1,1,AF33/TRU_oper)*(truck_idle/60)),tru_Load_Factor,tru__hp,Other!$G$4/454,AH33),blank)</f>
        <v/>
      </c>
      <c r="AJ33" s="243" t="str">
        <f>IF(C33=TRUonly,PRODUCT(G33,tru_Load_Factor,tru__hp,AH33,R33,IF(AF33/TRU_oper&lt;1,1,AF33/TRU_oper)*(truck_idle/60),Other!$G$4/454)+PRODUCT(G33,R33,AG33,IF(AF33/TRU_oper&lt;1,1,AF33/TRU_oper)*(truck_idle/60),Other!$G$4/454)+PRODUCT(G33,R33,(AF33-IF(AF33/TRU_oper&lt;1,1,AF33/TRU_oper)*(truck_idle/60)),TRU_KW,gridNox,Other!$G$4/454),blank)</f>
        <v/>
      </c>
      <c r="AK33" s="435" t="str">
        <f>IF(C33=TRUonly,VLOOKUP(B33+1,'Table 6'!$B$3:$D$20,2),blank)</f>
        <v/>
      </c>
      <c r="AL33" s="112" t="str">
        <f>IF(C33=TRUonly,VLOOKUP(B33+1,'Tables 2-3 TRU'!$B$14:$D$31,2),blank)</f>
        <v/>
      </c>
      <c r="AM33" s="243" t="str">
        <f>IF(C33=TRUonly,PRODUCT(G33,S33,AF33-IF(AF33/TRU_oper&lt;1,1,AF33/TRU_oper)*(truck_idle/60),tru_Load_Factor,tru__hp,AL33,Other!$G$4/454)+PRODUCT(G33,tru_Load_Factor,tru__hp,AL33,S33,IF(AF33/TRU_oper&lt;1,1,AF33/TRU_oper)*(truck_idle/60),Other!$G$4/454)+PRODUCT(G33,S33,AK33,IF(AF33/TRU_oper&lt;1,1,AF33/TRU_oper)*(truck_idle/60),Other!$G$4/454),blank)</f>
        <v/>
      </c>
      <c r="AN33" s="243" t="str">
        <f>IF(C33=TRUonly,PRODUCT(G33,tru_Load_Factor,tru__hp,AL33,S33,IF(AF33/TRU_oper&lt;1,1,AF33/TRU_oper)*(truck_idle/60),Other!$G$4/454)+PRODUCT(G33,S33,AK33,IF(AF33/TRU_oper&lt;1,1,AF33/TRU_oper)*(truck_idle/60),Other!$G$4/454)+PRODUCT(G33,S33,(AF33-IF(AF33/TRU_oper&lt;1,1,AF33/TRU_oper)*(truck_idle/60)),TRU_KW,gridNox,Other!$G$4/454),blank)</f>
        <v/>
      </c>
      <c r="AO33" s="435" t="str">
        <f>IF(C33=TRUonly,VLOOKUP(B33+2,'Table 6'!$B$3:$D$20,2),blank)</f>
        <v/>
      </c>
      <c r="AP33" s="112" t="str">
        <f>IF(C33=TRUonly,VLOOKUP(B33+2,'Tables 2-3 TRU'!$B$14:$D$31,2),blank)</f>
        <v/>
      </c>
      <c r="AQ33" s="243" t="str">
        <f>IF(C33=TRUonly,PRODUCT(G33,T33,AF33-IF(AF33/TRU_oper&lt;1,1,AF33/TRU_oper)*(truck_idle/60),tru_Load_Factor,tru__hp,AP33,Other!$G$4/454)+PRODUCT(G33,tru_Load_Factor,tru__hp,AP33,T33,IF(AF33/TRU_oper&lt;1,1,AF33/TRU_oper)*(truck_idle/60),Other!$G$4/454)+PRODUCT(G33,T33,AO33,IF(AF33/TRU_oper&lt;1,1,AF33/TRU_oper)*(truck_idle/60),Other!$G$4/454),blank)</f>
        <v/>
      </c>
      <c r="AR33" s="243" t="str">
        <f>IF(C33=TRUonly,PRODUCT(G33,tru_Load_Factor,tru__hp,AP33,T33,IF(AF33/TRU_oper&lt;1,1,AF33/TRU_oper)*(truck_idle/60),Other!$G$4/454)+PRODUCT(G33,T33,AO33,IF(AF33/TRU_oper&lt;1,1,AF33/TRU_oper)*(truck_idle/60),Other!$G$4/454)+PRODUCT(G33,T33,(AF33-IF(AF33/TRU_oper&lt;1,1,AF33/TRU_oper)*(truck_idle/60)),TRU_KW,gridNox,Other!$G$4/454),blank)</f>
        <v/>
      </c>
      <c r="AS33" s="435" t="str">
        <f>IF(C33=TRUonly,VLOOKUP(B33+3,'Table 6'!$B$3:$D$20,2),blank)</f>
        <v/>
      </c>
      <c r="AT33" s="112" t="str">
        <f>IF(C33=TRUonly,VLOOKUP(B33+3,'Tables 2-3 TRU'!$B$14:$D$31,2),blank)</f>
        <v/>
      </c>
      <c r="AU33" s="243" t="str">
        <f>IF(C33=TRUonly,PRODUCT(G33,U33,AF33-IF(AF33/TRU_oper&lt;1,1,AF33/TRU_oper)*(truck_idle/60),tru_Load_Factor,tru__hp,AT33,Other!$G$4/454)+PRODUCT(G33,tru_Load_Factor,tru__hp,AT33,U33,IF(AF33/TRU_oper&lt;1,1,AF33/TRU_oper)*(truck_idle/60),Other!$G$4/454)+PRODUCT(G33,U33,AS33,IF(AF33/TRU_oper&lt;1,1,AF33/TRU_oper)*(truck_idle/60),Other!$G$4/454),blank)</f>
        <v/>
      </c>
      <c r="AV33" s="243" t="str">
        <f>IF(C33=TRUonly,PRODUCT(G33,tru_Load_Factor,tru__hp,AT33,U33,IF(AF33/TRU_oper&lt;1,1,AF33/TRU_oper)*(truck_idle/60),Other!$G$4/454)+PRODUCT(G33,U33,AS33,IF(AF33/TRU_oper&lt;1,1,AF33/TRU_oper)*(truck_idle/60),Other!$G$4/454)+PRODUCT(G33,U33,(AF33-IF(AF33/TRU_oper&lt;1,1,AF33/TRU_oper)*(truck_idle/60)),TRU_KW,gridNox,Other!$G$4/454),blank)</f>
        <v/>
      </c>
      <c r="AW33" s="435" t="str">
        <f>IF(C33=TRUonly,VLOOKUP(B33+4,'Table 6'!$B$3:$D$20,2),blank)</f>
        <v/>
      </c>
      <c r="AX33" s="112" t="str">
        <f>IF(C33=TRUonly,VLOOKUP(B33+4,'Tables 2-3 TRU'!$B$14:$D$31,2),blank)</f>
        <v/>
      </c>
      <c r="AY33" s="243" t="str">
        <f>IF(C33=TRUonly,PRODUCT(G33,V33,AF33-IF(AF33/TRU_oper&lt;1,1,AF33/TRU_oper)*(truck_idle/60),tru_Load_Factor,tru__hp,AX33,Other!$G$4/454)+PRODUCT(G33,tru_Load_Factor,tru__hp,AX33,V33,IF(AF33/TRU_oper&lt;1,1,AF33/TRU_oper)*(truck_idle/60),Other!$G$4/454)+PRODUCT(G33,V33,AW33,IF(AF33/TRU_oper&lt;1,1,AF33/TRU_oper)*(truck_idle/60),Other!$G$4/454),blank)</f>
        <v/>
      </c>
      <c r="AZ33" s="243" t="str">
        <f>IF(C33=TRUonly,PRODUCT(G33,tru_Load_Factor,tru__hp,AX33,V33,IF(AF33/TRU_oper&lt;1,1,AF33/TRU_oper)*(truck_idle/60),Other!$G$4/454)+PRODUCT(G33,V33,AW33,IF(AF33/TRU_oper&lt;1,1,AF33/TRU_oper)*(truck_idle/60),Other!$G$4/454)+PRODUCT(G33,V33,(AF33-IF(AF33/TRU_oper&lt;1,1,AF33/TRU_oper)*(truck_idle/60)),TRU_KW,gridNox,Other!$G$4/454),blank)</f>
        <v/>
      </c>
      <c r="BA33" s="435" t="str">
        <f>IF(C33=TRUonly,VLOOKUP(B33+5,'Table 6'!$B$3:$D$20,2),blank)</f>
        <v/>
      </c>
      <c r="BB33" s="112" t="str">
        <f>IF(C33=TRUonly,VLOOKUP(B33+5,'Tables 2-3 TRU'!$B$14:$D$31,2),blank)</f>
        <v/>
      </c>
      <c r="BC33" s="243" t="str">
        <f>IF(C33=TRUonly,PRODUCT(G33,W33,AF33-IF(AF33/TRU_oper&lt;1,1,AF33/TRU_oper)*(truck_idle/60),tru_Load_Factor,tru__hp,BB33,Other!$G$4/454)+PRODUCT(G33,tru_Load_Factor,tru__hp,BB33,W33,IF(AF33/TRU_oper&lt;1,1,AF33/TRU_oper)*(truck_idle/60),Other!$G$4/454)+PRODUCT(G33,W33,BA33,IF(AF33/TRU_oper&lt;1,1,AF33/TRU_oper)*(truck_idle/60),Other!$G$4/454),blank)</f>
        <v/>
      </c>
      <c r="BD33" s="243" t="str">
        <f>IF(C33=TRUonly,PRODUCT(G33,tru_Load_Factor,tru__hp,BB33,W33,IF(AF33/TRU_oper&lt;1,1,AF33/TRU_oper)*(truck_idle/60),Other!$G$4/454)+PRODUCT(G33,W33,BA33,IF(AF33/TRU_oper&lt;1,1,AF33/TRU_oper)*(truck_idle/60),Other!$G$4/454)+PRODUCT(G33,W33,(AF33-IF(AF33/TRU_oper&lt;1,1,AF33/TRU_oper)*(truck_idle/60)),TRU_KW,gridNox,Other!$G$4/454),blank)</f>
        <v/>
      </c>
      <c r="BE33" s="435" t="str">
        <f>IF(C33=TRUonly,VLOOKUP(B33+6,'Table 6'!$B$3:$D$20,2),blank)</f>
        <v/>
      </c>
      <c r="BF33" s="112" t="str">
        <f>IF(C33=TRUonly,VLOOKUP(B33+6,'Tables 2-3 TRU'!$B$14:$D$31,2),blank)</f>
        <v/>
      </c>
      <c r="BG33" s="243" t="str">
        <f>IF(C33=TRUonly,PRODUCT(G33,X33,AF33-IF(AF33/TRU_oper&lt;1,1,AF33/TRU_oper)*(truck_idle/60),tru_Load_Factor,tru__hp,BF33,Other!$G$4/454)+PRODUCT(G33,tru_Load_Factor,tru__hp,BF33,X33,IF(AF33/TRU_oper&lt;1,1,AF33/TRU_oper)*(truck_idle/60),Other!$G$4/454)+PRODUCT(G33,X33,BE33,IF(AF33/TRU_oper&lt;1,1,AF33/TRU_oper)*(truck_idle/60),Other!$G$4/454),blank)</f>
        <v/>
      </c>
      <c r="BH33" s="243" t="str">
        <f>IF(C33=TRUonly,PRODUCT(G33,tru_Load_Factor,tru__hp,BF33,X33,IF(AF33/TRU_oper&lt;1,1,AF33/TRU_oper)*(truck_idle/60),Other!$G$4/454)+PRODUCT(G33,X33,BE33,IF(AF33/TRU_oper&lt;1,1,AF33/TRU_oper)*(truck_idle/60),Other!$G$4/454)+PRODUCT(G33,X33,(AF33-IF(AF33/TRU_oper&lt;1,1,AF33/TRU_oper)*(truck_idle/60)),TRU_KW,gridNox,Other!$G$4/454),blank)</f>
        <v/>
      </c>
      <c r="BI33" s="435" t="str">
        <f>IF(C33=TRUonly,VLOOKUP(B33+7,'Table 6'!$B$3:$D$20,2),blank)</f>
        <v/>
      </c>
      <c r="BJ33" s="112" t="str">
        <f>IF(C33=TRUonly,VLOOKUP(B33+7,'Tables 2-3 TRU'!$B$14:$D$31,2),blank)</f>
        <v/>
      </c>
      <c r="BK33" s="243" t="str">
        <f>IF(C33=TRUonly,PRODUCT(G33,Y33,AF33-IF(AF33/TRU_oper&lt;1,1,AF33/TRU_oper)*(truck_idle/60),tru_Load_Factor,tru__hp,BJ33,Other!$G$4/454)+PRODUCT(G33,tru_Load_Factor,tru__hp,BJ33,Y33,IF(AF33/TRU_oper&lt;1,1,AF33/TRU_oper)*(truck_idle/60),Other!$G$4/454)+PRODUCT(G33,Y33,BI33,IF(AF33/TRU_oper&lt;1,1,AF33/TRU_oper)*(truck_idle/60),Other!$G$4/454),blank)</f>
        <v/>
      </c>
      <c r="BL33" s="243" t="str">
        <f>IF(C33=TRUonly,PRODUCT(G33,tru_Load_Factor,tru__hp,BJ33,Y33,IF(AF33/TRU_oper&lt;1,1,AF33/TRU_oper)*(truck_idle/60),Other!$G$4/454)+PRODUCT(G33,Y33,BI33,IF(AF33/TRU_oper&lt;1,1,AF33/TRU_oper)*(truck_idle/60),Other!$G$4/454)+PRODUCT(G33,Y33,(AF33-IF(AF33/TRU_oper&lt;1,1,AF33/TRU_oper)*(truck_idle/60)),TRU_KW,gridNox,Other!$G$4/454),blank)</f>
        <v/>
      </c>
      <c r="BM33" s="435" t="str">
        <f>IF(C33=TRUonly,VLOOKUP(B33+8,'Table 6'!$B$3:$D$20,2),blank)</f>
        <v/>
      </c>
      <c r="BN33" s="112" t="str">
        <f>IF(C33=TRUonly,VLOOKUP(B33+8,'Tables 2-3 TRU'!$B$14:$D$31,2),blank)</f>
        <v/>
      </c>
      <c r="BO33" s="243" t="str">
        <f>IF(C33=TRUonly,PRODUCT(G33,Z33,AF33-IF(AF33/TRU_oper&lt;1,1,AF33/TRU_oper)*(truck_idle/60),tru_Load_Factor,tru__hp,BN33,Other!$G$4/454)+PRODUCT(G33,tru_Load_Factor,tru__hp,BN33,Z33,IF(AF33/TRU_oper&lt;1,1,AF33/TRU_oper)*(truck_idle/60),Other!$G$4/454)+PRODUCT(G33,Z33,BM33,IF(AF33/TRU_oper&lt;1,1,AF33/TRU_oper)*(truck_idle/60),Other!$G$4/454),blank)</f>
        <v/>
      </c>
      <c r="BP33" s="243" t="str">
        <f>IF(C33=TRUonly,PRODUCT(G33,tru_Load_Factor,tru__hp,BN33,Z33,(AF33/TRU_oper)*(truck_idle/60),Other!$G$4/454)+PRODUCT(G33,Z33,BM33,(AF33/TRU_oper)*(truck_idle/60),Other!$G$4/454)+PRODUCT(G33,Z33,(AF33-(AF33/TRU_oper)*(truck_idle/60)),TRU_KW,gridNox,Other!$G$4/454),blank)</f>
        <v/>
      </c>
      <c r="BQ33" s="435" t="str">
        <f>IF(C33=TRUonly,VLOOKUP(B33+9,'Table 6'!$B$3:$D$20,2),blank)</f>
        <v/>
      </c>
      <c r="BR33" s="112" t="str">
        <f>IF(C33=TRUonly,VLOOKUP(B33+9,'Tables 2-3 TRU'!$B$14:$D$31,2),blank)</f>
        <v/>
      </c>
      <c r="BS33" s="243" t="str">
        <f>IF(C33=TRUonly,PRODUCT(G33,AA33,AF33-IF(AF33/TRU_oper&lt;1,1,AF33/TRU_oper)*(truck_idle/60),tru_Load_Factor,tru__hp,BR33,Other!$G$4/454)+PRODUCT(G33,tru_Load_Factor,tru__hp,BR33,AA33,IF(AF33/TRU_oper&lt;1,1,AF33/TRU_oper)*(truck_idle/60),Other!$G$4/454)+PRODUCT(G33,AA33,BQ33,IF(AF33/TRU_oper&lt;1,1,AF33/TRU_oper)*(truck_idle/60),Other!$G$4/454),blank)</f>
        <v/>
      </c>
      <c r="BT33" s="243" t="str">
        <f>IF(C33=TRUonly,PRODUCT(G33,tru_Load_Factor,tru__hp,BR33,AA33,IF(AF33/TRU_oper&lt;1,1,AF33/TRU_oper)*(truck_idle/60),Other!$G$4/454)+PRODUCT(G33,AA33,BQ33,IF(AF33/TRU_oper&lt;1,1,AF33/TRU_oper)*(truck_idle/60),Other!$G$4/454)+PRODUCT(G33,AA33,(AF33-IF(AF33/TRU_oper&lt;1,1,AF33/TRU_oper)*(truck_idle/60)),TRU_KW,gridNox,Other!$G$4/454),blank)</f>
        <v/>
      </c>
      <c r="BU33" s="112"/>
      <c r="BV33" s="435" t="str">
        <f>IF(C33=TRUonly,VLOOKUP(B33+0,'Table 6'!$B$3:$D$20,3),blank)</f>
        <v/>
      </c>
      <c r="BW33" s="112" t="str">
        <f>IF(C33=TRUonly,VLOOKUP(B33+0,'Tables 2-3 TRU'!$B$14:$D$31,3),blank)</f>
        <v/>
      </c>
      <c r="BX33" s="243" t="str">
        <f>IF(C33=TRUonly,PRODUCT(G33,R33,AF33-IF(AF33/TRU_oper&lt;1,1,AF33/TRU_oper)*(truck_idle/60),tru_Load_Factor,tru__hp,BW33,Other!$G$4/454)+PRODUCT(G33,tru_Load_Factor,tru__hp,BW33,R33,IF(AF33/TRU_oper&lt;1,1,AF33/TRU_oper)*(truck_idle/60),365/454)+PRODUCT(G33,R33,BV33,IF(AF33/TRU_oper&lt;1,1,AF33/TRU_oper)*(truck_idle/60),Other!$G$4/454),blank)</f>
        <v/>
      </c>
      <c r="BY33" s="243" t="str">
        <f>IF(C33=TRUonly,PRODUCT(G33,tru_Load_Factor,tru__hp,BW33,R33,IF(AF33/TRU_oper&lt;1,1,AF33/TRU_oper)*(truck_idle/60),Other!$G$4/454)+PRODUCT(G33,R33,BV33,IF(AF33/TRU_oper&lt;1,1,AF33/TRU_oper)*(truck_idle/60),Other!$G$4/454)+PRODUCT(G33,R33,(AF33-IF(AF33/TRU_oper&lt;1,1,AF33/TRU_oper)*(truck_idle/60)),TRU_KW,gridPM,Other!$G$4/454),blank)</f>
        <v/>
      </c>
      <c r="BZ33" s="435" t="str">
        <f>IF(C33=TRUonly,VLOOKUP(B33+1,'Table 6'!$B$3:$D$20,3),blank)</f>
        <v/>
      </c>
      <c r="CA33" s="112" t="str">
        <f>IF(C33=TRUonly,VLOOKUP(B33+1,'Tables 2-3 TRU'!$B$14:$D$31,3),blank)</f>
        <v/>
      </c>
      <c r="CB33" s="243" t="str">
        <f>IF(C33=TRUonly,PRODUCT(G33,S33,AF33-IF(AF33/TRU_oper&lt;1,1,AF33/TRU_oper)*(truck_idle/60),tru_Load_Factor,tru__hp,CA33,Other!$G$4/454)+PRODUCT(G33,tru_Load_Factor,tru__hp,CA33,S33,IF(AF33/TRU_oper&lt;1,1,AF33/TRU_oper)*(truck_idle/60),365/454)+PRODUCT(G33,S33,BZ33,IF(AF33/TRU_oper&lt;1,1,AF33/TRU_oper)*(truck_idle/60),Other!$G$4/454),blank)</f>
        <v/>
      </c>
      <c r="CC33" s="243" t="str">
        <f>IF(C33=TRUonly,PRODUCT(G33,tru_Load_Factor,tru__hp,CA33,S33,IF(AF33/TRU_oper&lt;1,1,AF33/TRU_oper)*(truck_idle/60),Other!$G$4/454)+PRODUCT(G33,S33,BZ33,IF(AF33/TRU_oper&lt;1,1,AF33/TRU_oper)*(truck_idle/60),Other!$G$4/454)+PRODUCT(G33,S33,(AF33-IF(AF33/TRU_oper&lt;1,1,AF33/TRU_oper)*(truck_idle/60)),TRU_KW,gridPM,Other!$G$4/454),blank)</f>
        <v/>
      </c>
      <c r="CD33" s="435" t="str">
        <f>IF(C33=TRUonly,VLOOKUP(B33+2,'Table 6'!$B$3:$D$20,3),blank)</f>
        <v/>
      </c>
      <c r="CE33" s="112" t="str">
        <f>IF(C33=TRUonly,VLOOKUP(B33+2,'Tables 2-3 TRU'!$B$14:$D$31,3),blank)</f>
        <v/>
      </c>
      <c r="CF33" s="243" t="str">
        <f>IF(C33=TRUonly,PRODUCT(G33,T33,AF33-IF(AF33/TRU_oper&lt;1,1,AF33/TRU_oper)*(truck_idle/60),tru_Load_Factor,tru__hp,CE33,Other!$G$4/454)+PRODUCT(G33,tru_Load_Factor,tru__hp,CE33,T33,IF(AF33/TRU_oper&lt;1,1,AF33/TRU_oper)*(truck_idle/60),365/454)+PRODUCT(G33,T33,CD33,IF(AF33/TRU_oper&lt;1,1,AF33/TRU_oper)*(truck_idle/60),Other!$G$4/454),blank)</f>
        <v/>
      </c>
      <c r="CG33" s="243" t="str">
        <f>IF(C33=TRUonly,PRODUCT(G33,tru_Load_Factor,tru__hp,CE33,T33,IF(AF33/TRU_oper&lt;1,1,AF33/TRU_oper)*(truck_idle/60),Other!$G$4/454)+PRODUCT(G33,T33,CD33,IF(AF33/TRU_oper&lt;1,1,AF33/TRU_oper)*(truck_idle/60),Other!$G$4/454)+PRODUCT(G33,T33,(AF33-IF(AF33/TRU_oper&lt;1,1,AF33/TRU_oper)*(truck_idle/60)),TRU_KW,gridPM,Other!$G$4/454),blank)</f>
        <v/>
      </c>
      <c r="CH33" s="435" t="str">
        <f>IF(C33=TRUonly,VLOOKUP(B33+3,'Table 6'!$B$3:$D$20,3),blank)</f>
        <v/>
      </c>
      <c r="CI33" s="112" t="str">
        <f>IF(C33=TRUonly,VLOOKUP(B33+3,'Tables 2-3 TRU'!$B$14:$D$31,3),blank)</f>
        <v/>
      </c>
      <c r="CJ33" s="243" t="str">
        <f>IF(C33=TRUonly,PRODUCT(G33,U33,AF33-IF(AF33/TRU_oper&lt;1,1,AF33/TRU_oper)*(truck_idle/60),tru_Load_Factor,tru__hp,CI33,Other!$G$4/454)+PRODUCT(G33,tru_Load_Factor,tru__hp,CI33,U33,IF(AF33/TRU_oper&lt;1,1,AF33/TRU_oper)*(truck_idle/60),Other!$G$4/454)+PRODUCT(G33,U33,CH33,IF(AF33/TRU_oper&lt;1,1,AF33/TRU_oper)*(truck_idle/60),Other!$G$4/454),blank)</f>
        <v/>
      </c>
      <c r="CK33" s="243" t="str">
        <f>IF(C33=TRUonly,PRODUCT(G33,tru_Load_Factor,tru__hp,CI33,U33,IF(AF33/TRU_oper&lt;1,1,AF33/TRU_oper)*(truck_idle/60),Other!$G$4/454)+PRODUCT(G33,U33,CH33,IF(AF33/TRU_oper&lt;1,1,AF33/TRU_oper)*(truck_idle/60),Other!$G$4/454)+PRODUCT(G33,U33,(AF33-IF(AF33/TRU_oper&lt;1,1,AF33/TRU_oper)*(truck_idle/60)),TRU_KW,gridPM,Other!$G$4/454),blank)</f>
        <v/>
      </c>
      <c r="CL33" s="435" t="str">
        <f>IF(C33=TRUonly,VLOOKUP(B33+4,'Table 6'!$B$3:$D$20,3),blank)</f>
        <v/>
      </c>
      <c r="CM33" s="112" t="str">
        <f>IF(C33=TRUonly,VLOOKUP(B33+4,'Tables 2-3 TRU'!$B$14:$D$31,3),blank)</f>
        <v/>
      </c>
      <c r="CN33" s="243" t="str">
        <f>IF(C33=TRUonly,PRODUCT(G33,V33,AF33-IF(AF33/TRU_oper&lt;1,1,AF33/TRU_oper)*(truck_idle/60),tru_Load_Factor,tru__hp,CM33,Other!$G$4/454)+PRODUCT(G33,tru_Load_Factor,tru__hp,CM33,V33,IF(AF33/TRU_oper&lt;1,1,AF33/TRU_oper)*(truck_idle/60),Other!$G$4/454)+PRODUCT(G33,V33,CL33,IF(AF33/TRU_oper&lt;1,1,AF33/TRU_oper)*(truck_idle/60),Other!$G$4/454),blank)</f>
        <v/>
      </c>
      <c r="CO33" s="243" t="str">
        <f>IF(C33=TRUonly,PRODUCT(G33,tru_Load_Factor,tru__hp,CM33,V33,IF(AF33/TRU_oper&lt;1,1,AF33/TRU_oper)*(truck_idle/60),Other!$G$4/454)+PRODUCT(G33,V33,CL33,IF(AF33/TRU_oper&lt;1,1,AF33/TRU_oper)*(truck_idle/60),Other!$G$4/454)+PRODUCT(G33,V33,(AF33-IF(AF33/TRU_oper&lt;1,1,AF33/TRU_oper)*(truck_idle/60)),TRU_KW,gridPM,Other!$G$4/454),blank)</f>
        <v/>
      </c>
      <c r="CP33" s="435" t="str">
        <f>IF(C33=TRUonly,VLOOKUP(B33+5,'Table 6'!$B$3:$D$20,3),blank)</f>
        <v/>
      </c>
      <c r="CQ33" s="112" t="str">
        <f>IF(C33=TRUonly,VLOOKUP(B33+5,'Tables 2-3 TRU'!$B$14:$D$31,3),blank)</f>
        <v/>
      </c>
      <c r="CR33" s="243" t="str">
        <f>IF(C33=TRUonly,PRODUCT(G33,W33,AF33-IF(AF33/TRU_oper&lt;1,1,AF33/TRU_oper)*(truck_idle/60),tru_Load_Factor,tru__hp,CQ33,Other!$G$4/454)+PRODUCT(G33,tru_Load_Factor,tru__hp,CQ33,W33,IF(AF33/TRU_oper&lt;1,1,AF33/TRU_oper)*(truck_idle/60),Other!$G$4/454)+PRODUCT(G33,W33,CP33,IF(AF33/TRU_oper&lt;1,1,AF33/TRU_oper)*(truck_idle/60),Other!$G$4/454),blank)</f>
        <v/>
      </c>
      <c r="CS33" s="243" t="str">
        <f>IF(C33=TRUonly,PRODUCT(G33,tru_Load_Factor,tru__hp,CQ33,W33,IF(AF33/TRU_oper&lt;1,1,AF33/TRU_oper)*(truck_idle/60),Other!$G$4/454)+PRODUCT(G33,W33,CP33,IF(AF33/TRU_oper&lt;1,1,AF33/TRU_oper)*(truck_idle/60),Other!$G$4/454)+PRODUCT(G33,W33,(AF33-IF(AF33/TRU_oper&lt;1,1,AF33/TRU_oper)*(truck_idle/60)),TRU_KW,gridPM,Other!$G$4/454),blank)</f>
        <v/>
      </c>
      <c r="CT33" s="435" t="str">
        <f>IF(C33=TRUonly,VLOOKUP(B33+6,'Table 6'!$B$3:$D$20,3),blank)</f>
        <v/>
      </c>
      <c r="CU33" s="112" t="str">
        <f>IF(C33=TRUonly,VLOOKUP(B33+6,'Tables 2-3 TRU'!$B$14:$D$31,3),blank)</f>
        <v/>
      </c>
      <c r="CV33" s="243" t="str">
        <f>IF(C33=TRUonly,PRODUCT(G33,X33,AF33-IF(AF33/TRU_oper&lt;1,1,AF33/TRU_oper)*(truck_idle/60),tru_Load_Factor,tru__hp,CU33,Other!$G$4/454)+PRODUCT(G33,tru_Load_Factor,tru__hp,CU33,X33,IF(AF33/TRU_oper&lt;1,1,AF33/TRU_oper)*(truck_idle/60),Other!$G$4/454)+PRODUCT(G33,X33,CT33,IF(AF33/TRU_oper&lt;1,1,AF33/TRU_oper)*(truck_idle/60),Other!$G$4/454),blank)</f>
        <v/>
      </c>
      <c r="CW33" s="243" t="str">
        <f>IF(C33=TRUonly,PRODUCT(G33,tru_Load_Factor,tru__hp,CU33,X33,IF(AF33/TRU_oper&lt;1,1,AF33/TRU_oper)*(truck_idle/60),Other!$G$4/454)+PRODUCT(G33,X33,CT33,IF(AF33/TRU_oper&lt;1,1,AF33/TRU_oper)*(truck_idle/60),Other!$G$4/454)+PRODUCT(G33,X33,(AF33-IF(AF33/TRU_oper&lt;1,1,AF33/TRU_oper)*(truck_idle/60)),TRU_KW,gridPM,Other!$G$4/454),blank)</f>
        <v/>
      </c>
      <c r="CX33" s="435" t="str">
        <f>IF(C33=TRUonly,VLOOKUP(B33+7,'Table 6'!$B$3:$D$20,3),blank)</f>
        <v/>
      </c>
      <c r="CY33" s="112" t="str">
        <f>IF(C33=TRUonly,VLOOKUP(B33+7,'Tables 2-3 TRU'!$B$14:$D$31,3),blank)</f>
        <v/>
      </c>
      <c r="CZ33" s="243" t="str">
        <f>IF(C33=TRUonly,PRODUCT(G33,Y33,AF33-IF(AF33/TRU_oper&lt;1,1,AF33/TRU_oper)*(truck_idle/60),tru_Load_Factor,tru__hp,CY33,Other!$G$4/454)+PRODUCT(G33,tru_Load_Factor,tru__hp,CY33,Y33,IF(AF33/TRU_oper&lt;1,1,AF33/TRU_oper)*(truck_idle/60),Other!$G$4/454)+PRODUCT(G33,Y33,CX33,IF(AF33/TRU_oper&lt;1,1,AF33/TRU_oper)*(truck_idle/60),Other!$G$4/454),blank)</f>
        <v/>
      </c>
      <c r="DA33" s="243" t="str">
        <f>IF(C33=TRUonly,PRODUCT(G33,tru_Load_Factor,tru__hp,CY33,Y33,IF(AF33/TRU_oper&lt;1,1,AF33/TRU_oper)*(truck_idle/60),Other!$G$4/454)+PRODUCT(G33,Y33,CX33,IF(AF33/TRU_oper&lt;1,1,AF33/TRU_oper)*(truck_idle/60),Other!$G$4/454)+PRODUCT(G33,Y33,(AF33-IF(AF33/TRU_oper&lt;1,1,AF33/TRU_oper)*(truck_idle/60)),TRU_KW,gridPM,Other!$G$4/454),blank)</f>
        <v/>
      </c>
      <c r="DB33" s="435" t="str">
        <f>IF(C33=TRUonly,VLOOKUP(B33+8,'Table 6'!$B$3:$D$20,3),blank)</f>
        <v/>
      </c>
      <c r="DC33" s="112" t="str">
        <f>IF(C33=TRUonly,VLOOKUP(B33+8,'Tables 2-3 TRU'!$B$14:$D$31,3),blank)</f>
        <v/>
      </c>
      <c r="DD33" s="243" t="str">
        <f>IF(C33=TRUonly,PRODUCT(G33,Z33,AF33-IF(AF33/TRU_oper&lt;1,1,AF33/TRU_oper)*(truck_idle/60),tru_Load_Factor,tru__hp,DC33,Other!$G$4/454)+PRODUCT(G33,tru_Load_Factor,tru__hp,DC33,Z33,IF(AF33/TRU_oper&lt;1,1,AF33/TRU_oper)*(truck_idle/60),Other!$G$4/454)+PRODUCT(G33,Z33,DB33,IF(AF33/TRU_oper&lt;1,1,AF33/TRU_oper)*(truck_idle/60),Other!$G$4/454),blank)</f>
        <v/>
      </c>
      <c r="DE33" s="243" t="str">
        <f>IF(C33=TRUonly,PRODUCT(G33,tru_Load_Factor,tru__hp,DC33,Z33,IF(AF33/TRU_oper&lt;1,1,AF33/TRU_oper)*(truck_idle/60),Other!$G$4/454)+PRODUCT(G33,Z33,DB33,IF(AF33/TRU_oper&lt;1,1,AF33/TRU_oper)*(truck_idle/60),Other!$G$4/454)+PRODUCT(G33,Z33,(AF33-IF(AF33/TRU_oper&lt;1,1,AF33/TRU_oper)*(truck_idle/60)),TRU_KW,gridPM,Other!$G$4/454),blank)</f>
        <v/>
      </c>
      <c r="DF33" s="435" t="str">
        <f>IF(C33=TRUonly,VLOOKUP(B33+9,'Table 6'!$B$3:$D$20,3),blank)</f>
        <v/>
      </c>
      <c r="DG33" s="112" t="str">
        <f>IF(C33=TRUonly,VLOOKUP(B33+9,'Tables 2-3 TRU'!$B$14:$D$31,3),blank)</f>
        <v/>
      </c>
      <c r="DH33" s="243" t="str">
        <f>IF(C33=TRUonly,PRODUCT(G33,AA33,AF33-IF(AF33/TRU_oper&lt;1,1,AF33/TRU_oper)*(truck_idle/60),tru_Load_Factor,tru__hp,DG33,Other!$G$4/454)+PRODUCT(G33,tru_Load_Factor,tru__hp,DG33,AA33,IF(AF33/TRU_oper&lt;1,1,AF33/TRU_oper)*(truck_idle/60),Other!$G$4/454)+PRODUCT(G33,AA33,DF33,IF(AF33/TRU_oper&lt;1,1,AF33/TRU_oper)*(truck_idle/60),Other!$G$4/454),blank)</f>
        <v/>
      </c>
      <c r="DI33" s="243" t="str">
        <f>IF(C33=TRUonly,PRODUCT(G33,tru_Load_Factor,tru__hp,DG33,AA33,IF(AF33/TRU_oper&lt;1,1,AF33/TRU_oper)*(truck_idle/60),Other!$G$4/454)+PRODUCT(G33,AA33,DF33,IF(AF33/TRU_oper&lt;1,1,AF33/TRU_oper)*(truck_idle/60),Other!$G$4/454)+PRODUCT(G33,AA33,(AF33-IF(AF33/TRU_oper&lt;1,1,AF33/TRU_oper)*(truck_idle/60)),TRU_KW,gridPM,Other!$G$4/454),blank)</f>
        <v/>
      </c>
      <c r="DK33" s="4" t="str">
        <f t="shared" si="1"/>
        <v/>
      </c>
      <c r="DL33" s="4" t="str">
        <f t="shared" si="2"/>
        <v/>
      </c>
      <c r="DM33" s="4"/>
      <c r="DN33" s="4" t="str">
        <f t="shared" si="3"/>
        <v/>
      </c>
      <c r="DO33" s="4" t="str">
        <f t="shared" si="4"/>
        <v/>
      </c>
      <c r="DP33" s="4"/>
      <c r="DQ33" s="4" t="str">
        <f t="shared" si="5"/>
        <v/>
      </c>
      <c r="DR33" s="4" t="str">
        <f t="shared" si="6"/>
        <v/>
      </c>
      <c r="DS33" s="4" t="str">
        <f t="shared" si="7"/>
        <v/>
      </c>
      <c r="DT33" s="244" t="str">
        <f t="shared" si="8"/>
        <v/>
      </c>
      <c r="DU33" s="55"/>
    </row>
    <row r="34" spans="1:125" x14ac:dyDescent="0.2">
      <c r="A34" t="str">
        <f>IF(C34=TRUonly,'User Input Data'!A38,blank)</f>
        <v/>
      </c>
      <c r="B34" t="str">
        <f>IF(C34=TRUonly,'User Input Data'!B38,blank)</f>
        <v/>
      </c>
      <c r="C34" t="str">
        <f>IF('User Input Data'!C38=TRUonly,'User Input Data'!C38,blank)</f>
        <v/>
      </c>
      <c r="D34" t="str">
        <f>IF(AND('User Input Data'!D38&gt;1,C34=TRUonly),'User Input Data'!D38,blank)</f>
        <v/>
      </c>
      <c r="E34" t="str">
        <f>IF(AND('User Input Data'!E38&gt;1,C34=TRUonly),'User Input Data'!E38,blank)</f>
        <v/>
      </c>
      <c r="F34" t="str">
        <f>IF(AND('User Input Data'!F38&gt;1,C34=TRUonly),'User Input Data'!F38,blank)</f>
        <v/>
      </c>
      <c r="G34" t="str">
        <f>IF(AND('User Input Data'!G38&gt;1,C34=TRUonly),'User Input Data'!G38,blank)</f>
        <v/>
      </c>
      <c r="H34" s="78"/>
      <c r="I34" s="78"/>
      <c r="J34" s="78"/>
      <c r="K34" s="78"/>
      <c r="L34" s="78"/>
      <c r="M34" s="78"/>
      <c r="N34" s="78"/>
      <c r="O34" s="78"/>
      <c r="P34" s="78"/>
      <c r="Q34" s="78"/>
      <c r="R34" s="79" t="str">
        <f>IF(C34=TRUonly,'User Input Data'!R38,blank)</f>
        <v/>
      </c>
      <c r="S34" s="79" t="str">
        <f>IF(C34=TRUonly,'User Input Data'!S38,blank)</f>
        <v/>
      </c>
      <c r="T34" s="79" t="str">
        <f>IF(C34=TRUonly,'User Input Data'!T38,blank)</f>
        <v/>
      </c>
      <c r="U34" s="79" t="str">
        <f>IF(C34=TRUonly,'User Input Data'!U38,blank)</f>
        <v/>
      </c>
      <c r="V34" s="79" t="str">
        <f>IF(C34=TRUonly,'User Input Data'!V38,blank)</f>
        <v/>
      </c>
      <c r="W34" s="79" t="str">
        <f>IF(C34=TRUonly,'User Input Data'!W38,blank)</f>
        <v/>
      </c>
      <c r="X34" s="79" t="str">
        <f>IF(C34=TRUonly,'User Input Data'!X38,blank)</f>
        <v/>
      </c>
      <c r="Y34" s="79" t="str">
        <f>IF(C34=TRUonly,'User Input Data'!Y38,blank)</f>
        <v/>
      </c>
      <c r="Z34" s="79" t="str">
        <f>IF(C34=TRUonly,'User Input Data'!Z38,blank)</f>
        <v/>
      </c>
      <c r="AA34" s="79" t="str">
        <f>IF(C34=TRUonly,'User Input Data'!AA38,blank)</f>
        <v/>
      </c>
      <c r="AB34" s="9" t="str">
        <f>IF('User Input Data'!C38=TRUonly,'User Input Data'!AC38,blank)</f>
        <v/>
      </c>
      <c r="AC34" s="9" t="str">
        <f>IF('User Input Data'!C38=TRUonly,'User Input Data'!AD38,blank)</f>
        <v/>
      </c>
      <c r="AE34" s="78"/>
      <c r="AF34" t="str">
        <f>IF(F34&gt;0,F34,Other!$G$7)</f>
        <v/>
      </c>
      <c r="AG34" s="435" t="str">
        <f>IF(C34=TRUonly,VLOOKUP(B34+0,'Table 6'!$B$3:$D$20,2),blank)</f>
        <v/>
      </c>
      <c r="AH34" t="str">
        <f>IF(C34=TRUonly,VLOOKUP(B34+0,'Tables 2-3 TRU'!$B$14:$D$31,2),blank)</f>
        <v/>
      </c>
      <c r="AI34" s="243" t="str">
        <f>IF(C34=TRUonly,PRODUCT(G34,IF(AF34/TRU_oper&lt;1,1,AF34/TRU_oper)*(truck_idle/60),Other!$G$4/454,AG34,R34)+PRODUCT(G34,tru_Load_Factor,tru__hp,R34,IF(AF34/TRU_oper&lt;1,1,AF34/TRU_oper)*(truck_idle/60),Other!$G$4/454,AH34)+PRODUCT(G34,R34,(AF34-IF(AF34/TRU_oper&lt;1,1,AF34/TRU_oper)*(truck_idle/60)),tru_Load_Factor,tru__hp,Other!$G$4/454,AH34),blank)</f>
        <v/>
      </c>
      <c r="AJ34" s="243" t="str">
        <f>IF(C34=TRUonly,PRODUCT(G34,tru_Load_Factor,tru__hp,AH34,R34,IF(AF34/TRU_oper&lt;1,1,AF34/TRU_oper)*(truck_idle/60),Other!$G$4/454)+PRODUCT(G34,R34,AG34,IF(AF34/TRU_oper&lt;1,1,AF34/TRU_oper)*(truck_idle/60),Other!$G$4/454)+PRODUCT(G34,R34,(AF34-IF(AF34/TRU_oper&lt;1,1,AF34/TRU_oper)*(truck_idle/60)),TRU_KW,gridNox,Other!$G$4/454),blank)</f>
        <v/>
      </c>
      <c r="AK34" s="435" t="str">
        <f>IF(C34=TRUonly,VLOOKUP(B34+1,'Table 6'!$B$3:$D$20,2),blank)</f>
        <v/>
      </c>
      <c r="AL34" s="112" t="str">
        <f>IF(C34=TRUonly,VLOOKUP(B34+1,'Tables 2-3 TRU'!$B$14:$D$31,2),blank)</f>
        <v/>
      </c>
      <c r="AM34" s="243" t="str">
        <f>IF(C34=TRUonly,PRODUCT(G34,S34,AF34-IF(AF34/TRU_oper&lt;1,1,AF34/TRU_oper)*(truck_idle/60),tru_Load_Factor,tru__hp,AL34,Other!$G$4/454)+PRODUCT(G34,tru_Load_Factor,tru__hp,AL34,S34,IF(AF34/TRU_oper&lt;1,1,AF34/TRU_oper)*(truck_idle/60),Other!$G$4/454)+PRODUCT(G34,S34,AK34,IF(AF34/TRU_oper&lt;1,1,AF34/TRU_oper)*(truck_idle/60),Other!$G$4/454),blank)</f>
        <v/>
      </c>
      <c r="AN34" s="243" t="str">
        <f>IF(C34=TRUonly,PRODUCT(G34,tru_Load_Factor,tru__hp,AL34,S34,IF(AF34/TRU_oper&lt;1,1,AF34/TRU_oper)*(truck_idle/60),Other!$G$4/454)+PRODUCT(G34,S34,AK34,IF(AF34/TRU_oper&lt;1,1,AF34/TRU_oper)*(truck_idle/60),Other!$G$4/454)+PRODUCT(G34,S34,(AF34-IF(AF34/TRU_oper&lt;1,1,AF34/TRU_oper)*(truck_idle/60)),TRU_KW,gridNox,Other!$G$4/454),blank)</f>
        <v/>
      </c>
      <c r="AO34" s="435" t="str">
        <f>IF(C34=TRUonly,VLOOKUP(B34+2,'Table 6'!$B$3:$D$20,2),blank)</f>
        <v/>
      </c>
      <c r="AP34" s="112" t="str">
        <f>IF(C34=TRUonly,VLOOKUP(B34+2,'Tables 2-3 TRU'!$B$14:$D$31,2),blank)</f>
        <v/>
      </c>
      <c r="AQ34" s="243" t="str">
        <f>IF(C34=TRUonly,PRODUCT(G34,T34,AF34-IF(AF34/TRU_oper&lt;1,1,AF34/TRU_oper)*(truck_idle/60),tru_Load_Factor,tru__hp,AP34,Other!$G$4/454)+PRODUCT(G34,tru_Load_Factor,tru__hp,AP34,T34,IF(AF34/TRU_oper&lt;1,1,AF34/TRU_oper)*(truck_idle/60),Other!$G$4/454)+PRODUCT(G34,T34,AO34,IF(AF34/TRU_oper&lt;1,1,AF34/TRU_oper)*(truck_idle/60),Other!$G$4/454),blank)</f>
        <v/>
      </c>
      <c r="AR34" s="243" t="str">
        <f>IF(C34=TRUonly,PRODUCT(G34,tru_Load_Factor,tru__hp,AP34,T34,IF(AF34/TRU_oper&lt;1,1,AF34/TRU_oper)*(truck_idle/60),Other!$G$4/454)+PRODUCT(G34,T34,AO34,IF(AF34/TRU_oper&lt;1,1,AF34/TRU_oper)*(truck_idle/60),Other!$G$4/454)+PRODUCT(G34,T34,(AF34-IF(AF34/TRU_oper&lt;1,1,AF34/TRU_oper)*(truck_idle/60)),TRU_KW,gridNox,Other!$G$4/454),blank)</f>
        <v/>
      </c>
      <c r="AS34" s="435" t="str">
        <f>IF(C34=TRUonly,VLOOKUP(B34+3,'Table 6'!$B$3:$D$20,2),blank)</f>
        <v/>
      </c>
      <c r="AT34" s="112" t="str">
        <f>IF(C34=TRUonly,VLOOKUP(B34+3,'Tables 2-3 TRU'!$B$14:$D$31,2),blank)</f>
        <v/>
      </c>
      <c r="AU34" s="243" t="str">
        <f>IF(C34=TRUonly,PRODUCT(G34,U34,AF34-IF(AF34/TRU_oper&lt;1,1,AF34/TRU_oper)*(truck_idle/60),tru_Load_Factor,tru__hp,AT34,Other!$G$4/454)+PRODUCT(G34,tru_Load_Factor,tru__hp,AT34,U34,IF(AF34/TRU_oper&lt;1,1,AF34/TRU_oper)*(truck_idle/60),Other!$G$4/454)+PRODUCT(G34,U34,AS34,IF(AF34/TRU_oper&lt;1,1,AF34/TRU_oper)*(truck_idle/60),Other!$G$4/454),blank)</f>
        <v/>
      </c>
      <c r="AV34" s="243" t="str">
        <f>IF(C34=TRUonly,PRODUCT(G34,tru_Load_Factor,tru__hp,AT34,U34,IF(AF34/TRU_oper&lt;1,1,AF34/TRU_oper)*(truck_idle/60),Other!$G$4/454)+PRODUCT(G34,U34,AS34,IF(AF34/TRU_oper&lt;1,1,AF34/TRU_oper)*(truck_idle/60),Other!$G$4/454)+PRODUCT(G34,U34,(AF34-IF(AF34/TRU_oper&lt;1,1,AF34/TRU_oper)*(truck_idle/60)),TRU_KW,gridNox,Other!$G$4/454),blank)</f>
        <v/>
      </c>
      <c r="AW34" s="435" t="str">
        <f>IF(C34=TRUonly,VLOOKUP(B34+4,'Table 6'!$B$3:$D$20,2),blank)</f>
        <v/>
      </c>
      <c r="AX34" s="112" t="str">
        <f>IF(C34=TRUonly,VLOOKUP(B34+4,'Tables 2-3 TRU'!$B$14:$D$31,2),blank)</f>
        <v/>
      </c>
      <c r="AY34" s="243" t="str">
        <f>IF(C34=TRUonly,PRODUCT(G34,V34,AF34-IF(AF34/TRU_oper&lt;1,1,AF34/TRU_oper)*(truck_idle/60),tru_Load_Factor,tru__hp,AX34,Other!$G$4/454)+PRODUCT(G34,tru_Load_Factor,tru__hp,AX34,V34,IF(AF34/TRU_oper&lt;1,1,AF34/TRU_oper)*(truck_idle/60),Other!$G$4/454)+PRODUCT(G34,V34,AW34,IF(AF34/TRU_oper&lt;1,1,AF34/TRU_oper)*(truck_idle/60),Other!$G$4/454),blank)</f>
        <v/>
      </c>
      <c r="AZ34" s="243" t="str">
        <f>IF(C34=TRUonly,PRODUCT(G34,tru_Load_Factor,tru__hp,AX34,V34,IF(AF34/TRU_oper&lt;1,1,AF34/TRU_oper)*(truck_idle/60),Other!$G$4/454)+PRODUCT(G34,V34,AW34,IF(AF34/TRU_oper&lt;1,1,AF34/TRU_oper)*(truck_idle/60),Other!$G$4/454)+PRODUCT(G34,V34,(AF34-IF(AF34/TRU_oper&lt;1,1,AF34/TRU_oper)*(truck_idle/60)),TRU_KW,gridNox,Other!$G$4/454),blank)</f>
        <v/>
      </c>
      <c r="BA34" s="435" t="str">
        <f>IF(C34=TRUonly,VLOOKUP(B34+5,'Table 6'!$B$3:$D$20,2),blank)</f>
        <v/>
      </c>
      <c r="BB34" s="112" t="str">
        <f>IF(C34=TRUonly,VLOOKUP(B34+5,'Tables 2-3 TRU'!$B$14:$D$31,2),blank)</f>
        <v/>
      </c>
      <c r="BC34" s="243" t="str">
        <f>IF(C34=TRUonly,PRODUCT(G34,W34,AF34-IF(AF34/TRU_oper&lt;1,1,AF34/TRU_oper)*(truck_idle/60),tru_Load_Factor,tru__hp,BB34,Other!$G$4/454)+PRODUCT(G34,tru_Load_Factor,tru__hp,BB34,W34,IF(AF34/TRU_oper&lt;1,1,AF34/TRU_oper)*(truck_idle/60),Other!$G$4/454)+PRODUCT(G34,W34,BA34,IF(AF34/TRU_oper&lt;1,1,AF34/TRU_oper)*(truck_idle/60),Other!$G$4/454),blank)</f>
        <v/>
      </c>
      <c r="BD34" s="243" t="str">
        <f>IF(C34=TRUonly,PRODUCT(G34,tru_Load_Factor,tru__hp,BB34,W34,IF(AF34/TRU_oper&lt;1,1,AF34/TRU_oper)*(truck_idle/60),Other!$G$4/454)+PRODUCT(G34,W34,BA34,IF(AF34/TRU_oper&lt;1,1,AF34/TRU_oper)*(truck_idle/60),Other!$G$4/454)+PRODUCT(G34,W34,(AF34-IF(AF34/TRU_oper&lt;1,1,AF34/TRU_oper)*(truck_idle/60)),TRU_KW,gridNox,Other!$G$4/454),blank)</f>
        <v/>
      </c>
      <c r="BE34" s="435" t="str">
        <f>IF(C34=TRUonly,VLOOKUP(B34+6,'Table 6'!$B$3:$D$20,2),blank)</f>
        <v/>
      </c>
      <c r="BF34" s="112" t="str">
        <f>IF(C34=TRUonly,VLOOKUP(B34+6,'Tables 2-3 TRU'!$B$14:$D$31,2),blank)</f>
        <v/>
      </c>
      <c r="BG34" s="243" t="str">
        <f>IF(C34=TRUonly,PRODUCT(G34,X34,AF34-IF(AF34/TRU_oper&lt;1,1,AF34/TRU_oper)*(truck_idle/60),tru_Load_Factor,tru__hp,BF34,Other!$G$4/454)+PRODUCT(G34,tru_Load_Factor,tru__hp,BF34,X34,IF(AF34/TRU_oper&lt;1,1,AF34/TRU_oper)*(truck_idle/60),Other!$G$4/454)+PRODUCT(G34,X34,BE34,IF(AF34/TRU_oper&lt;1,1,AF34/TRU_oper)*(truck_idle/60),Other!$G$4/454),blank)</f>
        <v/>
      </c>
      <c r="BH34" s="243" t="str">
        <f>IF(C34=TRUonly,PRODUCT(G34,tru_Load_Factor,tru__hp,BF34,X34,IF(AF34/TRU_oper&lt;1,1,AF34/TRU_oper)*(truck_idle/60),Other!$G$4/454)+PRODUCT(G34,X34,BE34,IF(AF34/TRU_oper&lt;1,1,AF34/TRU_oper)*(truck_idle/60),Other!$G$4/454)+PRODUCT(G34,X34,(AF34-IF(AF34/TRU_oper&lt;1,1,AF34/TRU_oper)*(truck_idle/60)),TRU_KW,gridNox,Other!$G$4/454),blank)</f>
        <v/>
      </c>
      <c r="BI34" s="435" t="str">
        <f>IF(C34=TRUonly,VLOOKUP(B34+7,'Table 6'!$B$3:$D$20,2),blank)</f>
        <v/>
      </c>
      <c r="BJ34" s="112" t="str">
        <f>IF(C34=TRUonly,VLOOKUP(B34+7,'Tables 2-3 TRU'!$B$14:$D$31,2),blank)</f>
        <v/>
      </c>
      <c r="BK34" s="243" t="str">
        <f>IF(C34=TRUonly,PRODUCT(G34,Y34,AF34-IF(AF34/TRU_oper&lt;1,1,AF34/TRU_oper)*(truck_idle/60),tru_Load_Factor,tru__hp,BJ34,Other!$G$4/454)+PRODUCT(G34,tru_Load_Factor,tru__hp,BJ34,Y34,IF(AF34/TRU_oper&lt;1,1,AF34/TRU_oper)*(truck_idle/60),Other!$G$4/454)+PRODUCT(G34,Y34,BI34,IF(AF34/TRU_oper&lt;1,1,AF34/TRU_oper)*(truck_idle/60),Other!$G$4/454),blank)</f>
        <v/>
      </c>
      <c r="BL34" s="243" t="str">
        <f>IF(C34=TRUonly,PRODUCT(G34,tru_Load_Factor,tru__hp,BJ34,Y34,IF(AF34/TRU_oper&lt;1,1,AF34/TRU_oper)*(truck_idle/60),Other!$G$4/454)+PRODUCT(G34,Y34,BI34,IF(AF34/TRU_oper&lt;1,1,AF34/TRU_oper)*(truck_idle/60),Other!$G$4/454)+PRODUCT(G34,Y34,(AF34-IF(AF34/TRU_oper&lt;1,1,AF34/TRU_oper)*(truck_idle/60)),TRU_KW,gridNox,Other!$G$4/454),blank)</f>
        <v/>
      </c>
      <c r="BM34" s="435" t="str">
        <f>IF(C34=TRUonly,VLOOKUP(B34+8,'Table 6'!$B$3:$D$20,2),blank)</f>
        <v/>
      </c>
      <c r="BN34" s="112" t="str">
        <f>IF(C34=TRUonly,VLOOKUP(B34+8,'Tables 2-3 TRU'!$B$14:$D$31,2),blank)</f>
        <v/>
      </c>
      <c r="BO34" s="243" t="str">
        <f>IF(C34=TRUonly,PRODUCT(G34,Z34,AF34-IF(AF34/TRU_oper&lt;1,1,AF34/TRU_oper)*(truck_idle/60),tru_Load_Factor,tru__hp,BN34,Other!$G$4/454)+PRODUCT(G34,tru_Load_Factor,tru__hp,BN34,Z34,IF(AF34/TRU_oper&lt;1,1,AF34/TRU_oper)*(truck_idle/60),Other!$G$4/454)+PRODUCT(G34,Z34,BM34,IF(AF34/TRU_oper&lt;1,1,AF34/TRU_oper)*(truck_idle/60),Other!$G$4/454),blank)</f>
        <v/>
      </c>
      <c r="BP34" s="243" t="str">
        <f>IF(C34=TRUonly,PRODUCT(G34,tru_Load_Factor,tru__hp,BN34,Z34,(AF34/TRU_oper)*(truck_idle/60),Other!$G$4/454)+PRODUCT(G34,Z34,BM34,(AF34/TRU_oper)*(truck_idle/60),Other!$G$4/454)+PRODUCT(G34,Z34,(AF34-(AF34/TRU_oper)*(truck_idle/60)),TRU_KW,gridNox,Other!$G$4/454),blank)</f>
        <v/>
      </c>
      <c r="BQ34" s="435" t="str">
        <f>IF(C34=TRUonly,VLOOKUP(B34+9,'Table 6'!$B$3:$D$20,2),blank)</f>
        <v/>
      </c>
      <c r="BR34" s="112" t="str">
        <f>IF(C34=TRUonly,VLOOKUP(B34+9,'Tables 2-3 TRU'!$B$14:$D$31,2),blank)</f>
        <v/>
      </c>
      <c r="BS34" s="243" t="str">
        <f>IF(C34=TRUonly,PRODUCT(G34,AA34,AF34-IF(AF34/TRU_oper&lt;1,1,AF34/TRU_oper)*(truck_idle/60),tru_Load_Factor,tru__hp,BR34,Other!$G$4/454)+PRODUCT(G34,tru_Load_Factor,tru__hp,BR34,AA34,IF(AF34/TRU_oper&lt;1,1,AF34/TRU_oper)*(truck_idle/60),Other!$G$4/454)+PRODUCT(G34,AA34,BQ34,IF(AF34/TRU_oper&lt;1,1,AF34/TRU_oper)*(truck_idle/60),Other!$G$4/454),blank)</f>
        <v/>
      </c>
      <c r="BT34" s="243" t="str">
        <f>IF(C34=TRUonly,PRODUCT(G34,tru_Load_Factor,tru__hp,BR34,AA34,IF(AF34/TRU_oper&lt;1,1,AF34/TRU_oper)*(truck_idle/60),Other!$G$4/454)+PRODUCT(G34,AA34,BQ34,IF(AF34/TRU_oper&lt;1,1,AF34/TRU_oper)*(truck_idle/60),Other!$G$4/454)+PRODUCT(G34,AA34,(AF34-IF(AF34/TRU_oper&lt;1,1,AF34/TRU_oper)*(truck_idle/60)),TRU_KW,gridNox,Other!$G$4/454),blank)</f>
        <v/>
      </c>
      <c r="BU34" s="112"/>
      <c r="BV34" s="435" t="str">
        <f>IF(C34=TRUonly,VLOOKUP(B34+0,'Table 6'!$B$3:$D$20,3),blank)</f>
        <v/>
      </c>
      <c r="BW34" s="112" t="str">
        <f>IF(C34=TRUonly,VLOOKUP(B34+0,'Tables 2-3 TRU'!$B$14:$D$31,3),blank)</f>
        <v/>
      </c>
      <c r="BX34" s="243" t="str">
        <f>IF(C34=TRUonly,PRODUCT(G34,R34,AF34-IF(AF34/TRU_oper&lt;1,1,AF34/TRU_oper)*(truck_idle/60),tru_Load_Factor,tru__hp,BW34,Other!$G$4/454)+PRODUCT(G34,tru_Load_Factor,tru__hp,BW34,R34,IF(AF34/TRU_oper&lt;1,1,AF34/TRU_oper)*(truck_idle/60),365/454)+PRODUCT(G34,R34,BV34,IF(AF34/TRU_oper&lt;1,1,AF34/TRU_oper)*(truck_idle/60),Other!$G$4/454),blank)</f>
        <v/>
      </c>
      <c r="BY34" s="243" t="str">
        <f>IF(C34=TRUonly,PRODUCT(G34,tru_Load_Factor,tru__hp,BW34,R34,IF(AF34/TRU_oper&lt;1,1,AF34/TRU_oper)*(truck_idle/60),Other!$G$4/454)+PRODUCT(G34,R34,BV34,IF(AF34/TRU_oper&lt;1,1,AF34/TRU_oper)*(truck_idle/60),Other!$G$4/454)+PRODUCT(G34,R34,(AF34-IF(AF34/TRU_oper&lt;1,1,AF34/TRU_oper)*(truck_idle/60)),TRU_KW,gridPM,Other!$G$4/454),blank)</f>
        <v/>
      </c>
      <c r="BZ34" s="435" t="str">
        <f>IF(C34=TRUonly,VLOOKUP(B34+1,'Table 6'!$B$3:$D$20,3),blank)</f>
        <v/>
      </c>
      <c r="CA34" s="112" t="str">
        <f>IF(C34=TRUonly,VLOOKUP(B34+1,'Tables 2-3 TRU'!$B$14:$D$31,3),blank)</f>
        <v/>
      </c>
      <c r="CB34" s="243" t="str">
        <f>IF(C34=TRUonly,PRODUCT(G34,S34,AF34-IF(AF34/TRU_oper&lt;1,1,AF34/TRU_oper)*(truck_idle/60),tru_Load_Factor,tru__hp,CA34,Other!$G$4/454)+PRODUCT(G34,tru_Load_Factor,tru__hp,CA34,S34,IF(AF34/TRU_oper&lt;1,1,AF34/TRU_oper)*(truck_idle/60),365/454)+PRODUCT(G34,S34,BZ34,IF(AF34/TRU_oper&lt;1,1,AF34/TRU_oper)*(truck_idle/60),Other!$G$4/454),blank)</f>
        <v/>
      </c>
      <c r="CC34" s="243" t="str">
        <f>IF(C34=TRUonly,PRODUCT(G34,tru_Load_Factor,tru__hp,CA34,S34,IF(AF34/TRU_oper&lt;1,1,AF34/TRU_oper)*(truck_idle/60),Other!$G$4/454)+PRODUCT(G34,S34,BZ34,IF(AF34/TRU_oper&lt;1,1,AF34/TRU_oper)*(truck_idle/60),Other!$G$4/454)+PRODUCT(G34,S34,(AF34-IF(AF34/TRU_oper&lt;1,1,AF34/TRU_oper)*(truck_idle/60)),TRU_KW,gridPM,Other!$G$4/454),blank)</f>
        <v/>
      </c>
      <c r="CD34" s="435" t="str">
        <f>IF(C34=TRUonly,VLOOKUP(B34+2,'Table 6'!$B$3:$D$20,3),blank)</f>
        <v/>
      </c>
      <c r="CE34" s="112" t="str">
        <f>IF(C34=TRUonly,VLOOKUP(B34+2,'Tables 2-3 TRU'!$B$14:$D$31,3),blank)</f>
        <v/>
      </c>
      <c r="CF34" s="243" t="str">
        <f>IF(C34=TRUonly,PRODUCT(G34,T34,AF34-IF(AF34/TRU_oper&lt;1,1,AF34/TRU_oper)*(truck_idle/60),tru_Load_Factor,tru__hp,CE34,Other!$G$4/454)+PRODUCT(G34,tru_Load_Factor,tru__hp,CE34,T34,IF(AF34/TRU_oper&lt;1,1,AF34/TRU_oper)*(truck_idle/60),365/454)+PRODUCT(G34,T34,CD34,IF(AF34/TRU_oper&lt;1,1,AF34/TRU_oper)*(truck_idle/60),Other!$G$4/454),blank)</f>
        <v/>
      </c>
      <c r="CG34" s="243" t="str">
        <f>IF(C34=TRUonly,PRODUCT(G34,tru_Load_Factor,tru__hp,CE34,T34,IF(AF34/TRU_oper&lt;1,1,AF34/TRU_oper)*(truck_idle/60),Other!$G$4/454)+PRODUCT(G34,T34,CD34,IF(AF34/TRU_oper&lt;1,1,AF34/TRU_oper)*(truck_idle/60),Other!$G$4/454)+PRODUCT(G34,T34,(AF34-IF(AF34/TRU_oper&lt;1,1,AF34/TRU_oper)*(truck_idle/60)),TRU_KW,gridPM,Other!$G$4/454),blank)</f>
        <v/>
      </c>
      <c r="CH34" s="435" t="str">
        <f>IF(C34=TRUonly,VLOOKUP(B34+3,'Table 6'!$B$3:$D$20,3),blank)</f>
        <v/>
      </c>
      <c r="CI34" s="112" t="str">
        <f>IF(C34=TRUonly,VLOOKUP(B34+3,'Tables 2-3 TRU'!$B$14:$D$31,3),blank)</f>
        <v/>
      </c>
      <c r="CJ34" s="243" t="str">
        <f>IF(C34=TRUonly,PRODUCT(G34,U34,AF34-IF(AF34/TRU_oper&lt;1,1,AF34/TRU_oper)*(truck_idle/60),tru_Load_Factor,tru__hp,CI34,Other!$G$4/454)+PRODUCT(G34,tru_Load_Factor,tru__hp,CI34,U34,IF(AF34/TRU_oper&lt;1,1,AF34/TRU_oper)*(truck_idle/60),Other!$G$4/454)+PRODUCT(G34,U34,CH34,IF(AF34/TRU_oper&lt;1,1,AF34/TRU_oper)*(truck_idle/60),Other!$G$4/454),blank)</f>
        <v/>
      </c>
      <c r="CK34" s="243" t="str">
        <f>IF(C34=TRUonly,PRODUCT(G34,tru_Load_Factor,tru__hp,CI34,U34,IF(AF34/TRU_oper&lt;1,1,AF34/TRU_oper)*(truck_idle/60),Other!$G$4/454)+PRODUCT(G34,U34,CH34,IF(AF34/TRU_oper&lt;1,1,AF34/TRU_oper)*(truck_idle/60),Other!$G$4/454)+PRODUCT(G34,U34,(AF34-IF(AF34/TRU_oper&lt;1,1,AF34/TRU_oper)*(truck_idle/60)),TRU_KW,gridPM,Other!$G$4/454),blank)</f>
        <v/>
      </c>
      <c r="CL34" s="435" t="str">
        <f>IF(C34=TRUonly,VLOOKUP(B34+4,'Table 6'!$B$3:$D$20,3),blank)</f>
        <v/>
      </c>
      <c r="CM34" s="112" t="str">
        <f>IF(C34=TRUonly,VLOOKUP(B34+4,'Tables 2-3 TRU'!$B$14:$D$31,3),blank)</f>
        <v/>
      </c>
      <c r="CN34" s="243" t="str">
        <f>IF(C34=TRUonly,PRODUCT(G34,V34,AF34-IF(AF34/TRU_oper&lt;1,1,AF34/TRU_oper)*(truck_idle/60),tru_Load_Factor,tru__hp,CM34,Other!$G$4/454)+PRODUCT(G34,tru_Load_Factor,tru__hp,CM34,V34,IF(AF34/TRU_oper&lt;1,1,AF34/TRU_oper)*(truck_idle/60),Other!$G$4/454)+PRODUCT(G34,V34,CL34,IF(AF34/TRU_oper&lt;1,1,AF34/TRU_oper)*(truck_idle/60),Other!$G$4/454),blank)</f>
        <v/>
      </c>
      <c r="CO34" s="243" t="str">
        <f>IF(C34=TRUonly,PRODUCT(G34,tru_Load_Factor,tru__hp,CM34,V34,IF(AF34/TRU_oper&lt;1,1,AF34/TRU_oper)*(truck_idle/60),Other!$G$4/454)+PRODUCT(G34,V34,CL34,IF(AF34/TRU_oper&lt;1,1,AF34/TRU_oper)*(truck_idle/60),Other!$G$4/454)+PRODUCT(G34,V34,(AF34-IF(AF34/TRU_oper&lt;1,1,AF34/TRU_oper)*(truck_idle/60)),TRU_KW,gridPM,Other!$G$4/454),blank)</f>
        <v/>
      </c>
      <c r="CP34" s="435" t="str">
        <f>IF(C34=TRUonly,VLOOKUP(B34+5,'Table 6'!$B$3:$D$20,3),blank)</f>
        <v/>
      </c>
      <c r="CQ34" s="112" t="str">
        <f>IF(C34=TRUonly,VLOOKUP(B34+5,'Tables 2-3 TRU'!$B$14:$D$31,3),blank)</f>
        <v/>
      </c>
      <c r="CR34" s="243" t="str">
        <f>IF(C34=TRUonly,PRODUCT(G34,W34,AF34-IF(AF34/TRU_oper&lt;1,1,AF34/TRU_oper)*(truck_idle/60),tru_Load_Factor,tru__hp,CQ34,Other!$G$4/454)+PRODUCT(G34,tru_Load_Factor,tru__hp,CQ34,W34,IF(AF34/TRU_oper&lt;1,1,AF34/TRU_oper)*(truck_idle/60),Other!$G$4/454)+PRODUCT(G34,W34,CP34,IF(AF34/TRU_oper&lt;1,1,AF34/TRU_oper)*(truck_idle/60),Other!$G$4/454),blank)</f>
        <v/>
      </c>
      <c r="CS34" s="243" t="str">
        <f>IF(C34=TRUonly,PRODUCT(G34,tru_Load_Factor,tru__hp,CQ34,W34,IF(AF34/TRU_oper&lt;1,1,AF34/TRU_oper)*(truck_idle/60),Other!$G$4/454)+PRODUCT(G34,W34,CP34,IF(AF34/TRU_oper&lt;1,1,AF34/TRU_oper)*(truck_idle/60),Other!$G$4/454)+PRODUCT(G34,W34,(AF34-IF(AF34/TRU_oper&lt;1,1,AF34/TRU_oper)*(truck_idle/60)),TRU_KW,gridPM,Other!$G$4/454),blank)</f>
        <v/>
      </c>
      <c r="CT34" s="435" t="str">
        <f>IF(C34=TRUonly,VLOOKUP(B34+6,'Table 6'!$B$3:$D$20,3),blank)</f>
        <v/>
      </c>
      <c r="CU34" s="112" t="str">
        <f>IF(C34=TRUonly,VLOOKUP(B34+6,'Tables 2-3 TRU'!$B$14:$D$31,3),blank)</f>
        <v/>
      </c>
      <c r="CV34" s="243" t="str">
        <f>IF(C34=TRUonly,PRODUCT(G34,X34,AF34-IF(AF34/TRU_oper&lt;1,1,AF34/TRU_oper)*(truck_idle/60),tru_Load_Factor,tru__hp,CU34,Other!$G$4/454)+PRODUCT(G34,tru_Load_Factor,tru__hp,CU34,X34,IF(AF34/TRU_oper&lt;1,1,AF34/TRU_oper)*(truck_idle/60),Other!$G$4/454)+PRODUCT(G34,X34,CT34,IF(AF34/TRU_oper&lt;1,1,AF34/TRU_oper)*(truck_idle/60),Other!$G$4/454),blank)</f>
        <v/>
      </c>
      <c r="CW34" s="243" t="str">
        <f>IF(C34=TRUonly,PRODUCT(G34,tru_Load_Factor,tru__hp,CU34,X34,IF(AF34/TRU_oper&lt;1,1,AF34/TRU_oper)*(truck_idle/60),Other!$G$4/454)+PRODUCT(G34,X34,CT34,IF(AF34/TRU_oper&lt;1,1,AF34/TRU_oper)*(truck_idle/60),Other!$G$4/454)+PRODUCT(G34,X34,(AF34-IF(AF34/TRU_oper&lt;1,1,AF34/TRU_oper)*(truck_idle/60)),TRU_KW,gridPM,Other!$G$4/454),blank)</f>
        <v/>
      </c>
      <c r="CX34" s="435" t="str">
        <f>IF(C34=TRUonly,VLOOKUP(B34+7,'Table 6'!$B$3:$D$20,3),blank)</f>
        <v/>
      </c>
      <c r="CY34" s="112" t="str">
        <f>IF(C34=TRUonly,VLOOKUP(B34+7,'Tables 2-3 TRU'!$B$14:$D$31,3),blank)</f>
        <v/>
      </c>
      <c r="CZ34" s="243" t="str">
        <f>IF(C34=TRUonly,PRODUCT(G34,Y34,AF34-IF(AF34/TRU_oper&lt;1,1,AF34/TRU_oper)*(truck_idle/60),tru_Load_Factor,tru__hp,CY34,Other!$G$4/454)+PRODUCT(G34,tru_Load_Factor,tru__hp,CY34,Y34,IF(AF34/TRU_oper&lt;1,1,AF34/TRU_oper)*(truck_idle/60),Other!$G$4/454)+PRODUCT(G34,Y34,CX34,IF(AF34/TRU_oper&lt;1,1,AF34/TRU_oper)*(truck_idle/60),Other!$G$4/454),blank)</f>
        <v/>
      </c>
      <c r="DA34" s="243" t="str">
        <f>IF(C34=TRUonly,PRODUCT(G34,tru_Load_Factor,tru__hp,CY34,Y34,IF(AF34/TRU_oper&lt;1,1,AF34/TRU_oper)*(truck_idle/60),Other!$G$4/454)+PRODUCT(G34,Y34,CX34,IF(AF34/TRU_oper&lt;1,1,AF34/TRU_oper)*(truck_idle/60),Other!$G$4/454)+PRODUCT(G34,Y34,(AF34-IF(AF34/TRU_oper&lt;1,1,AF34/TRU_oper)*(truck_idle/60)),TRU_KW,gridPM,Other!$G$4/454),blank)</f>
        <v/>
      </c>
      <c r="DB34" s="435" t="str">
        <f>IF(C34=TRUonly,VLOOKUP(B34+8,'Table 6'!$B$3:$D$20,3),blank)</f>
        <v/>
      </c>
      <c r="DC34" s="112" t="str">
        <f>IF(C34=TRUonly,VLOOKUP(B34+8,'Tables 2-3 TRU'!$B$14:$D$31,3),blank)</f>
        <v/>
      </c>
      <c r="DD34" s="243" t="str">
        <f>IF(C34=TRUonly,PRODUCT(G34,Z34,AF34-IF(AF34/TRU_oper&lt;1,1,AF34/TRU_oper)*(truck_idle/60),tru_Load_Factor,tru__hp,DC34,Other!$G$4/454)+PRODUCT(G34,tru_Load_Factor,tru__hp,DC34,Z34,IF(AF34/TRU_oper&lt;1,1,AF34/TRU_oper)*(truck_idle/60),Other!$G$4/454)+PRODUCT(G34,Z34,DB34,IF(AF34/TRU_oper&lt;1,1,AF34/TRU_oper)*(truck_idle/60),Other!$G$4/454),blank)</f>
        <v/>
      </c>
      <c r="DE34" s="243" t="str">
        <f>IF(C34=TRUonly,PRODUCT(G34,tru_Load_Factor,tru__hp,DC34,Z34,IF(AF34/TRU_oper&lt;1,1,AF34/TRU_oper)*(truck_idle/60),Other!$G$4/454)+PRODUCT(G34,Z34,DB34,IF(AF34/TRU_oper&lt;1,1,AF34/TRU_oper)*(truck_idle/60),Other!$G$4/454)+PRODUCT(G34,Z34,(AF34-IF(AF34/TRU_oper&lt;1,1,AF34/TRU_oper)*(truck_idle/60)),TRU_KW,gridPM,Other!$G$4/454),blank)</f>
        <v/>
      </c>
      <c r="DF34" s="435" t="str">
        <f>IF(C34=TRUonly,VLOOKUP(B34+9,'Table 6'!$B$3:$D$20,3),blank)</f>
        <v/>
      </c>
      <c r="DG34" s="112" t="str">
        <f>IF(C34=TRUonly,VLOOKUP(B34+9,'Tables 2-3 TRU'!$B$14:$D$31,3),blank)</f>
        <v/>
      </c>
      <c r="DH34" s="243" t="str">
        <f>IF(C34=TRUonly,PRODUCT(G34,AA34,AF34-IF(AF34/TRU_oper&lt;1,1,AF34/TRU_oper)*(truck_idle/60),tru_Load_Factor,tru__hp,DG34,Other!$G$4/454)+PRODUCT(G34,tru_Load_Factor,tru__hp,DG34,AA34,IF(AF34/TRU_oper&lt;1,1,AF34/TRU_oper)*(truck_idle/60),Other!$G$4/454)+PRODUCT(G34,AA34,DF34,IF(AF34/TRU_oper&lt;1,1,AF34/TRU_oper)*(truck_idle/60),Other!$G$4/454),blank)</f>
        <v/>
      </c>
      <c r="DI34" s="243" t="str">
        <f>IF(C34=TRUonly,PRODUCT(G34,tru_Load_Factor,tru__hp,DG34,AA34,IF(AF34/TRU_oper&lt;1,1,AF34/TRU_oper)*(truck_idle/60),Other!$G$4/454)+PRODUCT(G34,AA34,DF34,IF(AF34/TRU_oper&lt;1,1,AF34/TRU_oper)*(truck_idle/60),Other!$G$4/454)+PRODUCT(G34,AA34,(AF34-IF(AF34/TRU_oper&lt;1,1,AF34/TRU_oper)*(truck_idle/60)),TRU_KW,gridPM,Other!$G$4/454),blank)</f>
        <v/>
      </c>
      <c r="DK34" s="4" t="str">
        <f t="shared" si="1"/>
        <v/>
      </c>
      <c r="DL34" s="4" t="str">
        <f t="shared" si="2"/>
        <v/>
      </c>
      <c r="DM34" s="4"/>
      <c r="DN34" s="4" t="str">
        <f t="shared" si="3"/>
        <v/>
      </c>
      <c r="DO34" s="4" t="str">
        <f t="shared" si="4"/>
        <v/>
      </c>
      <c r="DP34" s="4"/>
      <c r="DQ34" s="4" t="str">
        <f t="shared" si="5"/>
        <v/>
      </c>
      <c r="DR34" s="4" t="str">
        <f t="shared" si="6"/>
        <v/>
      </c>
      <c r="DS34" s="4" t="str">
        <f t="shared" si="7"/>
        <v/>
      </c>
      <c r="DT34" s="244" t="str">
        <f t="shared" si="8"/>
        <v/>
      </c>
      <c r="DU34" s="55"/>
    </row>
    <row r="35" spans="1:125" x14ac:dyDescent="0.2">
      <c r="A35" t="str">
        <f>IF(C35=TRUonly,'User Input Data'!A39,blank)</f>
        <v/>
      </c>
      <c r="B35" t="str">
        <f>IF(C35=TRUonly,'User Input Data'!B39,blank)</f>
        <v/>
      </c>
      <c r="C35" t="str">
        <f>IF('User Input Data'!C39=TRUonly,'User Input Data'!C39,blank)</f>
        <v/>
      </c>
      <c r="D35" t="str">
        <f>IF(AND('User Input Data'!D39&gt;1,C35=TRUonly),'User Input Data'!D39,blank)</f>
        <v/>
      </c>
      <c r="E35" t="str">
        <f>IF(AND('User Input Data'!E39&gt;1,C35=TRUonly),'User Input Data'!E39,blank)</f>
        <v/>
      </c>
      <c r="F35" t="str">
        <f>IF(AND('User Input Data'!F39&gt;1,C35=TRUonly),'User Input Data'!F39,blank)</f>
        <v/>
      </c>
      <c r="G35" t="str">
        <f>IF(AND('User Input Data'!G39&gt;1,C35=TRUonly),'User Input Data'!G39,blank)</f>
        <v/>
      </c>
      <c r="H35" s="78"/>
      <c r="I35" s="78"/>
      <c r="J35" s="78"/>
      <c r="K35" s="78"/>
      <c r="L35" s="78"/>
      <c r="M35" s="78"/>
      <c r="N35" s="78"/>
      <c r="O35" s="78"/>
      <c r="P35" s="78"/>
      <c r="Q35" s="78"/>
      <c r="R35" s="79" t="str">
        <f>IF(C35=TRUonly,'User Input Data'!R39,blank)</f>
        <v/>
      </c>
      <c r="S35" s="79" t="str">
        <f>IF(C35=TRUonly,'User Input Data'!S39,blank)</f>
        <v/>
      </c>
      <c r="T35" s="79" t="str">
        <f>IF(C35=TRUonly,'User Input Data'!T39,blank)</f>
        <v/>
      </c>
      <c r="U35" s="79" t="str">
        <f>IF(C35=TRUonly,'User Input Data'!U39,blank)</f>
        <v/>
      </c>
      <c r="V35" s="79" t="str">
        <f>IF(C35=TRUonly,'User Input Data'!V39,blank)</f>
        <v/>
      </c>
      <c r="W35" s="79" t="str">
        <f>IF(C35=TRUonly,'User Input Data'!W39,blank)</f>
        <v/>
      </c>
      <c r="X35" s="79" t="str">
        <f>IF(C35=TRUonly,'User Input Data'!X39,blank)</f>
        <v/>
      </c>
      <c r="Y35" s="79" t="str">
        <f>IF(C35=TRUonly,'User Input Data'!Y39,blank)</f>
        <v/>
      </c>
      <c r="Z35" s="79" t="str">
        <f>IF(C35=TRUonly,'User Input Data'!Z39,blank)</f>
        <v/>
      </c>
      <c r="AA35" s="79" t="str">
        <f>IF(C35=TRUonly,'User Input Data'!AA39,blank)</f>
        <v/>
      </c>
      <c r="AB35" s="9" t="str">
        <f>IF('User Input Data'!C39=TRUonly,'User Input Data'!AC39,blank)</f>
        <v/>
      </c>
      <c r="AC35" s="9" t="str">
        <f>IF('User Input Data'!C39=TRUonly,'User Input Data'!AD39,blank)</f>
        <v/>
      </c>
      <c r="AE35" s="78"/>
      <c r="AF35" t="str">
        <f>IF(F35&gt;0,F35,Other!$G$7)</f>
        <v/>
      </c>
      <c r="AG35" s="435" t="str">
        <f>IF(C35=TRUonly,VLOOKUP(B35+0,'Table 6'!$B$3:$D$20,2),blank)</f>
        <v/>
      </c>
      <c r="AH35" t="str">
        <f>IF(C35=TRUonly,VLOOKUP(B35+0,'Tables 2-3 TRU'!$B$14:$D$31,2),blank)</f>
        <v/>
      </c>
      <c r="AI35" s="243" t="str">
        <f>IF(C35=TRUonly,PRODUCT(G35,IF(AF35/TRU_oper&lt;1,1,AF35/TRU_oper)*(truck_idle/60),Other!$G$4/454,AG35,R35)+PRODUCT(G35,tru_Load_Factor,tru__hp,R35,IF(AF35/TRU_oper&lt;1,1,AF35/TRU_oper)*(truck_idle/60),Other!$G$4/454,AH35)+PRODUCT(G35,R35,(AF35-IF(AF35/TRU_oper&lt;1,1,AF35/TRU_oper)*(truck_idle/60)),tru_Load_Factor,tru__hp,Other!$G$4/454,AH35),blank)</f>
        <v/>
      </c>
      <c r="AJ35" s="243" t="str">
        <f>IF(C35=TRUonly,PRODUCT(G35,tru_Load_Factor,tru__hp,AH35,R35,IF(AF35/TRU_oper&lt;1,1,AF35/TRU_oper)*(truck_idle/60),Other!$G$4/454)+PRODUCT(G35,R35,AG35,IF(AF35/TRU_oper&lt;1,1,AF35/TRU_oper)*(truck_idle/60),Other!$G$4/454)+PRODUCT(G35,R35,(AF35-IF(AF35/TRU_oper&lt;1,1,AF35/TRU_oper)*(truck_idle/60)),TRU_KW,gridNox,Other!$G$4/454),blank)</f>
        <v/>
      </c>
      <c r="AK35" s="435" t="str">
        <f>IF(C35=TRUonly,VLOOKUP(B35+1,'Table 6'!$B$3:$D$20,2),blank)</f>
        <v/>
      </c>
      <c r="AL35" s="112" t="str">
        <f>IF(C35=TRUonly,VLOOKUP(B35+1,'Tables 2-3 TRU'!$B$14:$D$31,2),blank)</f>
        <v/>
      </c>
      <c r="AM35" s="243" t="str">
        <f>IF(C35=TRUonly,PRODUCT(G35,S35,AF35-IF(AF35/TRU_oper&lt;1,1,AF35/TRU_oper)*(truck_idle/60),tru_Load_Factor,tru__hp,AL35,Other!$G$4/454)+PRODUCT(G35,tru_Load_Factor,tru__hp,AL35,S35,IF(AF35/TRU_oper&lt;1,1,AF35/TRU_oper)*(truck_idle/60),Other!$G$4/454)+PRODUCT(G35,S35,AK35,IF(AF35/TRU_oper&lt;1,1,AF35/TRU_oper)*(truck_idle/60),Other!$G$4/454),blank)</f>
        <v/>
      </c>
      <c r="AN35" s="243" t="str">
        <f>IF(C35=TRUonly,PRODUCT(G35,tru_Load_Factor,tru__hp,AL35,S35,IF(AF35/TRU_oper&lt;1,1,AF35/TRU_oper)*(truck_idle/60),Other!$G$4/454)+PRODUCT(G35,S35,AK35,IF(AF35/TRU_oper&lt;1,1,AF35/TRU_oper)*(truck_idle/60),Other!$G$4/454)+PRODUCT(G35,S35,(AF35-IF(AF35/TRU_oper&lt;1,1,AF35/TRU_oper)*(truck_idle/60)),TRU_KW,gridNox,Other!$G$4/454),blank)</f>
        <v/>
      </c>
      <c r="AO35" s="435" t="str">
        <f>IF(C35=TRUonly,VLOOKUP(B35+2,'Table 6'!$B$3:$D$20,2),blank)</f>
        <v/>
      </c>
      <c r="AP35" s="112" t="str">
        <f>IF(C35=TRUonly,VLOOKUP(B35+2,'Tables 2-3 TRU'!$B$14:$D$31,2),blank)</f>
        <v/>
      </c>
      <c r="AQ35" s="243" t="str">
        <f>IF(C35=TRUonly,PRODUCT(G35,T35,AF35-IF(AF35/TRU_oper&lt;1,1,AF35/TRU_oper)*(truck_idle/60),tru_Load_Factor,tru__hp,AP35,Other!$G$4/454)+PRODUCT(G35,tru_Load_Factor,tru__hp,AP35,T35,IF(AF35/TRU_oper&lt;1,1,AF35/TRU_oper)*(truck_idle/60),Other!$G$4/454)+PRODUCT(G35,T35,AO35,IF(AF35/TRU_oper&lt;1,1,AF35/TRU_oper)*(truck_idle/60),Other!$G$4/454),blank)</f>
        <v/>
      </c>
      <c r="AR35" s="243" t="str">
        <f>IF(C35=TRUonly,PRODUCT(G35,tru_Load_Factor,tru__hp,AP35,T35,IF(AF35/TRU_oper&lt;1,1,AF35/TRU_oper)*(truck_idle/60),Other!$G$4/454)+PRODUCT(G35,T35,AO35,IF(AF35/TRU_oper&lt;1,1,AF35/TRU_oper)*(truck_idle/60),Other!$G$4/454)+PRODUCT(G35,T35,(AF35-IF(AF35/TRU_oper&lt;1,1,AF35/TRU_oper)*(truck_idle/60)),TRU_KW,gridNox,Other!$G$4/454),blank)</f>
        <v/>
      </c>
      <c r="AS35" s="435" t="str">
        <f>IF(C35=TRUonly,VLOOKUP(B35+3,'Table 6'!$B$3:$D$20,2),blank)</f>
        <v/>
      </c>
      <c r="AT35" s="112" t="str">
        <f>IF(C35=TRUonly,VLOOKUP(B35+3,'Tables 2-3 TRU'!$B$14:$D$31,2),blank)</f>
        <v/>
      </c>
      <c r="AU35" s="243" t="str">
        <f>IF(C35=TRUonly,PRODUCT(G35,U35,AF35-IF(AF35/TRU_oper&lt;1,1,AF35/TRU_oper)*(truck_idle/60),tru_Load_Factor,tru__hp,AT35,Other!$G$4/454)+PRODUCT(G35,tru_Load_Factor,tru__hp,AT35,U35,IF(AF35/TRU_oper&lt;1,1,AF35/TRU_oper)*(truck_idle/60),Other!$G$4/454)+PRODUCT(G35,U35,AS35,IF(AF35/TRU_oper&lt;1,1,AF35/TRU_oper)*(truck_idle/60),Other!$G$4/454),blank)</f>
        <v/>
      </c>
      <c r="AV35" s="243" t="str">
        <f>IF(C35=TRUonly,PRODUCT(G35,tru_Load_Factor,tru__hp,AT35,U35,IF(AF35/TRU_oper&lt;1,1,AF35/TRU_oper)*(truck_idle/60),Other!$G$4/454)+PRODUCT(G35,U35,AS35,IF(AF35/TRU_oper&lt;1,1,AF35/TRU_oper)*(truck_idle/60),Other!$G$4/454)+PRODUCT(G35,U35,(AF35-IF(AF35/TRU_oper&lt;1,1,AF35/TRU_oper)*(truck_idle/60)),TRU_KW,gridNox,Other!$G$4/454),blank)</f>
        <v/>
      </c>
      <c r="AW35" s="435" t="str">
        <f>IF(C35=TRUonly,VLOOKUP(B35+4,'Table 6'!$B$3:$D$20,2),blank)</f>
        <v/>
      </c>
      <c r="AX35" s="112" t="str">
        <f>IF(C35=TRUonly,VLOOKUP(B35+4,'Tables 2-3 TRU'!$B$14:$D$31,2),blank)</f>
        <v/>
      </c>
      <c r="AY35" s="243" t="str">
        <f>IF(C35=TRUonly,PRODUCT(G35,V35,AF35-IF(AF35/TRU_oper&lt;1,1,AF35/TRU_oper)*(truck_idle/60),tru_Load_Factor,tru__hp,AX35,Other!$G$4/454)+PRODUCT(G35,tru_Load_Factor,tru__hp,AX35,V35,IF(AF35/TRU_oper&lt;1,1,AF35/TRU_oper)*(truck_idle/60),Other!$G$4/454)+PRODUCT(G35,V35,AW35,IF(AF35/TRU_oper&lt;1,1,AF35/TRU_oper)*(truck_idle/60),Other!$G$4/454),blank)</f>
        <v/>
      </c>
      <c r="AZ35" s="243" t="str">
        <f>IF(C35=TRUonly,PRODUCT(G35,tru_Load_Factor,tru__hp,AX35,V35,IF(AF35/TRU_oper&lt;1,1,AF35/TRU_oper)*(truck_idle/60),Other!$G$4/454)+PRODUCT(G35,V35,AW35,IF(AF35/TRU_oper&lt;1,1,AF35/TRU_oper)*(truck_idle/60),Other!$G$4/454)+PRODUCT(G35,V35,(AF35-IF(AF35/TRU_oper&lt;1,1,AF35/TRU_oper)*(truck_idle/60)),TRU_KW,gridNox,Other!$G$4/454),blank)</f>
        <v/>
      </c>
      <c r="BA35" s="435" t="str">
        <f>IF(C35=TRUonly,VLOOKUP(B35+5,'Table 6'!$B$3:$D$20,2),blank)</f>
        <v/>
      </c>
      <c r="BB35" s="112" t="str">
        <f>IF(C35=TRUonly,VLOOKUP(B35+5,'Tables 2-3 TRU'!$B$14:$D$31,2),blank)</f>
        <v/>
      </c>
      <c r="BC35" s="243" t="str">
        <f>IF(C35=TRUonly,PRODUCT(G35,W35,AF35-IF(AF35/TRU_oper&lt;1,1,AF35/TRU_oper)*(truck_idle/60),tru_Load_Factor,tru__hp,BB35,Other!$G$4/454)+PRODUCT(G35,tru_Load_Factor,tru__hp,BB35,W35,IF(AF35/TRU_oper&lt;1,1,AF35/TRU_oper)*(truck_idle/60),Other!$G$4/454)+PRODUCT(G35,W35,BA35,IF(AF35/TRU_oper&lt;1,1,AF35/TRU_oper)*(truck_idle/60),Other!$G$4/454),blank)</f>
        <v/>
      </c>
      <c r="BD35" s="243" t="str">
        <f>IF(C35=TRUonly,PRODUCT(G35,tru_Load_Factor,tru__hp,BB35,W35,IF(AF35/TRU_oper&lt;1,1,AF35/TRU_oper)*(truck_idle/60),Other!$G$4/454)+PRODUCT(G35,W35,BA35,IF(AF35/TRU_oper&lt;1,1,AF35/TRU_oper)*(truck_idle/60),Other!$G$4/454)+PRODUCT(G35,W35,(AF35-IF(AF35/TRU_oper&lt;1,1,AF35/TRU_oper)*(truck_idle/60)),TRU_KW,gridNox,Other!$G$4/454),blank)</f>
        <v/>
      </c>
      <c r="BE35" s="435" t="str">
        <f>IF(C35=TRUonly,VLOOKUP(B35+6,'Table 6'!$B$3:$D$20,2),blank)</f>
        <v/>
      </c>
      <c r="BF35" s="112" t="str">
        <f>IF(C35=TRUonly,VLOOKUP(B35+6,'Tables 2-3 TRU'!$B$14:$D$31,2),blank)</f>
        <v/>
      </c>
      <c r="BG35" s="243" t="str">
        <f>IF(C35=TRUonly,PRODUCT(G35,X35,AF35-IF(AF35/TRU_oper&lt;1,1,AF35/TRU_oper)*(truck_idle/60),tru_Load_Factor,tru__hp,BF35,Other!$G$4/454)+PRODUCT(G35,tru_Load_Factor,tru__hp,BF35,X35,IF(AF35/TRU_oper&lt;1,1,AF35/TRU_oper)*(truck_idle/60),Other!$G$4/454)+PRODUCT(G35,X35,BE35,IF(AF35/TRU_oper&lt;1,1,AF35/TRU_oper)*(truck_idle/60),Other!$G$4/454),blank)</f>
        <v/>
      </c>
      <c r="BH35" s="243" t="str">
        <f>IF(C35=TRUonly,PRODUCT(G35,tru_Load_Factor,tru__hp,BF35,X35,IF(AF35/TRU_oper&lt;1,1,AF35/TRU_oper)*(truck_idle/60),Other!$G$4/454)+PRODUCT(G35,X35,BE35,IF(AF35/TRU_oper&lt;1,1,AF35/TRU_oper)*(truck_idle/60),Other!$G$4/454)+PRODUCT(G35,X35,(AF35-IF(AF35/TRU_oper&lt;1,1,AF35/TRU_oper)*(truck_idle/60)),TRU_KW,gridNox,Other!$G$4/454),blank)</f>
        <v/>
      </c>
      <c r="BI35" s="435" t="str">
        <f>IF(C35=TRUonly,VLOOKUP(B35+7,'Table 6'!$B$3:$D$20,2),blank)</f>
        <v/>
      </c>
      <c r="BJ35" s="112" t="str">
        <f>IF(C35=TRUonly,VLOOKUP(B35+7,'Tables 2-3 TRU'!$B$14:$D$31,2),blank)</f>
        <v/>
      </c>
      <c r="BK35" s="243" t="str">
        <f>IF(C35=TRUonly,PRODUCT(G35,Y35,AF35-IF(AF35/TRU_oper&lt;1,1,AF35/TRU_oper)*(truck_idle/60),tru_Load_Factor,tru__hp,BJ35,Other!$G$4/454)+PRODUCT(G35,tru_Load_Factor,tru__hp,BJ35,Y35,IF(AF35/TRU_oper&lt;1,1,AF35/TRU_oper)*(truck_idle/60),Other!$G$4/454)+PRODUCT(G35,Y35,BI35,IF(AF35/TRU_oper&lt;1,1,AF35/TRU_oper)*(truck_idle/60),Other!$G$4/454),blank)</f>
        <v/>
      </c>
      <c r="BL35" s="243" t="str">
        <f>IF(C35=TRUonly,PRODUCT(G35,tru_Load_Factor,tru__hp,BJ35,Y35,IF(AF35/TRU_oper&lt;1,1,AF35/TRU_oper)*(truck_idle/60),Other!$G$4/454)+PRODUCT(G35,Y35,BI35,IF(AF35/TRU_oper&lt;1,1,AF35/TRU_oper)*(truck_idle/60),Other!$G$4/454)+PRODUCT(G35,Y35,(AF35-IF(AF35/TRU_oper&lt;1,1,AF35/TRU_oper)*(truck_idle/60)),TRU_KW,gridNox,Other!$G$4/454),blank)</f>
        <v/>
      </c>
      <c r="BM35" s="435" t="str">
        <f>IF(C35=TRUonly,VLOOKUP(B35+8,'Table 6'!$B$3:$D$20,2),blank)</f>
        <v/>
      </c>
      <c r="BN35" s="112" t="str">
        <f>IF(C35=TRUonly,VLOOKUP(B35+8,'Tables 2-3 TRU'!$B$14:$D$31,2),blank)</f>
        <v/>
      </c>
      <c r="BO35" s="243" t="str">
        <f>IF(C35=TRUonly,PRODUCT(G35,Z35,AF35-IF(AF35/TRU_oper&lt;1,1,AF35/TRU_oper)*(truck_idle/60),tru_Load_Factor,tru__hp,BN35,Other!$G$4/454)+PRODUCT(G35,tru_Load_Factor,tru__hp,BN35,Z35,IF(AF35/TRU_oper&lt;1,1,AF35/TRU_oper)*(truck_idle/60),Other!$G$4/454)+PRODUCT(G35,Z35,BM35,IF(AF35/TRU_oper&lt;1,1,AF35/TRU_oper)*(truck_idle/60),Other!$G$4/454),blank)</f>
        <v/>
      </c>
      <c r="BP35" s="243" t="str">
        <f>IF(C35=TRUonly,PRODUCT(G35,tru_Load_Factor,tru__hp,BN35,Z35,(AF35/TRU_oper)*(truck_idle/60),Other!$G$4/454)+PRODUCT(G35,Z35,BM35,(AF35/TRU_oper)*(truck_idle/60),Other!$G$4/454)+PRODUCT(G35,Z35,(AF35-(AF35/TRU_oper)*(truck_idle/60)),TRU_KW,gridNox,Other!$G$4/454),blank)</f>
        <v/>
      </c>
      <c r="BQ35" s="435" t="str">
        <f>IF(C35=TRUonly,VLOOKUP(B35+9,'Table 6'!$B$3:$D$20,2),blank)</f>
        <v/>
      </c>
      <c r="BR35" s="112" t="str">
        <f>IF(C35=TRUonly,VLOOKUP(B35+9,'Tables 2-3 TRU'!$B$14:$D$31,2),blank)</f>
        <v/>
      </c>
      <c r="BS35" s="243" t="str">
        <f>IF(C35=TRUonly,PRODUCT(G35,AA35,AF35-IF(AF35/TRU_oper&lt;1,1,AF35/TRU_oper)*(truck_idle/60),tru_Load_Factor,tru__hp,BR35,Other!$G$4/454)+PRODUCT(G35,tru_Load_Factor,tru__hp,BR35,AA35,IF(AF35/TRU_oper&lt;1,1,AF35/TRU_oper)*(truck_idle/60),Other!$G$4/454)+PRODUCT(G35,AA35,BQ35,IF(AF35/TRU_oper&lt;1,1,AF35/TRU_oper)*(truck_idle/60),Other!$G$4/454),blank)</f>
        <v/>
      </c>
      <c r="BT35" s="243" t="str">
        <f>IF(C35=TRUonly,PRODUCT(G35,tru_Load_Factor,tru__hp,BR35,AA35,IF(AF35/TRU_oper&lt;1,1,AF35/TRU_oper)*(truck_idle/60),Other!$G$4/454)+PRODUCT(G35,AA35,BQ35,IF(AF35/TRU_oper&lt;1,1,AF35/TRU_oper)*(truck_idle/60),Other!$G$4/454)+PRODUCT(G35,AA35,(AF35-IF(AF35/TRU_oper&lt;1,1,AF35/TRU_oper)*(truck_idle/60)),TRU_KW,gridNox,Other!$G$4/454),blank)</f>
        <v/>
      </c>
      <c r="BU35" s="112"/>
      <c r="BV35" s="435" t="str">
        <f>IF(C35=TRUonly,VLOOKUP(B35+0,'Table 6'!$B$3:$D$20,3),blank)</f>
        <v/>
      </c>
      <c r="BW35" s="112" t="str">
        <f>IF(C35=TRUonly,VLOOKUP(B35+0,'Tables 2-3 TRU'!$B$14:$D$31,3),blank)</f>
        <v/>
      </c>
      <c r="BX35" s="243" t="str">
        <f>IF(C35=TRUonly,PRODUCT(G35,R35,AF35-IF(AF35/TRU_oper&lt;1,1,AF35/TRU_oper)*(truck_idle/60),tru_Load_Factor,tru__hp,BW35,Other!$G$4/454)+PRODUCT(G35,tru_Load_Factor,tru__hp,BW35,R35,IF(AF35/TRU_oper&lt;1,1,AF35/TRU_oper)*(truck_idle/60),365/454)+PRODUCT(G35,R35,BV35,IF(AF35/TRU_oper&lt;1,1,AF35/TRU_oper)*(truck_idle/60),Other!$G$4/454),blank)</f>
        <v/>
      </c>
      <c r="BY35" s="243" t="str">
        <f>IF(C35=TRUonly,PRODUCT(G35,tru_Load_Factor,tru__hp,BW35,R35,IF(AF35/TRU_oper&lt;1,1,AF35/TRU_oper)*(truck_idle/60),Other!$G$4/454)+PRODUCT(G35,R35,BV35,IF(AF35/TRU_oper&lt;1,1,AF35/TRU_oper)*(truck_idle/60),Other!$G$4/454)+PRODUCT(G35,R35,(AF35-IF(AF35/TRU_oper&lt;1,1,AF35/TRU_oper)*(truck_idle/60)),TRU_KW,gridPM,Other!$G$4/454),blank)</f>
        <v/>
      </c>
      <c r="BZ35" s="435" t="str">
        <f>IF(C35=TRUonly,VLOOKUP(B35+1,'Table 6'!$B$3:$D$20,3),blank)</f>
        <v/>
      </c>
      <c r="CA35" s="112" t="str">
        <f>IF(C35=TRUonly,VLOOKUP(B35+1,'Tables 2-3 TRU'!$B$14:$D$31,3),blank)</f>
        <v/>
      </c>
      <c r="CB35" s="243" t="str">
        <f>IF(C35=TRUonly,PRODUCT(G35,S35,AF35-IF(AF35/TRU_oper&lt;1,1,AF35/TRU_oper)*(truck_idle/60),tru_Load_Factor,tru__hp,CA35,Other!$G$4/454)+PRODUCT(G35,tru_Load_Factor,tru__hp,CA35,S35,IF(AF35/TRU_oper&lt;1,1,AF35/TRU_oper)*(truck_idle/60),365/454)+PRODUCT(G35,S35,BZ35,IF(AF35/TRU_oper&lt;1,1,AF35/TRU_oper)*(truck_idle/60),Other!$G$4/454),blank)</f>
        <v/>
      </c>
      <c r="CC35" s="243" t="str">
        <f>IF(C35=TRUonly,PRODUCT(G35,tru_Load_Factor,tru__hp,CA35,S35,IF(AF35/TRU_oper&lt;1,1,AF35/TRU_oper)*(truck_idle/60),Other!$G$4/454)+PRODUCT(G35,S35,BZ35,IF(AF35/TRU_oper&lt;1,1,AF35/TRU_oper)*(truck_idle/60),Other!$G$4/454)+PRODUCT(G35,S35,(AF35-IF(AF35/TRU_oper&lt;1,1,AF35/TRU_oper)*(truck_idle/60)),TRU_KW,gridPM,Other!$G$4/454),blank)</f>
        <v/>
      </c>
      <c r="CD35" s="435" t="str">
        <f>IF(C35=TRUonly,VLOOKUP(B35+2,'Table 6'!$B$3:$D$20,3),blank)</f>
        <v/>
      </c>
      <c r="CE35" s="112" t="str">
        <f>IF(C35=TRUonly,VLOOKUP(B35+2,'Tables 2-3 TRU'!$B$14:$D$31,3),blank)</f>
        <v/>
      </c>
      <c r="CF35" s="243" t="str">
        <f>IF(C35=TRUonly,PRODUCT(G35,T35,AF35-IF(AF35/TRU_oper&lt;1,1,AF35/TRU_oper)*(truck_idle/60),tru_Load_Factor,tru__hp,CE35,Other!$G$4/454)+PRODUCT(G35,tru_Load_Factor,tru__hp,CE35,T35,IF(AF35/TRU_oper&lt;1,1,AF35/TRU_oper)*(truck_idle/60),365/454)+PRODUCT(G35,T35,CD35,IF(AF35/TRU_oper&lt;1,1,AF35/TRU_oper)*(truck_idle/60),Other!$G$4/454),blank)</f>
        <v/>
      </c>
      <c r="CG35" s="243" t="str">
        <f>IF(C35=TRUonly,PRODUCT(G35,tru_Load_Factor,tru__hp,CE35,T35,IF(AF35/TRU_oper&lt;1,1,AF35/TRU_oper)*(truck_idle/60),Other!$G$4/454)+PRODUCT(G35,T35,CD35,IF(AF35/TRU_oper&lt;1,1,AF35/TRU_oper)*(truck_idle/60),Other!$G$4/454)+PRODUCT(G35,T35,(AF35-IF(AF35/TRU_oper&lt;1,1,AF35/TRU_oper)*(truck_idle/60)),TRU_KW,gridPM,Other!$G$4/454),blank)</f>
        <v/>
      </c>
      <c r="CH35" s="435" t="str">
        <f>IF(C35=TRUonly,VLOOKUP(B35+3,'Table 6'!$B$3:$D$20,3),blank)</f>
        <v/>
      </c>
      <c r="CI35" s="112" t="str">
        <f>IF(C35=TRUonly,VLOOKUP(B35+3,'Tables 2-3 TRU'!$B$14:$D$31,3),blank)</f>
        <v/>
      </c>
      <c r="CJ35" s="243" t="str">
        <f>IF(C35=TRUonly,PRODUCT(G35,U35,AF35-IF(AF35/TRU_oper&lt;1,1,AF35/TRU_oper)*(truck_idle/60),tru_Load_Factor,tru__hp,CI35,Other!$G$4/454)+PRODUCT(G35,tru_Load_Factor,tru__hp,CI35,U35,IF(AF35/TRU_oper&lt;1,1,AF35/TRU_oper)*(truck_idle/60),Other!$G$4/454)+PRODUCT(G35,U35,CH35,IF(AF35/TRU_oper&lt;1,1,AF35/TRU_oper)*(truck_idle/60),Other!$G$4/454),blank)</f>
        <v/>
      </c>
      <c r="CK35" s="243" t="str">
        <f>IF(C35=TRUonly,PRODUCT(G35,tru_Load_Factor,tru__hp,CI35,U35,IF(AF35/TRU_oper&lt;1,1,AF35/TRU_oper)*(truck_idle/60),Other!$G$4/454)+PRODUCT(G35,U35,CH35,IF(AF35/TRU_oper&lt;1,1,AF35/TRU_oper)*(truck_idle/60),Other!$G$4/454)+PRODUCT(G35,U35,(AF35-IF(AF35/TRU_oper&lt;1,1,AF35/TRU_oper)*(truck_idle/60)),TRU_KW,gridPM,Other!$G$4/454),blank)</f>
        <v/>
      </c>
      <c r="CL35" s="435" t="str">
        <f>IF(C35=TRUonly,VLOOKUP(B35+4,'Table 6'!$B$3:$D$20,3),blank)</f>
        <v/>
      </c>
      <c r="CM35" s="112" t="str">
        <f>IF(C35=TRUonly,VLOOKUP(B35+4,'Tables 2-3 TRU'!$B$14:$D$31,3),blank)</f>
        <v/>
      </c>
      <c r="CN35" s="243" t="str">
        <f>IF(C35=TRUonly,PRODUCT(G35,V35,AF35-IF(AF35/TRU_oper&lt;1,1,AF35/TRU_oper)*(truck_idle/60),tru_Load_Factor,tru__hp,CM35,Other!$G$4/454)+PRODUCT(G35,tru_Load_Factor,tru__hp,CM35,V35,IF(AF35/TRU_oper&lt;1,1,AF35/TRU_oper)*(truck_idle/60),Other!$G$4/454)+PRODUCT(G35,V35,CL35,IF(AF35/TRU_oper&lt;1,1,AF35/TRU_oper)*(truck_idle/60),Other!$G$4/454),blank)</f>
        <v/>
      </c>
      <c r="CO35" s="243" t="str">
        <f>IF(C35=TRUonly,PRODUCT(G35,tru_Load_Factor,tru__hp,CM35,V35,IF(AF35/TRU_oper&lt;1,1,AF35/TRU_oper)*(truck_idle/60),Other!$G$4/454)+PRODUCT(G35,V35,CL35,IF(AF35/TRU_oper&lt;1,1,AF35/TRU_oper)*(truck_idle/60),Other!$G$4/454)+PRODUCT(G35,V35,(AF35-IF(AF35/TRU_oper&lt;1,1,AF35/TRU_oper)*(truck_idle/60)),TRU_KW,gridPM,Other!$G$4/454),blank)</f>
        <v/>
      </c>
      <c r="CP35" s="435" t="str">
        <f>IF(C35=TRUonly,VLOOKUP(B35+5,'Table 6'!$B$3:$D$20,3),blank)</f>
        <v/>
      </c>
      <c r="CQ35" s="112" t="str">
        <f>IF(C35=TRUonly,VLOOKUP(B35+5,'Tables 2-3 TRU'!$B$14:$D$31,3),blank)</f>
        <v/>
      </c>
      <c r="CR35" s="243" t="str">
        <f>IF(C35=TRUonly,PRODUCT(G35,W35,AF35-IF(AF35/TRU_oper&lt;1,1,AF35/TRU_oper)*(truck_idle/60),tru_Load_Factor,tru__hp,CQ35,Other!$G$4/454)+PRODUCT(G35,tru_Load_Factor,tru__hp,CQ35,W35,IF(AF35/TRU_oper&lt;1,1,AF35/TRU_oper)*(truck_idle/60),Other!$G$4/454)+PRODUCT(G35,W35,CP35,IF(AF35/TRU_oper&lt;1,1,AF35/TRU_oper)*(truck_idle/60),Other!$G$4/454),blank)</f>
        <v/>
      </c>
      <c r="CS35" s="243" t="str">
        <f>IF(C35=TRUonly,PRODUCT(G35,tru_Load_Factor,tru__hp,CQ35,W35,IF(AF35/TRU_oper&lt;1,1,AF35/TRU_oper)*(truck_idle/60),Other!$G$4/454)+PRODUCT(G35,W35,CP35,IF(AF35/TRU_oper&lt;1,1,AF35/TRU_oper)*(truck_idle/60),Other!$G$4/454)+PRODUCT(G35,W35,(AF35-IF(AF35/TRU_oper&lt;1,1,AF35/TRU_oper)*(truck_idle/60)),TRU_KW,gridPM,Other!$G$4/454),blank)</f>
        <v/>
      </c>
      <c r="CT35" s="435" t="str">
        <f>IF(C35=TRUonly,VLOOKUP(B35+6,'Table 6'!$B$3:$D$20,3),blank)</f>
        <v/>
      </c>
      <c r="CU35" s="112" t="str">
        <f>IF(C35=TRUonly,VLOOKUP(B35+6,'Tables 2-3 TRU'!$B$14:$D$31,3),blank)</f>
        <v/>
      </c>
      <c r="CV35" s="243" t="str">
        <f>IF(C35=TRUonly,PRODUCT(G35,X35,AF35-IF(AF35/TRU_oper&lt;1,1,AF35/TRU_oper)*(truck_idle/60),tru_Load_Factor,tru__hp,CU35,Other!$G$4/454)+PRODUCT(G35,tru_Load_Factor,tru__hp,CU35,X35,IF(AF35/TRU_oper&lt;1,1,AF35/TRU_oper)*(truck_idle/60),Other!$G$4/454)+PRODUCT(G35,X35,CT35,IF(AF35/TRU_oper&lt;1,1,AF35/TRU_oper)*(truck_idle/60),Other!$G$4/454),blank)</f>
        <v/>
      </c>
      <c r="CW35" s="243" t="str">
        <f>IF(C35=TRUonly,PRODUCT(G35,tru_Load_Factor,tru__hp,CU35,X35,IF(AF35/TRU_oper&lt;1,1,AF35/TRU_oper)*(truck_idle/60),Other!$G$4/454)+PRODUCT(G35,X35,CT35,IF(AF35/TRU_oper&lt;1,1,AF35/TRU_oper)*(truck_idle/60),Other!$G$4/454)+PRODUCT(G35,X35,(AF35-IF(AF35/TRU_oper&lt;1,1,AF35/TRU_oper)*(truck_idle/60)),TRU_KW,gridPM,Other!$G$4/454),blank)</f>
        <v/>
      </c>
      <c r="CX35" s="435" t="str">
        <f>IF(C35=TRUonly,VLOOKUP(B35+7,'Table 6'!$B$3:$D$20,3),blank)</f>
        <v/>
      </c>
      <c r="CY35" s="112" t="str">
        <f>IF(C35=TRUonly,VLOOKUP(B35+7,'Tables 2-3 TRU'!$B$14:$D$31,3),blank)</f>
        <v/>
      </c>
      <c r="CZ35" s="243" t="str">
        <f>IF(C35=TRUonly,PRODUCT(G35,Y35,AF35-IF(AF35/TRU_oper&lt;1,1,AF35/TRU_oper)*(truck_idle/60),tru_Load_Factor,tru__hp,CY35,Other!$G$4/454)+PRODUCT(G35,tru_Load_Factor,tru__hp,CY35,Y35,IF(AF35/TRU_oper&lt;1,1,AF35/TRU_oper)*(truck_idle/60),Other!$G$4/454)+PRODUCT(G35,Y35,CX35,IF(AF35/TRU_oper&lt;1,1,AF35/TRU_oper)*(truck_idle/60),Other!$G$4/454),blank)</f>
        <v/>
      </c>
      <c r="DA35" s="243" t="str">
        <f>IF(C35=TRUonly,PRODUCT(G35,tru_Load_Factor,tru__hp,CY35,Y35,IF(AF35/TRU_oper&lt;1,1,AF35/TRU_oper)*(truck_idle/60),Other!$G$4/454)+PRODUCT(G35,Y35,CX35,IF(AF35/TRU_oper&lt;1,1,AF35/TRU_oper)*(truck_idle/60),Other!$G$4/454)+PRODUCT(G35,Y35,(AF35-IF(AF35/TRU_oper&lt;1,1,AF35/TRU_oper)*(truck_idle/60)),TRU_KW,gridPM,Other!$G$4/454),blank)</f>
        <v/>
      </c>
      <c r="DB35" s="435" t="str">
        <f>IF(C35=TRUonly,VLOOKUP(B35+8,'Table 6'!$B$3:$D$20,3),blank)</f>
        <v/>
      </c>
      <c r="DC35" s="112" t="str">
        <f>IF(C35=TRUonly,VLOOKUP(B35+8,'Tables 2-3 TRU'!$B$14:$D$31,3),blank)</f>
        <v/>
      </c>
      <c r="DD35" s="243" t="str">
        <f>IF(C35=TRUonly,PRODUCT(G35,Z35,AF35-IF(AF35/TRU_oper&lt;1,1,AF35/TRU_oper)*(truck_idle/60),tru_Load_Factor,tru__hp,DC35,Other!$G$4/454)+PRODUCT(G35,tru_Load_Factor,tru__hp,DC35,Z35,IF(AF35/TRU_oper&lt;1,1,AF35/TRU_oper)*(truck_idle/60),Other!$G$4/454)+PRODUCT(G35,Z35,DB35,IF(AF35/TRU_oper&lt;1,1,AF35/TRU_oper)*(truck_idle/60),Other!$G$4/454),blank)</f>
        <v/>
      </c>
      <c r="DE35" s="243" t="str">
        <f>IF(C35=TRUonly,PRODUCT(G35,tru_Load_Factor,tru__hp,DC35,Z35,IF(AF35/TRU_oper&lt;1,1,AF35/TRU_oper)*(truck_idle/60),Other!$G$4/454)+PRODUCT(G35,Z35,DB35,IF(AF35/TRU_oper&lt;1,1,AF35/TRU_oper)*(truck_idle/60),Other!$G$4/454)+PRODUCT(G35,Z35,(AF35-IF(AF35/TRU_oper&lt;1,1,AF35/TRU_oper)*(truck_idle/60)),TRU_KW,gridPM,Other!$G$4/454),blank)</f>
        <v/>
      </c>
      <c r="DF35" s="435" t="str">
        <f>IF(C35=TRUonly,VLOOKUP(B35+9,'Table 6'!$B$3:$D$20,3),blank)</f>
        <v/>
      </c>
      <c r="DG35" s="112" t="str">
        <f>IF(C35=TRUonly,VLOOKUP(B35+9,'Tables 2-3 TRU'!$B$14:$D$31,3),blank)</f>
        <v/>
      </c>
      <c r="DH35" s="243" t="str">
        <f>IF(C35=TRUonly,PRODUCT(G35,AA35,AF35-IF(AF35/TRU_oper&lt;1,1,AF35/TRU_oper)*(truck_idle/60),tru_Load_Factor,tru__hp,DG35,Other!$G$4/454)+PRODUCT(G35,tru_Load_Factor,tru__hp,DG35,AA35,IF(AF35/TRU_oper&lt;1,1,AF35/TRU_oper)*(truck_idle/60),Other!$G$4/454)+PRODUCT(G35,AA35,DF35,IF(AF35/TRU_oper&lt;1,1,AF35/TRU_oper)*(truck_idle/60),Other!$G$4/454),blank)</f>
        <v/>
      </c>
      <c r="DI35" s="243" t="str">
        <f>IF(C35=TRUonly,PRODUCT(G35,tru_Load_Factor,tru__hp,DG35,AA35,IF(AF35/TRU_oper&lt;1,1,AF35/TRU_oper)*(truck_idle/60),Other!$G$4/454)+PRODUCT(G35,AA35,DF35,IF(AF35/TRU_oper&lt;1,1,AF35/TRU_oper)*(truck_idle/60),Other!$G$4/454)+PRODUCT(G35,AA35,(AF35-IF(AF35/TRU_oper&lt;1,1,AF35/TRU_oper)*(truck_idle/60)),TRU_KW,gridPM,Other!$G$4/454),blank)</f>
        <v/>
      </c>
      <c r="DK35" s="4" t="str">
        <f t="shared" si="1"/>
        <v/>
      </c>
      <c r="DL35" s="4" t="str">
        <f t="shared" si="2"/>
        <v/>
      </c>
      <c r="DM35" s="4"/>
      <c r="DN35" s="4" t="str">
        <f t="shared" si="3"/>
        <v/>
      </c>
      <c r="DO35" s="4" t="str">
        <f t="shared" si="4"/>
        <v/>
      </c>
      <c r="DP35" s="4"/>
      <c r="DQ35" s="4" t="str">
        <f t="shared" si="5"/>
        <v/>
      </c>
      <c r="DR35" s="4" t="str">
        <f t="shared" si="6"/>
        <v/>
      </c>
      <c r="DS35" s="4" t="str">
        <f t="shared" si="7"/>
        <v/>
      </c>
      <c r="DT35" s="244" t="str">
        <f t="shared" si="8"/>
        <v/>
      </c>
      <c r="DU35" s="55"/>
    </row>
    <row r="36" spans="1:125" x14ac:dyDescent="0.2">
      <c r="A36" t="str">
        <f>IF(C36=TRUonly,'User Input Data'!A40,blank)</f>
        <v/>
      </c>
      <c r="B36" t="str">
        <f>IF(C36=TRUonly,'User Input Data'!B40,blank)</f>
        <v/>
      </c>
      <c r="C36" t="str">
        <f>IF('User Input Data'!C40=TRUonly,'User Input Data'!C40,blank)</f>
        <v/>
      </c>
      <c r="D36" t="str">
        <f>IF(AND('User Input Data'!D40&gt;1,C36=TRUonly),'User Input Data'!D40,blank)</f>
        <v/>
      </c>
      <c r="E36" t="str">
        <f>IF(AND('User Input Data'!E40&gt;1,C36=TRUonly),'User Input Data'!E40,blank)</f>
        <v/>
      </c>
      <c r="F36" t="str">
        <f>IF(AND('User Input Data'!F40&gt;1,C36=TRUonly),'User Input Data'!F40,blank)</f>
        <v/>
      </c>
      <c r="G36" t="str">
        <f>IF(AND('User Input Data'!G40&gt;1,C36=TRUonly),'User Input Data'!G40,blank)</f>
        <v/>
      </c>
      <c r="H36" s="78"/>
      <c r="I36" s="78"/>
      <c r="J36" s="78"/>
      <c r="K36" s="78"/>
      <c r="L36" s="78"/>
      <c r="M36" s="78"/>
      <c r="N36" s="78"/>
      <c r="O36" s="78"/>
      <c r="P36" s="78"/>
      <c r="Q36" s="78"/>
      <c r="R36" s="79" t="str">
        <f>IF(C36=TRUonly,'User Input Data'!R40,blank)</f>
        <v/>
      </c>
      <c r="S36" s="79" t="str">
        <f>IF(C36=TRUonly,'User Input Data'!S40,blank)</f>
        <v/>
      </c>
      <c r="T36" s="79" t="str">
        <f>IF(C36=TRUonly,'User Input Data'!T40,blank)</f>
        <v/>
      </c>
      <c r="U36" s="79" t="str">
        <f>IF(C36=TRUonly,'User Input Data'!U40,blank)</f>
        <v/>
      </c>
      <c r="V36" s="79" t="str">
        <f>IF(C36=TRUonly,'User Input Data'!V40,blank)</f>
        <v/>
      </c>
      <c r="W36" s="79" t="str">
        <f>IF(C36=TRUonly,'User Input Data'!W40,blank)</f>
        <v/>
      </c>
      <c r="X36" s="79" t="str">
        <f>IF(C36=TRUonly,'User Input Data'!X40,blank)</f>
        <v/>
      </c>
      <c r="Y36" s="79" t="str">
        <f>IF(C36=TRUonly,'User Input Data'!Y40,blank)</f>
        <v/>
      </c>
      <c r="Z36" s="79" t="str">
        <f>IF(C36=TRUonly,'User Input Data'!Z40,blank)</f>
        <v/>
      </c>
      <c r="AA36" s="79" t="str">
        <f>IF(C36=TRUonly,'User Input Data'!AA40,blank)</f>
        <v/>
      </c>
      <c r="AB36" s="9" t="str">
        <f>IF('User Input Data'!C40=TRUonly,'User Input Data'!AC40,blank)</f>
        <v/>
      </c>
      <c r="AC36" s="9" t="str">
        <f>IF('User Input Data'!C40=TRUonly,'User Input Data'!AD40,blank)</f>
        <v/>
      </c>
      <c r="AE36" s="78"/>
      <c r="AF36" t="str">
        <f>IF(F36&gt;0,F36,Other!$G$7)</f>
        <v/>
      </c>
      <c r="AG36" s="435" t="str">
        <f>IF(C36=TRUonly,VLOOKUP(B36+0,'Table 6'!$B$3:$D$20,2),blank)</f>
        <v/>
      </c>
      <c r="AH36" t="str">
        <f>IF(C36=TRUonly,VLOOKUP(B36+0,'Tables 2-3 TRU'!$B$14:$D$31,2),blank)</f>
        <v/>
      </c>
      <c r="AI36" s="243" t="str">
        <f>IF(C36=TRUonly,PRODUCT(G36,IF(AF36/TRU_oper&lt;1,1,AF36/TRU_oper)*(truck_idle/60),Other!$G$4/454,AG36,R36)+PRODUCT(G36,tru_Load_Factor,tru__hp,R36,IF(AF36/TRU_oper&lt;1,1,AF36/TRU_oper)*(truck_idle/60),Other!$G$4/454,AH36)+PRODUCT(G36,R36,(AF36-IF(AF36/TRU_oper&lt;1,1,AF36/TRU_oper)*(truck_idle/60)),tru_Load_Factor,tru__hp,Other!$G$4/454,AH36),blank)</f>
        <v/>
      </c>
      <c r="AJ36" s="243" t="str">
        <f>IF(C36=TRUonly,PRODUCT(G36,tru_Load_Factor,tru__hp,AH36,R36,IF(AF36/TRU_oper&lt;1,1,AF36/TRU_oper)*(truck_idle/60),Other!$G$4/454)+PRODUCT(G36,R36,AG36,IF(AF36/TRU_oper&lt;1,1,AF36/TRU_oper)*(truck_idle/60),Other!$G$4/454)+PRODUCT(G36,R36,(AF36-IF(AF36/TRU_oper&lt;1,1,AF36/TRU_oper)*(truck_idle/60)),TRU_KW,gridNox,Other!$G$4/454),blank)</f>
        <v/>
      </c>
      <c r="AK36" s="435" t="str">
        <f>IF(C36=TRUonly,VLOOKUP(B36+1,'Table 6'!$B$3:$D$20,2),blank)</f>
        <v/>
      </c>
      <c r="AL36" s="112" t="str">
        <f>IF(C36=TRUonly,VLOOKUP(B36+1,'Tables 2-3 TRU'!$B$14:$D$31,2),blank)</f>
        <v/>
      </c>
      <c r="AM36" s="243" t="str">
        <f>IF(C36=TRUonly,PRODUCT(G36,S36,AF36-IF(AF36/TRU_oper&lt;1,1,AF36/TRU_oper)*(truck_idle/60),tru_Load_Factor,tru__hp,AL36,Other!$G$4/454)+PRODUCT(G36,tru_Load_Factor,tru__hp,AL36,S36,IF(AF36/TRU_oper&lt;1,1,AF36/TRU_oper)*(truck_idle/60),Other!$G$4/454)+PRODUCT(G36,S36,AK36,IF(AF36/TRU_oper&lt;1,1,AF36/TRU_oper)*(truck_idle/60),Other!$G$4/454),blank)</f>
        <v/>
      </c>
      <c r="AN36" s="243" t="str">
        <f>IF(C36=TRUonly,PRODUCT(G36,tru_Load_Factor,tru__hp,AL36,S36,IF(AF36/TRU_oper&lt;1,1,AF36/TRU_oper)*(truck_idle/60),Other!$G$4/454)+PRODUCT(G36,S36,AK36,IF(AF36/TRU_oper&lt;1,1,AF36/TRU_oper)*(truck_idle/60),Other!$G$4/454)+PRODUCT(G36,S36,(AF36-IF(AF36/TRU_oper&lt;1,1,AF36/TRU_oper)*(truck_idle/60)),TRU_KW,gridNox,Other!$G$4/454),blank)</f>
        <v/>
      </c>
      <c r="AO36" s="435" t="str">
        <f>IF(C36=TRUonly,VLOOKUP(B36+2,'Table 6'!$B$3:$D$20,2),blank)</f>
        <v/>
      </c>
      <c r="AP36" s="112" t="str">
        <f>IF(C36=TRUonly,VLOOKUP(B36+2,'Tables 2-3 TRU'!$B$14:$D$31,2),blank)</f>
        <v/>
      </c>
      <c r="AQ36" s="243" t="str">
        <f>IF(C36=TRUonly,PRODUCT(G36,T36,AF36-IF(AF36/TRU_oper&lt;1,1,AF36/TRU_oper)*(truck_idle/60),tru_Load_Factor,tru__hp,AP36,Other!$G$4/454)+PRODUCT(G36,tru_Load_Factor,tru__hp,AP36,T36,IF(AF36/TRU_oper&lt;1,1,AF36/TRU_oper)*(truck_idle/60),Other!$G$4/454)+PRODUCT(G36,T36,AO36,IF(AF36/TRU_oper&lt;1,1,AF36/TRU_oper)*(truck_idle/60),Other!$G$4/454),blank)</f>
        <v/>
      </c>
      <c r="AR36" s="243" t="str">
        <f>IF(C36=TRUonly,PRODUCT(G36,tru_Load_Factor,tru__hp,AP36,T36,IF(AF36/TRU_oper&lt;1,1,AF36/TRU_oper)*(truck_idle/60),Other!$G$4/454)+PRODUCT(G36,T36,AO36,IF(AF36/TRU_oper&lt;1,1,AF36/TRU_oper)*(truck_idle/60),Other!$G$4/454)+PRODUCT(G36,T36,(AF36-IF(AF36/TRU_oper&lt;1,1,AF36/TRU_oper)*(truck_idle/60)),TRU_KW,gridNox,Other!$G$4/454),blank)</f>
        <v/>
      </c>
      <c r="AS36" s="435" t="str">
        <f>IF(C36=TRUonly,VLOOKUP(B36+3,'Table 6'!$B$3:$D$20,2),blank)</f>
        <v/>
      </c>
      <c r="AT36" s="112" t="str">
        <f>IF(C36=TRUonly,VLOOKUP(B36+3,'Tables 2-3 TRU'!$B$14:$D$31,2),blank)</f>
        <v/>
      </c>
      <c r="AU36" s="243" t="str">
        <f>IF(C36=TRUonly,PRODUCT(G36,U36,AF36-IF(AF36/TRU_oper&lt;1,1,AF36/TRU_oper)*(truck_idle/60),tru_Load_Factor,tru__hp,AT36,Other!$G$4/454)+PRODUCT(G36,tru_Load_Factor,tru__hp,AT36,U36,IF(AF36/TRU_oper&lt;1,1,AF36/TRU_oper)*(truck_idle/60),Other!$G$4/454)+PRODUCT(G36,U36,AS36,IF(AF36/TRU_oper&lt;1,1,AF36/TRU_oper)*(truck_idle/60),Other!$G$4/454),blank)</f>
        <v/>
      </c>
      <c r="AV36" s="243" t="str">
        <f>IF(C36=TRUonly,PRODUCT(G36,tru_Load_Factor,tru__hp,AT36,U36,IF(AF36/TRU_oper&lt;1,1,AF36/TRU_oper)*(truck_idle/60),Other!$G$4/454)+PRODUCT(G36,U36,AS36,IF(AF36/TRU_oper&lt;1,1,AF36/TRU_oper)*(truck_idle/60),Other!$G$4/454)+PRODUCT(G36,U36,(AF36-IF(AF36/TRU_oper&lt;1,1,AF36/TRU_oper)*(truck_idle/60)),TRU_KW,gridNox,Other!$G$4/454),blank)</f>
        <v/>
      </c>
      <c r="AW36" s="435" t="str">
        <f>IF(C36=TRUonly,VLOOKUP(B36+4,'Table 6'!$B$3:$D$20,2),blank)</f>
        <v/>
      </c>
      <c r="AX36" s="112" t="str">
        <f>IF(C36=TRUonly,VLOOKUP(B36+4,'Tables 2-3 TRU'!$B$14:$D$31,2),blank)</f>
        <v/>
      </c>
      <c r="AY36" s="243" t="str">
        <f>IF(C36=TRUonly,PRODUCT(G36,V36,AF36-IF(AF36/TRU_oper&lt;1,1,AF36/TRU_oper)*(truck_idle/60),tru_Load_Factor,tru__hp,AX36,Other!$G$4/454)+PRODUCT(G36,tru_Load_Factor,tru__hp,AX36,V36,IF(AF36/TRU_oper&lt;1,1,AF36/TRU_oper)*(truck_idle/60),Other!$G$4/454)+PRODUCT(G36,V36,AW36,IF(AF36/TRU_oper&lt;1,1,AF36/TRU_oper)*(truck_idle/60),Other!$G$4/454),blank)</f>
        <v/>
      </c>
      <c r="AZ36" s="243" t="str">
        <f>IF(C36=TRUonly,PRODUCT(G36,tru_Load_Factor,tru__hp,AX36,V36,IF(AF36/TRU_oper&lt;1,1,AF36/TRU_oper)*(truck_idle/60),Other!$G$4/454)+PRODUCT(G36,V36,AW36,IF(AF36/TRU_oper&lt;1,1,AF36/TRU_oper)*(truck_idle/60),Other!$G$4/454)+PRODUCT(G36,V36,(AF36-IF(AF36/TRU_oper&lt;1,1,AF36/TRU_oper)*(truck_idle/60)),TRU_KW,gridNox,Other!$G$4/454),blank)</f>
        <v/>
      </c>
      <c r="BA36" s="435" t="str">
        <f>IF(C36=TRUonly,VLOOKUP(B36+5,'Table 6'!$B$3:$D$20,2),blank)</f>
        <v/>
      </c>
      <c r="BB36" s="112" t="str">
        <f>IF(C36=TRUonly,VLOOKUP(B36+5,'Tables 2-3 TRU'!$B$14:$D$31,2),blank)</f>
        <v/>
      </c>
      <c r="BC36" s="243" t="str">
        <f>IF(C36=TRUonly,PRODUCT(G36,W36,AF36-IF(AF36/TRU_oper&lt;1,1,AF36/TRU_oper)*(truck_idle/60),tru_Load_Factor,tru__hp,BB36,Other!$G$4/454)+PRODUCT(G36,tru_Load_Factor,tru__hp,BB36,W36,IF(AF36/TRU_oper&lt;1,1,AF36/TRU_oper)*(truck_idle/60),Other!$G$4/454)+PRODUCT(G36,W36,BA36,IF(AF36/TRU_oper&lt;1,1,AF36/TRU_oper)*(truck_idle/60),Other!$G$4/454),blank)</f>
        <v/>
      </c>
      <c r="BD36" s="243" t="str">
        <f>IF(C36=TRUonly,PRODUCT(G36,tru_Load_Factor,tru__hp,BB36,W36,IF(AF36/TRU_oper&lt;1,1,AF36/TRU_oper)*(truck_idle/60),Other!$G$4/454)+PRODUCT(G36,W36,BA36,IF(AF36/TRU_oper&lt;1,1,AF36/TRU_oper)*(truck_idle/60),Other!$G$4/454)+PRODUCT(G36,W36,(AF36-IF(AF36/TRU_oper&lt;1,1,AF36/TRU_oper)*(truck_idle/60)),TRU_KW,gridNox,Other!$G$4/454),blank)</f>
        <v/>
      </c>
      <c r="BE36" s="435" t="str">
        <f>IF(C36=TRUonly,VLOOKUP(B36+6,'Table 6'!$B$3:$D$20,2),blank)</f>
        <v/>
      </c>
      <c r="BF36" s="112" t="str">
        <f>IF(C36=TRUonly,VLOOKUP(B36+6,'Tables 2-3 TRU'!$B$14:$D$31,2),blank)</f>
        <v/>
      </c>
      <c r="BG36" s="243" t="str">
        <f>IF(C36=TRUonly,PRODUCT(G36,X36,AF36-IF(AF36/TRU_oper&lt;1,1,AF36/TRU_oper)*(truck_idle/60),tru_Load_Factor,tru__hp,BF36,Other!$G$4/454)+PRODUCT(G36,tru_Load_Factor,tru__hp,BF36,X36,IF(AF36/TRU_oper&lt;1,1,AF36/TRU_oper)*(truck_idle/60),Other!$G$4/454)+PRODUCT(G36,X36,BE36,IF(AF36/TRU_oper&lt;1,1,AF36/TRU_oper)*(truck_idle/60),Other!$G$4/454),blank)</f>
        <v/>
      </c>
      <c r="BH36" s="243" t="str">
        <f>IF(C36=TRUonly,PRODUCT(G36,tru_Load_Factor,tru__hp,BF36,X36,IF(AF36/TRU_oper&lt;1,1,AF36/TRU_oper)*(truck_idle/60),Other!$G$4/454)+PRODUCT(G36,X36,BE36,IF(AF36/TRU_oper&lt;1,1,AF36/TRU_oper)*(truck_idle/60),Other!$G$4/454)+PRODUCT(G36,X36,(AF36-IF(AF36/TRU_oper&lt;1,1,AF36/TRU_oper)*(truck_idle/60)),TRU_KW,gridNox,Other!$G$4/454),blank)</f>
        <v/>
      </c>
      <c r="BI36" s="435" t="str">
        <f>IF(C36=TRUonly,VLOOKUP(B36+7,'Table 6'!$B$3:$D$20,2),blank)</f>
        <v/>
      </c>
      <c r="BJ36" s="112" t="str">
        <f>IF(C36=TRUonly,VLOOKUP(B36+7,'Tables 2-3 TRU'!$B$14:$D$31,2),blank)</f>
        <v/>
      </c>
      <c r="BK36" s="243" t="str">
        <f>IF(C36=TRUonly,PRODUCT(G36,Y36,AF36-IF(AF36/TRU_oper&lt;1,1,AF36/TRU_oper)*(truck_idle/60),tru_Load_Factor,tru__hp,BJ36,Other!$G$4/454)+PRODUCT(G36,tru_Load_Factor,tru__hp,BJ36,Y36,IF(AF36/TRU_oper&lt;1,1,AF36/TRU_oper)*(truck_idle/60),Other!$G$4/454)+PRODUCT(G36,Y36,BI36,IF(AF36/TRU_oper&lt;1,1,AF36/TRU_oper)*(truck_idle/60),Other!$G$4/454),blank)</f>
        <v/>
      </c>
      <c r="BL36" s="243" t="str">
        <f>IF(C36=TRUonly,PRODUCT(G36,tru_Load_Factor,tru__hp,BJ36,Y36,IF(AF36/TRU_oper&lt;1,1,AF36/TRU_oper)*(truck_idle/60),Other!$G$4/454)+PRODUCT(G36,Y36,BI36,IF(AF36/TRU_oper&lt;1,1,AF36/TRU_oper)*(truck_idle/60),Other!$G$4/454)+PRODUCT(G36,Y36,(AF36-IF(AF36/TRU_oper&lt;1,1,AF36/TRU_oper)*(truck_idle/60)),TRU_KW,gridNox,Other!$G$4/454),blank)</f>
        <v/>
      </c>
      <c r="BM36" s="435" t="str">
        <f>IF(C36=TRUonly,VLOOKUP(B36+8,'Table 6'!$B$3:$D$20,2),blank)</f>
        <v/>
      </c>
      <c r="BN36" s="112" t="str">
        <f>IF(C36=TRUonly,VLOOKUP(B36+8,'Tables 2-3 TRU'!$B$14:$D$31,2),blank)</f>
        <v/>
      </c>
      <c r="BO36" s="243" t="str">
        <f>IF(C36=TRUonly,PRODUCT(G36,Z36,AF36-IF(AF36/TRU_oper&lt;1,1,AF36/TRU_oper)*(truck_idle/60),tru_Load_Factor,tru__hp,BN36,Other!$G$4/454)+PRODUCT(G36,tru_Load_Factor,tru__hp,BN36,Z36,IF(AF36/TRU_oper&lt;1,1,AF36/TRU_oper)*(truck_idle/60),Other!$G$4/454)+PRODUCT(G36,Z36,BM36,IF(AF36/TRU_oper&lt;1,1,AF36/TRU_oper)*(truck_idle/60),Other!$G$4/454),blank)</f>
        <v/>
      </c>
      <c r="BP36" s="243" t="str">
        <f>IF(C36=TRUonly,PRODUCT(G36,tru_Load_Factor,tru__hp,BN36,Z36,(AF36/TRU_oper)*(truck_idle/60),Other!$G$4/454)+PRODUCT(G36,Z36,BM36,(AF36/TRU_oper)*(truck_idle/60),Other!$G$4/454)+PRODUCT(G36,Z36,(AF36-(AF36/TRU_oper)*(truck_idle/60)),TRU_KW,gridNox,Other!$G$4/454),blank)</f>
        <v/>
      </c>
      <c r="BQ36" s="435" t="str">
        <f>IF(C36=TRUonly,VLOOKUP(B36+9,'Table 6'!$B$3:$D$20,2),blank)</f>
        <v/>
      </c>
      <c r="BR36" s="112" t="str">
        <f>IF(C36=TRUonly,VLOOKUP(B36+9,'Tables 2-3 TRU'!$B$14:$D$31,2),blank)</f>
        <v/>
      </c>
      <c r="BS36" s="243" t="str">
        <f>IF(C36=TRUonly,PRODUCT(G36,AA36,AF36-IF(AF36/TRU_oper&lt;1,1,AF36/TRU_oper)*(truck_idle/60),tru_Load_Factor,tru__hp,BR36,Other!$G$4/454)+PRODUCT(G36,tru_Load_Factor,tru__hp,BR36,AA36,IF(AF36/TRU_oper&lt;1,1,AF36/TRU_oper)*(truck_idle/60),Other!$G$4/454)+PRODUCT(G36,AA36,BQ36,IF(AF36/TRU_oper&lt;1,1,AF36/TRU_oper)*(truck_idle/60),Other!$G$4/454),blank)</f>
        <v/>
      </c>
      <c r="BT36" s="243" t="str">
        <f>IF(C36=TRUonly,PRODUCT(G36,tru_Load_Factor,tru__hp,BR36,AA36,IF(AF36/TRU_oper&lt;1,1,AF36/TRU_oper)*(truck_idle/60),Other!$G$4/454)+PRODUCT(G36,AA36,BQ36,IF(AF36/TRU_oper&lt;1,1,AF36/TRU_oper)*(truck_idle/60),Other!$G$4/454)+PRODUCT(G36,AA36,(AF36-IF(AF36/TRU_oper&lt;1,1,AF36/TRU_oper)*(truck_idle/60)),TRU_KW,gridNox,Other!$G$4/454),blank)</f>
        <v/>
      </c>
      <c r="BU36" s="112"/>
      <c r="BV36" s="435" t="str">
        <f>IF(C36=TRUonly,VLOOKUP(B36+0,'Table 6'!$B$3:$D$20,3),blank)</f>
        <v/>
      </c>
      <c r="BW36" s="112" t="str">
        <f>IF(C36=TRUonly,VLOOKUP(B36+0,'Tables 2-3 TRU'!$B$14:$D$31,3),blank)</f>
        <v/>
      </c>
      <c r="BX36" s="243" t="str">
        <f>IF(C36=TRUonly,PRODUCT(G36,R36,AF36-IF(AF36/TRU_oper&lt;1,1,AF36/TRU_oper)*(truck_idle/60),tru_Load_Factor,tru__hp,BW36,Other!$G$4/454)+PRODUCT(G36,tru_Load_Factor,tru__hp,BW36,R36,IF(AF36/TRU_oper&lt;1,1,AF36/TRU_oper)*(truck_idle/60),365/454)+PRODUCT(G36,R36,BV36,IF(AF36/TRU_oper&lt;1,1,AF36/TRU_oper)*(truck_idle/60),Other!$G$4/454),blank)</f>
        <v/>
      </c>
      <c r="BY36" s="243" t="str">
        <f>IF(C36=TRUonly,PRODUCT(G36,tru_Load_Factor,tru__hp,BW36,R36,IF(AF36/TRU_oper&lt;1,1,AF36/TRU_oper)*(truck_idle/60),Other!$G$4/454)+PRODUCT(G36,R36,BV36,IF(AF36/TRU_oper&lt;1,1,AF36/TRU_oper)*(truck_idle/60),Other!$G$4/454)+PRODUCT(G36,R36,(AF36-IF(AF36/TRU_oper&lt;1,1,AF36/TRU_oper)*(truck_idle/60)),TRU_KW,gridPM,Other!$G$4/454),blank)</f>
        <v/>
      </c>
      <c r="BZ36" s="435" t="str">
        <f>IF(C36=TRUonly,VLOOKUP(B36+1,'Table 6'!$B$3:$D$20,3),blank)</f>
        <v/>
      </c>
      <c r="CA36" s="112" t="str">
        <f>IF(C36=TRUonly,VLOOKUP(B36+1,'Tables 2-3 TRU'!$B$14:$D$31,3),blank)</f>
        <v/>
      </c>
      <c r="CB36" s="243" t="str">
        <f>IF(C36=TRUonly,PRODUCT(G36,S36,AF36-IF(AF36/TRU_oper&lt;1,1,AF36/TRU_oper)*(truck_idle/60),tru_Load_Factor,tru__hp,CA36,Other!$G$4/454)+PRODUCT(G36,tru_Load_Factor,tru__hp,CA36,S36,IF(AF36/TRU_oper&lt;1,1,AF36/TRU_oper)*(truck_idle/60),365/454)+PRODUCT(G36,S36,BZ36,IF(AF36/TRU_oper&lt;1,1,AF36/TRU_oper)*(truck_idle/60),Other!$G$4/454),blank)</f>
        <v/>
      </c>
      <c r="CC36" s="243" t="str">
        <f>IF(C36=TRUonly,PRODUCT(G36,tru_Load_Factor,tru__hp,CA36,S36,IF(AF36/TRU_oper&lt;1,1,AF36/TRU_oper)*(truck_idle/60),Other!$G$4/454)+PRODUCT(G36,S36,BZ36,IF(AF36/TRU_oper&lt;1,1,AF36/TRU_oper)*(truck_idle/60),Other!$G$4/454)+PRODUCT(G36,S36,(AF36-IF(AF36/TRU_oper&lt;1,1,AF36/TRU_oper)*(truck_idle/60)),TRU_KW,gridPM,Other!$G$4/454),blank)</f>
        <v/>
      </c>
      <c r="CD36" s="435" t="str">
        <f>IF(C36=TRUonly,VLOOKUP(B36+2,'Table 6'!$B$3:$D$20,3),blank)</f>
        <v/>
      </c>
      <c r="CE36" s="112" t="str">
        <f>IF(C36=TRUonly,VLOOKUP(B36+2,'Tables 2-3 TRU'!$B$14:$D$31,3),blank)</f>
        <v/>
      </c>
      <c r="CF36" s="243" t="str">
        <f>IF(C36=TRUonly,PRODUCT(G36,T36,AF36-IF(AF36/TRU_oper&lt;1,1,AF36/TRU_oper)*(truck_idle/60),tru_Load_Factor,tru__hp,CE36,Other!$G$4/454)+PRODUCT(G36,tru_Load_Factor,tru__hp,CE36,T36,IF(AF36/TRU_oper&lt;1,1,AF36/TRU_oper)*(truck_idle/60),365/454)+PRODUCT(G36,T36,CD36,IF(AF36/TRU_oper&lt;1,1,AF36/TRU_oper)*(truck_idle/60),Other!$G$4/454),blank)</f>
        <v/>
      </c>
      <c r="CG36" s="243" t="str">
        <f>IF(C36=TRUonly,PRODUCT(G36,tru_Load_Factor,tru__hp,CE36,T36,IF(AF36/TRU_oper&lt;1,1,AF36/TRU_oper)*(truck_idle/60),Other!$G$4/454)+PRODUCT(G36,T36,CD36,IF(AF36/TRU_oper&lt;1,1,AF36/TRU_oper)*(truck_idle/60),Other!$G$4/454)+PRODUCT(G36,T36,(AF36-IF(AF36/TRU_oper&lt;1,1,AF36/TRU_oper)*(truck_idle/60)),TRU_KW,gridPM,Other!$G$4/454),blank)</f>
        <v/>
      </c>
      <c r="CH36" s="435" t="str">
        <f>IF(C36=TRUonly,VLOOKUP(B36+3,'Table 6'!$B$3:$D$20,3),blank)</f>
        <v/>
      </c>
      <c r="CI36" s="112" t="str">
        <f>IF(C36=TRUonly,VLOOKUP(B36+3,'Tables 2-3 TRU'!$B$14:$D$31,3),blank)</f>
        <v/>
      </c>
      <c r="CJ36" s="243" t="str">
        <f>IF(C36=TRUonly,PRODUCT(G36,U36,AF36-IF(AF36/TRU_oper&lt;1,1,AF36/TRU_oper)*(truck_idle/60),tru_Load_Factor,tru__hp,CI36,Other!$G$4/454)+PRODUCT(G36,tru_Load_Factor,tru__hp,CI36,U36,IF(AF36/TRU_oper&lt;1,1,AF36/TRU_oper)*(truck_idle/60),Other!$G$4/454)+PRODUCT(G36,U36,CH36,IF(AF36/TRU_oper&lt;1,1,AF36/TRU_oper)*(truck_idle/60),Other!$G$4/454),blank)</f>
        <v/>
      </c>
      <c r="CK36" s="243" t="str">
        <f>IF(C36=TRUonly,PRODUCT(G36,tru_Load_Factor,tru__hp,CI36,U36,IF(AF36/TRU_oper&lt;1,1,AF36/TRU_oper)*(truck_idle/60),Other!$G$4/454)+PRODUCT(G36,U36,CH36,IF(AF36/TRU_oper&lt;1,1,AF36/TRU_oper)*(truck_idle/60),Other!$G$4/454)+PRODUCT(G36,U36,(AF36-IF(AF36/TRU_oper&lt;1,1,AF36/TRU_oper)*(truck_idle/60)),TRU_KW,gridPM,Other!$G$4/454),blank)</f>
        <v/>
      </c>
      <c r="CL36" s="435" t="str">
        <f>IF(C36=TRUonly,VLOOKUP(B36+4,'Table 6'!$B$3:$D$20,3),blank)</f>
        <v/>
      </c>
      <c r="CM36" s="112" t="str">
        <f>IF(C36=TRUonly,VLOOKUP(B36+4,'Tables 2-3 TRU'!$B$14:$D$31,3),blank)</f>
        <v/>
      </c>
      <c r="CN36" s="243" t="str">
        <f>IF(C36=TRUonly,PRODUCT(G36,V36,AF36-IF(AF36/TRU_oper&lt;1,1,AF36/TRU_oper)*(truck_idle/60),tru_Load_Factor,tru__hp,CM36,Other!$G$4/454)+PRODUCT(G36,tru_Load_Factor,tru__hp,CM36,V36,IF(AF36/TRU_oper&lt;1,1,AF36/TRU_oper)*(truck_idle/60),Other!$G$4/454)+PRODUCT(G36,V36,CL36,IF(AF36/TRU_oper&lt;1,1,AF36/TRU_oper)*(truck_idle/60),Other!$G$4/454),blank)</f>
        <v/>
      </c>
      <c r="CO36" s="243" t="str">
        <f>IF(C36=TRUonly,PRODUCT(G36,tru_Load_Factor,tru__hp,CM36,V36,IF(AF36/TRU_oper&lt;1,1,AF36/TRU_oper)*(truck_idle/60),Other!$G$4/454)+PRODUCT(G36,V36,CL36,IF(AF36/TRU_oper&lt;1,1,AF36/TRU_oper)*(truck_idle/60),Other!$G$4/454)+PRODUCT(G36,V36,(AF36-IF(AF36/TRU_oper&lt;1,1,AF36/TRU_oper)*(truck_idle/60)),TRU_KW,gridPM,Other!$G$4/454),blank)</f>
        <v/>
      </c>
      <c r="CP36" s="435" t="str">
        <f>IF(C36=TRUonly,VLOOKUP(B36+5,'Table 6'!$B$3:$D$20,3),blank)</f>
        <v/>
      </c>
      <c r="CQ36" s="112" t="str">
        <f>IF(C36=TRUonly,VLOOKUP(B36+5,'Tables 2-3 TRU'!$B$14:$D$31,3),blank)</f>
        <v/>
      </c>
      <c r="CR36" s="243" t="str">
        <f>IF(C36=TRUonly,PRODUCT(G36,W36,AF36-IF(AF36/TRU_oper&lt;1,1,AF36/TRU_oper)*(truck_idle/60),tru_Load_Factor,tru__hp,CQ36,Other!$G$4/454)+PRODUCT(G36,tru_Load_Factor,tru__hp,CQ36,W36,IF(AF36/TRU_oper&lt;1,1,AF36/TRU_oper)*(truck_idle/60),Other!$G$4/454)+PRODUCT(G36,W36,CP36,IF(AF36/TRU_oper&lt;1,1,AF36/TRU_oper)*(truck_idle/60),Other!$G$4/454),blank)</f>
        <v/>
      </c>
      <c r="CS36" s="243" t="str">
        <f>IF(C36=TRUonly,PRODUCT(G36,tru_Load_Factor,tru__hp,CQ36,W36,IF(AF36/TRU_oper&lt;1,1,AF36/TRU_oper)*(truck_idle/60),Other!$G$4/454)+PRODUCT(G36,W36,CP36,IF(AF36/TRU_oper&lt;1,1,AF36/TRU_oper)*(truck_idle/60),Other!$G$4/454)+PRODUCT(G36,W36,(AF36-IF(AF36/TRU_oper&lt;1,1,AF36/TRU_oper)*(truck_idle/60)),TRU_KW,gridPM,Other!$G$4/454),blank)</f>
        <v/>
      </c>
      <c r="CT36" s="435" t="str">
        <f>IF(C36=TRUonly,VLOOKUP(B36+6,'Table 6'!$B$3:$D$20,3),blank)</f>
        <v/>
      </c>
      <c r="CU36" s="112" t="str">
        <f>IF(C36=TRUonly,VLOOKUP(B36+6,'Tables 2-3 TRU'!$B$14:$D$31,3),blank)</f>
        <v/>
      </c>
      <c r="CV36" s="243" t="str">
        <f>IF(C36=TRUonly,PRODUCT(G36,X36,AF36-IF(AF36/TRU_oper&lt;1,1,AF36/TRU_oper)*(truck_idle/60),tru_Load_Factor,tru__hp,CU36,Other!$G$4/454)+PRODUCT(G36,tru_Load_Factor,tru__hp,CU36,X36,IF(AF36/TRU_oper&lt;1,1,AF36/TRU_oper)*(truck_idle/60),Other!$G$4/454)+PRODUCT(G36,X36,CT36,IF(AF36/TRU_oper&lt;1,1,AF36/TRU_oper)*(truck_idle/60),Other!$G$4/454),blank)</f>
        <v/>
      </c>
      <c r="CW36" s="243" t="str">
        <f>IF(C36=TRUonly,PRODUCT(G36,tru_Load_Factor,tru__hp,CU36,X36,IF(AF36/TRU_oper&lt;1,1,AF36/TRU_oper)*(truck_idle/60),Other!$G$4/454)+PRODUCT(G36,X36,CT36,IF(AF36/TRU_oper&lt;1,1,AF36/TRU_oper)*(truck_idle/60),Other!$G$4/454)+PRODUCT(G36,X36,(AF36-IF(AF36/TRU_oper&lt;1,1,AF36/TRU_oper)*(truck_idle/60)),TRU_KW,gridPM,Other!$G$4/454),blank)</f>
        <v/>
      </c>
      <c r="CX36" s="435" t="str">
        <f>IF(C36=TRUonly,VLOOKUP(B36+7,'Table 6'!$B$3:$D$20,3),blank)</f>
        <v/>
      </c>
      <c r="CY36" s="112" t="str">
        <f>IF(C36=TRUonly,VLOOKUP(B36+7,'Tables 2-3 TRU'!$B$14:$D$31,3),blank)</f>
        <v/>
      </c>
      <c r="CZ36" s="243" t="str">
        <f>IF(C36=TRUonly,PRODUCT(G36,Y36,AF36-IF(AF36/TRU_oper&lt;1,1,AF36/TRU_oper)*(truck_idle/60),tru_Load_Factor,tru__hp,CY36,Other!$G$4/454)+PRODUCT(G36,tru_Load_Factor,tru__hp,CY36,Y36,IF(AF36/TRU_oper&lt;1,1,AF36/TRU_oper)*(truck_idle/60),Other!$G$4/454)+PRODUCT(G36,Y36,CX36,IF(AF36/TRU_oper&lt;1,1,AF36/TRU_oper)*(truck_idle/60),Other!$G$4/454),blank)</f>
        <v/>
      </c>
      <c r="DA36" s="243" t="str">
        <f>IF(C36=TRUonly,PRODUCT(G36,tru_Load_Factor,tru__hp,CY36,Y36,IF(AF36/TRU_oper&lt;1,1,AF36/TRU_oper)*(truck_idle/60),Other!$G$4/454)+PRODUCT(G36,Y36,CX36,IF(AF36/TRU_oper&lt;1,1,AF36/TRU_oper)*(truck_idle/60),Other!$G$4/454)+PRODUCT(G36,Y36,(AF36-IF(AF36/TRU_oper&lt;1,1,AF36/TRU_oper)*(truck_idle/60)),TRU_KW,gridPM,Other!$G$4/454),blank)</f>
        <v/>
      </c>
      <c r="DB36" s="435" t="str">
        <f>IF(C36=TRUonly,VLOOKUP(B36+8,'Table 6'!$B$3:$D$20,3),blank)</f>
        <v/>
      </c>
      <c r="DC36" s="112" t="str">
        <f>IF(C36=TRUonly,VLOOKUP(B36+8,'Tables 2-3 TRU'!$B$14:$D$31,3),blank)</f>
        <v/>
      </c>
      <c r="DD36" s="243" t="str">
        <f>IF(C36=TRUonly,PRODUCT(G36,Z36,AF36-IF(AF36/TRU_oper&lt;1,1,AF36/TRU_oper)*(truck_idle/60),tru_Load_Factor,tru__hp,DC36,Other!$G$4/454)+PRODUCT(G36,tru_Load_Factor,tru__hp,DC36,Z36,IF(AF36/TRU_oper&lt;1,1,AF36/TRU_oper)*(truck_idle/60),Other!$G$4/454)+PRODUCT(G36,Z36,DB36,IF(AF36/TRU_oper&lt;1,1,AF36/TRU_oper)*(truck_idle/60),Other!$G$4/454),blank)</f>
        <v/>
      </c>
      <c r="DE36" s="243" t="str">
        <f>IF(C36=TRUonly,PRODUCT(G36,tru_Load_Factor,tru__hp,DC36,Z36,IF(AF36/TRU_oper&lt;1,1,AF36/TRU_oper)*(truck_idle/60),Other!$G$4/454)+PRODUCT(G36,Z36,DB36,IF(AF36/TRU_oper&lt;1,1,AF36/TRU_oper)*(truck_idle/60),Other!$G$4/454)+PRODUCT(G36,Z36,(AF36-IF(AF36/TRU_oper&lt;1,1,AF36/TRU_oper)*(truck_idle/60)),TRU_KW,gridPM,Other!$G$4/454),blank)</f>
        <v/>
      </c>
      <c r="DF36" s="435" t="str">
        <f>IF(C36=TRUonly,VLOOKUP(B36+9,'Table 6'!$B$3:$D$20,3),blank)</f>
        <v/>
      </c>
      <c r="DG36" s="112" t="str">
        <f>IF(C36=TRUonly,VLOOKUP(B36+9,'Tables 2-3 TRU'!$B$14:$D$31,3),blank)</f>
        <v/>
      </c>
      <c r="DH36" s="243" t="str">
        <f>IF(C36=TRUonly,PRODUCT(G36,AA36,AF36-IF(AF36/TRU_oper&lt;1,1,AF36/TRU_oper)*(truck_idle/60),tru_Load_Factor,tru__hp,DG36,Other!$G$4/454)+PRODUCT(G36,tru_Load_Factor,tru__hp,DG36,AA36,IF(AF36/TRU_oper&lt;1,1,AF36/TRU_oper)*(truck_idle/60),Other!$G$4/454)+PRODUCT(G36,AA36,DF36,IF(AF36/TRU_oper&lt;1,1,AF36/TRU_oper)*(truck_idle/60),Other!$G$4/454),blank)</f>
        <v/>
      </c>
      <c r="DI36" s="243" t="str">
        <f>IF(C36=TRUonly,PRODUCT(G36,tru_Load_Factor,tru__hp,DG36,AA36,IF(AF36/TRU_oper&lt;1,1,AF36/TRU_oper)*(truck_idle/60),Other!$G$4/454)+PRODUCT(G36,AA36,DF36,IF(AF36/TRU_oper&lt;1,1,AF36/TRU_oper)*(truck_idle/60),Other!$G$4/454)+PRODUCT(G36,AA36,(AF36-IF(AF36/TRU_oper&lt;1,1,AF36/TRU_oper)*(truck_idle/60)),TRU_KW,gridPM,Other!$G$4/454),blank)</f>
        <v/>
      </c>
      <c r="DK36" s="4" t="str">
        <f t="shared" si="1"/>
        <v/>
      </c>
      <c r="DL36" s="4" t="str">
        <f t="shared" si="2"/>
        <v/>
      </c>
      <c r="DM36" s="4"/>
      <c r="DN36" s="4" t="str">
        <f t="shared" si="3"/>
        <v/>
      </c>
      <c r="DO36" s="4" t="str">
        <f t="shared" si="4"/>
        <v/>
      </c>
      <c r="DP36" s="4"/>
      <c r="DQ36" s="4" t="str">
        <f t="shared" si="5"/>
        <v/>
      </c>
      <c r="DR36" s="4" t="str">
        <f t="shared" si="6"/>
        <v/>
      </c>
      <c r="DS36" s="4" t="str">
        <f t="shared" si="7"/>
        <v/>
      </c>
      <c r="DT36" s="244" t="str">
        <f t="shared" si="8"/>
        <v/>
      </c>
      <c r="DU36" s="55"/>
    </row>
    <row r="37" spans="1:125" x14ac:dyDescent="0.2">
      <c r="A37" t="str">
        <f>IF(C37=TRUonly,'User Input Data'!A41,blank)</f>
        <v/>
      </c>
      <c r="B37" t="str">
        <f>IF(C37=TRUonly,'User Input Data'!B41,blank)</f>
        <v/>
      </c>
      <c r="C37" t="str">
        <f>IF('User Input Data'!C41=TRUonly,'User Input Data'!C41,blank)</f>
        <v/>
      </c>
      <c r="D37" t="str">
        <f>IF(AND('User Input Data'!D41&gt;1,C37=TRUonly),'User Input Data'!D41,blank)</f>
        <v/>
      </c>
      <c r="E37" t="str">
        <f>IF(AND('User Input Data'!E41&gt;1,C37=TRUonly),'User Input Data'!E41,blank)</f>
        <v/>
      </c>
      <c r="F37" t="str">
        <f>IF(AND('User Input Data'!F41&gt;1,C37=TRUonly),'User Input Data'!F41,blank)</f>
        <v/>
      </c>
      <c r="G37" t="str">
        <f>IF(AND('User Input Data'!G41&gt;1,C37=TRUonly),'User Input Data'!G41,blank)</f>
        <v/>
      </c>
      <c r="H37" s="78"/>
      <c r="I37" s="78"/>
      <c r="J37" s="78"/>
      <c r="K37" s="78"/>
      <c r="L37" s="78"/>
      <c r="M37" s="78"/>
      <c r="N37" s="78"/>
      <c r="O37" s="78"/>
      <c r="P37" s="78"/>
      <c r="Q37" s="78"/>
      <c r="R37" s="79" t="str">
        <f>IF(C37=TRUonly,'User Input Data'!R41,blank)</f>
        <v/>
      </c>
      <c r="S37" s="79" t="str">
        <f>IF(C37=TRUonly,'User Input Data'!S41,blank)</f>
        <v/>
      </c>
      <c r="T37" s="79" t="str">
        <f>IF(C37=TRUonly,'User Input Data'!T41,blank)</f>
        <v/>
      </c>
      <c r="U37" s="79" t="str">
        <f>IF(C37=TRUonly,'User Input Data'!U41,blank)</f>
        <v/>
      </c>
      <c r="V37" s="79" t="str">
        <f>IF(C37=TRUonly,'User Input Data'!V41,blank)</f>
        <v/>
      </c>
      <c r="W37" s="79" t="str">
        <f>IF(C37=TRUonly,'User Input Data'!W41,blank)</f>
        <v/>
      </c>
      <c r="X37" s="79" t="str">
        <f>IF(C37=TRUonly,'User Input Data'!X41,blank)</f>
        <v/>
      </c>
      <c r="Y37" s="79" t="str">
        <f>IF(C37=TRUonly,'User Input Data'!Y41,blank)</f>
        <v/>
      </c>
      <c r="Z37" s="79" t="str">
        <f>IF(C37=TRUonly,'User Input Data'!Z41,blank)</f>
        <v/>
      </c>
      <c r="AA37" s="79" t="str">
        <f>IF(C37=TRUonly,'User Input Data'!AA41,blank)</f>
        <v/>
      </c>
      <c r="AB37" s="9" t="str">
        <f>IF('User Input Data'!C41=TRUonly,'User Input Data'!AC41,blank)</f>
        <v/>
      </c>
      <c r="AC37" s="9" t="str">
        <f>IF('User Input Data'!C41=TRUonly,'User Input Data'!AD41,blank)</f>
        <v/>
      </c>
      <c r="AE37" s="78"/>
      <c r="AF37" t="str">
        <f>IF(F37&gt;0,F37,Other!$G$7)</f>
        <v/>
      </c>
      <c r="AG37" s="435" t="str">
        <f>IF(C37=TRUonly,VLOOKUP(B37+0,'Table 6'!$B$3:$D$20,2),blank)</f>
        <v/>
      </c>
      <c r="AH37" t="str">
        <f>IF(C37=TRUonly,VLOOKUP(B37+0,'Tables 2-3 TRU'!$B$14:$D$31,2),blank)</f>
        <v/>
      </c>
      <c r="AI37" s="243" t="str">
        <f>IF(C37=TRUonly,PRODUCT(G37,IF(AF37/TRU_oper&lt;1,1,AF37/TRU_oper)*(truck_idle/60),Other!$G$4/454,AG37,R37)+PRODUCT(G37,tru_Load_Factor,tru__hp,R37,IF(AF37/TRU_oper&lt;1,1,AF37/TRU_oper)*(truck_idle/60),Other!$G$4/454,AH37)+PRODUCT(G37,R37,(AF37-IF(AF37/TRU_oper&lt;1,1,AF37/TRU_oper)*(truck_idle/60)),tru_Load_Factor,tru__hp,Other!$G$4/454,AH37),blank)</f>
        <v/>
      </c>
      <c r="AJ37" s="243" t="str">
        <f>IF(C37=TRUonly,PRODUCT(G37,tru_Load_Factor,tru__hp,AH37,R37,IF(AF37/TRU_oper&lt;1,1,AF37/TRU_oper)*(truck_idle/60),Other!$G$4/454)+PRODUCT(G37,R37,AG37,IF(AF37/TRU_oper&lt;1,1,AF37/TRU_oper)*(truck_idle/60),Other!$G$4/454)+PRODUCT(G37,R37,(AF37-IF(AF37/TRU_oper&lt;1,1,AF37/TRU_oper)*(truck_idle/60)),TRU_KW,gridNox,Other!$G$4/454),blank)</f>
        <v/>
      </c>
      <c r="AK37" s="435" t="str">
        <f>IF(C37=TRUonly,VLOOKUP(B37+1,'Table 6'!$B$3:$D$20,2),blank)</f>
        <v/>
      </c>
      <c r="AL37" s="112" t="str">
        <f>IF(C37=TRUonly,VLOOKUP(B37+1,'Tables 2-3 TRU'!$B$14:$D$31,2),blank)</f>
        <v/>
      </c>
      <c r="AM37" s="243" t="str">
        <f>IF(C37=TRUonly,PRODUCT(G37,S37,AF37-IF(AF37/TRU_oper&lt;1,1,AF37/TRU_oper)*(truck_idle/60),tru_Load_Factor,tru__hp,AL37,Other!$G$4/454)+PRODUCT(G37,tru_Load_Factor,tru__hp,AL37,S37,IF(AF37/TRU_oper&lt;1,1,AF37/TRU_oper)*(truck_idle/60),Other!$G$4/454)+PRODUCT(G37,S37,AK37,IF(AF37/TRU_oper&lt;1,1,AF37/TRU_oper)*(truck_idle/60),Other!$G$4/454),blank)</f>
        <v/>
      </c>
      <c r="AN37" s="243" t="str">
        <f>IF(C37=TRUonly,PRODUCT(G37,tru_Load_Factor,tru__hp,AL37,S37,IF(AF37/TRU_oper&lt;1,1,AF37/TRU_oper)*(truck_idle/60),Other!$G$4/454)+PRODUCT(G37,S37,AK37,IF(AF37/TRU_oper&lt;1,1,AF37/TRU_oper)*(truck_idle/60),Other!$G$4/454)+PRODUCT(G37,S37,(AF37-IF(AF37/TRU_oper&lt;1,1,AF37/TRU_oper)*(truck_idle/60)),TRU_KW,gridNox,Other!$G$4/454),blank)</f>
        <v/>
      </c>
      <c r="AO37" s="435" t="str">
        <f>IF(C37=TRUonly,VLOOKUP(B37+2,'Table 6'!$B$3:$D$20,2),blank)</f>
        <v/>
      </c>
      <c r="AP37" s="112" t="str">
        <f>IF(C37=TRUonly,VLOOKUP(B37+2,'Tables 2-3 TRU'!$B$14:$D$31,2),blank)</f>
        <v/>
      </c>
      <c r="AQ37" s="243" t="str">
        <f>IF(C37=TRUonly,PRODUCT(G37,T37,AF37-IF(AF37/TRU_oper&lt;1,1,AF37/TRU_oper)*(truck_idle/60),tru_Load_Factor,tru__hp,AP37,Other!$G$4/454)+PRODUCT(G37,tru_Load_Factor,tru__hp,AP37,T37,IF(AF37/TRU_oper&lt;1,1,AF37/TRU_oper)*(truck_idle/60),Other!$G$4/454)+PRODUCT(G37,T37,AO37,IF(AF37/TRU_oper&lt;1,1,AF37/TRU_oper)*(truck_idle/60),Other!$G$4/454),blank)</f>
        <v/>
      </c>
      <c r="AR37" s="243" t="str">
        <f>IF(C37=TRUonly,PRODUCT(G37,tru_Load_Factor,tru__hp,AP37,T37,IF(AF37/TRU_oper&lt;1,1,AF37/TRU_oper)*(truck_idle/60),Other!$G$4/454)+PRODUCT(G37,T37,AO37,IF(AF37/TRU_oper&lt;1,1,AF37/TRU_oper)*(truck_idle/60),Other!$G$4/454)+PRODUCT(G37,T37,(AF37-IF(AF37/TRU_oper&lt;1,1,AF37/TRU_oper)*(truck_idle/60)),TRU_KW,gridNox,Other!$G$4/454),blank)</f>
        <v/>
      </c>
      <c r="AS37" s="435" t="str">
        <f>IF(C37=TRUonly,VLOOKUP(B37+3,'Table 6'!$B$3:$D$20,2),blank)</f>
        <v/>
      </c>
      <c r="AT37" s="112" t="str">
        <f>IF(C37=TRUonly,VLOOKUP(B37+3,'Tables 2-3 TRU'!$B$14:$D$31,2),blank)</f>
        <v/>
      </c>
      <c r="AU37" s="243" t="str">
        <f>IF(C37=TRUonly,PRODUCT(G37,U37,AF37-IF(AF37/TRU_oper&lt;1,1,AF37/TRU_oper)*(truck_idle/60),tru_Load_Factor,tru__hp,AT37,Other!$G$4/454)+PRODUCT(G37,tru_Load_Factor,tru__hp,AT37,U37,IF(AF37/TRU_oper&lt;1,1,AF37/TRU_oper)*(truck_idle/60),Other!$G$4/454)+PRODUCT(G37,U37,AS37,IF(AF37/TRU_oper&lt;1,1,AF37/TRU_oper)*(truck_idle/60),Other!$G$4/454),blank)</f>
        <v/>
      </c>
      <c r="AV37" s="243" t="str">
        <f>IF(C37=TRUonly,PRODUCT(G37,tru_Load_Factor,tru__hp,AT37,U37,IF(AF37/TRU_oper&lt;1,1,AF37/TRU_oper)*(truck_idle/60),Other!$G$4/454)+PRODUCT(G37,U37,AS37,IF(AF37/TRU_oper&lt;1,1,AF37/TRU_oper)*(truck_idle/60),Other!$G$4/454)+PRODUCT(G37,U37,(AF37-IF(AF37/TRU_oper&lt;1,1,AF37/TRU_oper)*(truck_idle/60)),TRU_KW,gridNox,Other!$G$4/454),blank)</f>
        <v/>
      </c>
      <c r="AW37" s="435" t="str">
        <f>IF(C37=TRUonly,VLOOKUP(B37+4,'Table 6'!$B$3:$D$20,2),blank)</f>
        <v/>
      </c>
      <c r="AX37" s="112" t="str">
        <f>IF(C37=TRUonly,VLOOKUP(B37+4,'Tables 2-3 TRU'!$B$14:$D$31,2),blank)</f>
        <v/>
      </c>
      <c r="AY37" s="243" t="str">
        <f>IF(C37=TRUonly,PRODUCT(G37,V37,AF37-IF(AF37/TRU_oper&lt;1,1,AF37/TRU_oper)*(truck_idle/60),tru_Load_Factor,tru__hp,AX37,Other!$G$4/454)+PRODUCT(G37,tru_Load_Factor,tru__hp,AX37,V37,IF(AF37/TRU_oper&lt;1,1,AF37/TRU_oper)*(truck_idle/60),Other!$G$4/454)+PRODUCT(G37,V37,AW37,IF(AF37/TRU_oper&lt;1,1,AF37/TRU_oper)*(truck_idle/60),Other!$G$4/454),blank)</f>
        <v/>
      </c>
      <c r="AZ37" s="243" t="str">
        <f>IF(C37=TRUonly,PRODUCT(G37,tru_Load_Factor,tru__hp,AX37,V37,IF(AF37/TRU_oper&lt;1,1,AF37/TRU_oper)*(truck_idle/60),Other!$G$4/454)+PRODUCT(G37,V37,AW37,IF(AF37/TRU_oper&lt;1,1,AF37/TRU_oper)*(truck_idle/60),Other!$G$4/454)+PRODUCT(G37,V37,(AF37-IF(AF37/TRU_oper&lt;1,1,AF37/TRU_oper)*(truck_idle/60)),TRU_KW,gridNox,Other!$G$4/454),blank)</f>
        <v/>
      </c>
      <c r="BA37" s="435" t="str">
        <f>IF(C37=TRUonly,VLOOKUP(B37+5,'Table 6'!$B$3:$D$20,2),blank)</f>
        <v/>
      </c>
      <c r="BB37" s="112" t="str">
        <f>IF(C37=TRUonly,VLOOKUP(B37+5,'Tables 2-3 TRU'!$B$14:$D$31,2),blank)</f>
        <v/>
      </c>
      <c r="BC37" s="243" t="str">
        <f>IF(C37=TRUonly,PRODUCT(G37,W37,AF37-IF(AF37/TRU_oper&lt;1,1,AF37/TRU_oper)*(truck_idle/60),tru_Load_Factor,tru__hp,BB37,Other!$G$4/454)+PRODUCT(G37,tru_Load_Factor,tru__hp,BB37,W37,IF(AF37/TRU_oper&lt;1,1,AF37/TRU_oper)*(truck_idle/60),Other!$G$4/454)+PRODUCT(G37,W37,BA37,IF(AF37/TRU_oper&lt;1,1,AF37/TRU_oper)*(truck_idle/60),Other!$G$4/454),blank)</f>
        <v/>
      </c>
      <c r="BD37" s="243" t="str">
        <f>IF(C37=TRUonly,PRODUCT(G37,tru_Load_Factor,tru__hp,BB37,W37,IF(AF37/TRU_oper&lt;1,1,AF37/TRU_oper)*(truck_idle/60),Other!$G$4/454)+PRODUCT(G37,W37,BA37,IF(AF37/TRU_oper&lt;1,1,AF37/TRU_oper)*(truck_idle/60),Other!$G$4/454)+PRODUCT(G37,W37,(AF37-IF(AF37/TRU_oper&lt;1,1,AF37/TRU_oper)*(truck_idle/60)),TRU_KW,gridNox,Other!$G$4/454),blank)</f>
        <v/>
      </c>
      <c r="BE37" s="435" t="str">
        <f>IF(C37=TRUonly,VLOOKUP(B37+6,'Table 6'!$B$3:$D$20,2),blank)</f>
        <v/>
      </c>
      <c r="BF37" s="112" t="str">
        <f>IF(C37=TRUonly,VLOOKUP(B37+6,'Tables 2-3 TRU'!$B$14:$D$31,2),blank)</f>
        <v/>
      </c>
      <c r="BG37" s="243" t="str">
        <f>IF(C37=TRUonly,PRODUCT(G37,X37,AF37-IF(AF37/TRU_oper&lt;1,1,AF37/TRU_oper)*(truck_idle/60),tru_Load_Factor,tru__hp,BF37,Other!$G$4/454)+PRODUCT(G37,tru_Load_Factor,tru__hp,BF37,X37,IF(AF37/TRU_oper&lt;1,1,AF37/TRU_oper)*(truck_idle/60),Other!$G$4/454)+PRODUCT(G37,X37,BE37,IF(AF37/TRU_oper&lt;1,1,AF37/TRU_oper)*(truck_idle/60),Other!$G$4/454),blank)</f>
        <v/>
      </c>
      <c r="BH37" s="243" t="str">
        <f>IF(C37=TRUonly,PRODUCT(G37,tru_Load_Factor,tru__hp,BF37,X37,IF(AF37/TRU_oper&lt;1,1,AF37/TRU_oper)*(truck_idle/60),Other!$G$4/454)+PRODUCT(G37,X37,BE37,IF(AF37/TRU_oper&lt;1,1,AF37/TRU_oper)*(truck_idle/60),Other!$G$4/454)+PRODUCT(G37,X37,(AF37-IF(AF37/TRU_oper&lt;1,1,AF37/TRU_oper)*(truck_idle/60)),TRU_KW,gridNox,Other!$G$4/454),blank)</f>
        <v/>
      </c>
      <c r="BI37" s="435" t="str">
        <f>IF(C37=TRUonly,VLOOKUP(B37+7,'Table 6'!$B$3:$D$20,2),blank)</f>
        <v/>
      </c>
      <c r="BJ37" s="112" t="str">
        <f>IF(C37=TRUonly,VLOOKUP(B37+7,'Tables 2-3 TRU'!$B$14:$D$31,2),blank)</f>
        <v/>
      </c>
      <c r="BK37" s="243" t="str">
        <f>IF(C37=TRUonly,PRODUCT(G37,Y37,AF37-IF(AF37/TRU_oper&lt;1,1,AF37/TRU_oper)*(truck_idle/60),tru_Load_Factor,tru__hp,BJ37,Other!$G$4/454)+PRODUCT(G37,tru_Load_Factor,tru__hp,BJ37,Y37,IF(AF37/TRU_oper&lt;1,1,AF37/TRU_oper)*(truck_idle/60),Other!$G$4/454)+PRODUCT(G37,Y37,BI37,IF(AF37/TRU_oper&lt;1,1,AF37/TRU_oper)*(truck_idle/60),Other!$G$4/454),blank)</f>
        <v/>
      </c>
      <c r="BL37" s="243" t="str">
        <f>IF(C37=TRUonly,PRODUCT(G37,tru_Load_Factor,tru__hp,BJ37,Y37,IF(AF37/TRU_oper&lt;1,1,AF37/TRU_oper)*(truck_idle/60),Other!$G$4/454)+PRODUCT(G37,Y37,BI37,IF(AF37/TRU_oper&lt;1,1,AF37/TRU_oper)*(truck_idle/60),Other!$G$4/454)+PRODUCT(G37,Y37,(AF37-IF(AF37/TRU_oper&lt;1,1,AF37/TRU_oper)*(truck_idle/60)),TRU_KW,gridNox,Other!$G$4/454),blank)</f>
        <v/>
      </c>
      <c r="BM37" s="435" t="str">
        <f>IF(C37=TRUonly,VLOOKUP(B37+8,'Table 6'!$B$3:$D$20,2),blank)</f>
        <v/>
      </c>
      <c r="BN37" s="112" t="str">
        <f>IF(C37=TRUonly,VLOOKUP(B37+8,'Tables 2-3 TRU'!$B$14:$D$31,2),blank)</f>
        <v/>
      </c>
      <c r="BO37" s="243" t="str">
        <f>IF(C37=TRUonly,PRODUCT(G37,Z37,AF37-IF(AF37/TRU_oper&lt;1,1,AF37/TRU_oper)*(truck_idle/60),tru_Load_Factor,tru__hp,BN37,Other!$G$4/454)+PRODUCT(G37,tru_Load_Factor,tru__hp,BN37,Z37,IF(AF37/TRU_oper&lt;1,1,AF37/TRU_oper)*(truck_idle/60),Other!$G$4/454)+PRODUCT(G37,Z37,BM37,IF(AF37/TRU_oper&lt;1,1,AF37/TRU_oper)*(truck_idle/60),Other!$G$4/454),blank)</f>
        <v/>
      </c>
      <c r="BP37" s="243" t="str">
        <f>IF(C37=TRUonly,PRODUCT(G37,tru_Load_Factor,tru__hp,BN37,Z37,(AF37/TRU_oper)*(truck_idle/60),Other!$G$4/454)+PRODUCT(G37,Z37,BM37,(AF37/TRU_oper)*(truck_idle/60),Other!$G$4/454)+PRODUCT(G37,Z37,(AF37-(AF37/TRU_oper)*(truck_idle/60)),TRU_KW,gridNox,Other!$G$4/454),blank)</f>
        <v/>
      </c>
      <c r="BQ37" s="435" t="str">
        <f>IF(C37=TRUonly,VLOOKUP(B37+9,'Table 6'!$B$3:$D$20,2),blank)</f>
        <v/>
      </c>
      <c r="BR37" s="112" t="str">
        <f>IF(C37=TRUonly,VLOOKUP(B37+9,'Tables 2-3 TRU'!$B$14:$D$31,2),blank)</f>
        <v/>
      </c>
      <c r="BS37" s="243" t="str">
        <f>IF(C37=TRUonly,PRODUCT(G37,AA37,AF37-IF(AF37/TRU_oper&lt;1,1,AF37/TRU_oper)*(truck_idle/60),tru_Load_Factor,tru__hp,BR37,Other!$G$4/454)+PRODUCT(G37,tru_Load_Factor,tru__hp,BR37,AA37,IF(AF37/TRU_oper&lt;1,1,AF37/TRU_oper)*(truck_idle/60),Other!$G$4/454)+PRODUCT(G37,AA37,BQ37,IF(AF37/TRU_oper&lt;1,1,AF37/TRU_oper)*(truck_idle/60),Other!$G$4/454),blank)</f>
        <v/>
      </c>
      <c r="BT37" s="243" t="str">
        <f>IF(C37=TRUonly,PRODUCT(G37,tru_Load_Factor,tru__hp,BR37,AA37,IF(AF37/TRU_oper&lt;1,1,AF37/TRU_oper)*(truck_idle/60),Other!$G$4/454)+PRODUCT(G37,AA37,BQ37,IF(AF37/TRU_oper&lt;1,1,AF37/TRU_oper)*(truck_idle/60),Other!$G$4/454)+PRODUCT(G37,AA37,(AF37-IF(AF37/TRU_oper&lt;1,1,AF37/TRU_oper)*(truck_idle/60)),TRU_KW,gridNox,Other!$G$4/454),blank)</f>
        <v/>
      </c>
      <c r="BU37" s="112"/>
      <c r="BV37" s="435" t="str">
        <f>IF(C37=TRUonly,VLOOKUP(B37+0,'Table 6'!$B$3:$D$20,3),blank)</f>
        <v/>
      </c>
      <c r="BW37" s="112" t="str">
        <f>IF(C37=TRUonly,VLOOKUP(B37+0,'Tables 2-3 TRU'!$B$14:$D$31,3),blank)</f>
        <v/>
      </c>
      <c r="BX37" s="243" t="str">
        <f>IF(C37=TRUonly,PRODUCT(G37,R37,AF37-IF(AF37/TRU_oper&lt;1,1,AF37/TRU_oper)*(truck_idle/60),tru_Load_Factor,tru__hp,BW37,Other!$G$4/454)+PRODUCT(G37,tru_Load_Factor,tru__hp,BW37,R37,IF(AF37/TRU_oper&lt;1,1,AF37/TRU_oper)*(truck_idle/60),365/454)+PRODUCT(G37,R37,BV37,IF(AF37/TRU_oper&lt;1,1,AF37/TRU_oper)*(truck_idle/60),Other!$G$4/454),blank)</f>
        <v/>
      </c>
      <c r="BY37" s="243" t="str">
        <f>IF(C37=TRUonly,PRODUCT(G37,tru_Load_Factor,tru__hp,BW37,R37,IF(AF37/TRU_oper&lt;1,1,AF37/TRU_oper)*(truck_idle/60),Other!$G$4/454)+PRODUCT(G37,R37,BV37,IF(AF37/TRU_oper&lt;1,1,AF37/TRU_oper)*(truck_idle/60),Other!$G$4/454)+PRODUCT(G37,R37,(AF37-IF(AF37/TRU_oper&lt;1,1,AF37/TRU_oper)*(truck_idle/60)),TRU_KW,gridPM,Other!$G$4/454),blank)</f>
        <v/>
      </c>
      <c r="BZ37" s="435" t="str">
        <f>IF(C37=TRUonly,VLOOKUP(B37+1,'Table 6'!$B$3:$D$20,3),blank)</f>
        <v/>
      </c>
      <c r="CA37" s="112" t="str">
        <f>IF(C37=TRUonly,VLOOKUP(B37+1,'Tables 2-3 TRU'!$B$14:$D$31,3),blank)</f>
        <v/>
      </c>
      <c r="CB37" s="243" t="str">
        <f>IF(C37=TRUonly,PRODUCT(G37,S37,AF37-IF(AF37/TRU_oper&lt;1,1,AF37/TRU_oper)*(truck_idle/60),tru_Load_Factor,tru__hp,CA37,Other!$G$4/454)+PRODUCT(G37,tru_Load_Factor,tru__hp,CA37,S37,IF(AF37/TRU_oper&lt;1,1,AF37/TRU_oper)*(truck_idle/60),365/454)+PRODUCT(G37,S37,BZ37,IF(AF37/TRU_oper&lt;1,1,AF37/TRU_oper)*(truck_idle/60),Other!$G$4/454),blank)</f>
        <v/>
      </c>
      <c r="CC37" s="243" t="str">
        <f>IF(C37=TRUonly,PRODUCT(G37,tru_Load_Factor,tru__hp,CA37,S37,IF(AF37/TRU_oper&lt;1,1,AF37/TRU_oper)*(truck_idle/60),Other!$G$4/454)+PRODUCT(G37,S37,BZ37,IF(AF37/TRU_oper&lt;1,1,AF37/TRU_oper)*(truck_idle/60),Other!$G$4/454)+PRODUCT(G37,S37,(AF37-IF(AF37/TRU_oper&lt;1,1,AF37/TRU_oper)*(truck_idle/60)),TRU_KW,gridPM,Other!$G$4/454),blank)</f>
        <v/>
      </c>
      <c r="CD37" s="435" t="str">
        <f>IF(C37=TRUonly,VLOOKUP(B37+2,'Table 6'!$B$3:$D$20,3),blank)</f>
        <v/>
      </c>
      <c r="CE37" s="112" t="str">
        <f>IF(C37=TRUonly,VLOOKUP(B37+2,'Tables 2-3 TRU'!$B$14:$D$31,3),blank)</f>
        <v/>
      </c>
      <c r="CF37" s="243" t="str">
        <f>IF(C37=TRUonly,PRODUCT(G37,T37,AF37-IF(AF37/TRU_oper&lt;1,1,AF37/TRU_oper)*(truck_idle/60),tru_Load_Factor,tru__hp,CE37,Other!$G$4/454)+PRODUCT(G37,tru_Load_Factor,tru__hp,CE37,T37,IF(AF37/TRU_oper&lt;1,1,AF37/TRU_oper)*(truck_idle/60),365/454)+PRODUCT(G37,T37,CD37,IF(AF37/TRU_oper&lt;1,1,AF37/TRU_oper)*(truck_idle/60),Other!$G$4/454),blank)</f>
        <v/>
      </c>
      <c r="CG37" s="243" t="str">
        <f>IF(C37=TRUonly,PRODUCT(G37,tru_Load_Factor,tru__hp,CE37,T37,IF(AF37/TRU_oper&lt;1,1,AF37/TRU_oper)*(truck_idle/60),Other!$G$4/454)+PRODUCT(G37,T37,CD37,IF(AF37/TRU_oper&lt;1,1,AF37/TRU_oper)*(truck_idle/60),Other!$G$4/454)+PRODUCT(G37,T37,(AF37-IF(AF37/TRU_oper&lt;1,1,AF37/TRU_oper)*(truck_idle/60)),TRU_KW,gridPM,Other!$G$4/454),blank)</f>
        <v/>
      </c>
      <c r="CH37" s="435" t="str">
        <f>IF(C37=TRUonly,VLOOKUP(B37+3,'Table 6'!$B$3:$D$20,3),blank)</f>
        <v/>
      </c>
      <c r="CI37" s="112" t="str">
        <f>IF(C37=TRUonly,VLOOKUP(B37+3,'Tables 2-3 TRU'!$B$14:$D$31,3),blank)</f>
        <v/>
      </c>
      <c r="CJ37" s="243" t="str">
        <f>IF(C37=TRUonly,PRODUCT(G37,U37,AF37-IF(AF37/TRU_oper&lt;1,1,AF37/TRU_oper)*(truck_idle/60),tru_Load_Factor,tru__hp,CI37,Other!$G$4/454)+PRODUCT(G37,tru_Load_Factor,tru__hp,CI37,U37,IF(AF37/TRU_oper&lt;1,1,AF37/TRU_oper)*(truck_idle/60),Other!$G$4/454)+PRODUCT(G37,U37,CH37,IF(AF37/TRU_oper&lt;1,1,AF37/TRU_oper)*(truck_idle/60),Other!$G$4/454),blank)</f>
        <v/>
      </c>
      <c r="CK37" s="243" t="str">
        <f>IF(C37=TRUonly,PRODUCT(G37,tru_Load_Factor,tru__hp,CI37,U37,IF(AF37/TRU_oper&lt;1,1,AF37/TRU_oper)*(truck_idle/60),Other!$G$4/454)+PRODUCT(G37,U37,CH37,IF(AF37/TRU_oper&lt;1,1,AF37/TRU_oper)*(truck_idle/60),Other!$G$4/454)+PRODUCT(G37,U37,(AF37-IF(AF37/TRU_oper&lt;1,1,AF37/TRU_oper)*(truck_idle/60)),TRU_KW,gridPM,Other!$G$4/454),blank)</f>
        <v/>
      </c>
      <c r="CL37" s="435" t="str">
        <f>IF(C37=TRUonly,VLOOKUP(B37+4,'Table 6'!$B$3:$D$20,3),blank)</f>
        <v/>
      </c>
      <c r="CM37" s="112" t="str">
        <f>IF(C37=TRUonly,VLOOKUP(B37+4,'Tables 2-3 TRU'!$B$14:$D$31,3),blank)</f>
        <v/>
      </c>
      <c r="CN37" s="243" t="str">
        <f>IF(C37=TRUonly,PRODUCT(G37,V37,AF37-IF(AF37/TRU_oper&lt;1,1,AF37/TRU_oper)*(truck_idle/60),tru_Load_Factor,tru__hp,CM37,Other!$G$4/454)+PRODUCT(G37,tru_Load_Factor,tru__hp,CM37,V37,IF(AF37/TRU_oper&lt;1,1,AF37/TRU_oper)*(truck_idle/60),Other!$G$4/454)+PRODUCT(G37,V37,CL37,IF(AF37/TRU_oper&lt;1,1,AF37/TRU_oper)*(truck_idle/60),Other!$G$4/454),blank)</f>
        <v/>
      </c>
      <c r="CO37" s="243" t="str">
        <f>IF(C37=TRUonly,PRODUCT(G37,tru_Load_Factor,tru__hp,CM37,V37,IF(AF37/TRU_oper&lt;1,1,AF37/TRU_oper)*(truck_idle/60),Other!$G$4/454)+PRODUCT(G37,V37,CL37,IF(AF37/TRU_oper&lt;1,1,AF37/TRU_oper)*(truck_idle/60),Other!$G$4/454)+PRODUCT(G37,V37,(AF37-IF(AF37/TRU_oper&lt;1,1,AF37/TRU_oper)*(truck_idle/60)),TRU_KW,gridPM,Other!$G$4/454),blank)</f>
        <v/>
      </c>
      <c r="CP37" s="435" t="str">
        <f>IF(C37=TRUonly,VLOOKUP(B37+5,'Table 6'!$B$3:$D$20,3),blank)</f>
        <v/>
      </c>
      <c r="CQ37" s="112" t="str">
        <f>IF(C37=TRUonly,VLOOKUP(B37+5,'Tables 2-3 TRU'!$B$14:$D$31,3),blank)</f>
        <v/>
      </c>
      <c r="CR37" s="243" t="str">
        <f>IF(C37=TRUonly,PRODUCT(G37,W37,AF37-IF(AF37/TRU_oper&lt;1,1,AF37/TRU_oper)*(truck_idle/60),tru_Load_Factor,tru__hp,CQ37,Other!$G$4/454)+PRODUCT(G37,tru_Load_Factor,tru__hp,CQ37,W37,IF(AF37/TRU_oper&lt;1,1,AF37/TRU_oper)*(truck_idle/60),Other!$G$4/454)+PRODUCT(G37,W37,CP37,IF(AF37/TRU_oper&lt;1,1,AF37/TRU_oper)*(truck_idle/60),Other!$G$4/454),blank)</f>
        <v/>
      </c>
      <c r="CS37" s="243" t="str">
        <f>IF(C37=TRUonly,PRODUCT(G37,tru_Load_Factor,tru__hp,CQ37,W37,IF(AF37/TRU_oper&lt;1,1,AF37/TRU_oper)*(truck_idle/60),Other!$G$4/454)+PRODUCT(G37,W37,CP37,IF(AF37/TRU_oper&lt;1,1,AF37/TRU_oper)*(truck_idle/60),Other!$G$4/454)+PRODUCT(G37,W37,(AF37-IF(AF37/TRU_oper&lt;1,1,AF37/TRU_oper)*(truck_idle/60)),TRU_KW,gridPM,Other!$G$4/454),blank)</f>
        <v/>
      </c>
      <c r="CT37" s="435" t="str">
        <f>IF(C37=TRUonly,VLOOKUP(B37+6,'Table 6'!$B$3:$D$20,3),blank)</f>
        <v/>
      </c>
      <c r="CU37" s="112" t="str">
        <f>IF(C37=TRUonly,VLOOKUP(B37+6,'Tables 2-3 TRU'!$B$14:$D$31,3),blank)</f>
        <v/>
      </c>
      <c r="CV37" s="243" t="str">
        <f>IF(C37=TRUonly,PRODUCT(G37,X37,AF37-IF(AF37/TRU_oper&lt;1,1,AF37/TRU_oper)*(truck_idle/60),tru_Load_Factor,tru__hp,CU37,Other!$G$4/454)+PRODUCT(G37,tru_Load_Factor,tru__hp,CU37,X37,IF(AF37/TRU_oper&lt;1,1,AF37/TRU_oper)*(truck_idle/60),Other!$G$4/454)+PRODUCT(G37,X37,CT37,IF(AF37/TRU_oper&lt;1,1,AF37/TRU_oper)*(truck_idle/60),Other!$G$4/454),blank)</f>
        <v/>
      </c>
      <c r="CW37" s="243" t="str">
        <f>IF(C37=TRUonly,PRODUCT(G37,tru_Load_Factor,tru__hp,CU37,X37,IF(AF37/TRU_oper&lt;1,1,AF37/TRU_oper)*(truck_idle/60),Other!$G$4/454)+PRODUCT(G37,X37,CT37,IF(AF37/TRU_oper&lt;1,1,AF37/TRU_oper)*(truck_idle/60),Other!$G$4/454)+PRODUCT(G37,X37,(AF37-IF(AF37/TRU_oper&lt;1,1,AF37/TRU_oper)*(truck_idle/60)),TRU_KW,gridPM,Other!$G$4/454),blank)</f>
        <v/>
      </c>
      <c r="CX37" s="435" t="str">
        <f>IF(C37=TRUonly,VLOOKUP(B37+7,'Table 6'!$B$3:$D$20,3),blank)</f>
        <v/>
      </c>
      <c r="CY37" s="112" t="str">
        <f>IF(C37=TRUonly,VLOOKUP(B37+7,'Tables 2-3 TRU'!$B$14:$D$31,3),blank)</f>
        <v/>
      </c>
      <c r="CZ37" s="243" t="str">
        <f>IF(C37=TRUonly,PRODUCT(G37,Y37,AF37-IF(AF37/TRU_oper&lt;1,1,AF37/TRU_oper)*(truck_idle/60),tru_Load_Factor,tru__hp,CY37,Other!$G$4/454)+PRODUCT(G37,tru_Load_Factor,tru__hp,CY37,Y37,IF(AF37/TRU_oper&lt;1,1,AF37/TRU_oper)*(truck_idle/60),Other!$G$4/454)+PRODUCT(G37,Y37,CX37,IF(AF37/TRU_oper&lt;1,1,AF37/TRU_oper)*(truck_idle/60),Other!$G$4/454),blank)</f>
        <v/>
      </c>
      <c r="DA37" s="243" t="str">
        <f>IF(C37=TRUonly,PRODUCT(G37,tru_Load_Factor,tru__hp,CY37,Y37,IF(AF37/TRU_oper&lt;1,1,AF37/TRU_oper)*(truck_idle/60),Other!$G$4/454)+PRODUCT(G37,Y37,CX37,IF(AF37/TRU_oper&lt;1,1,AF37/TRU_oper)*(truck_idle/60),Other!$G$4/454)+PRODUCT(G37,Y37,(AF37-IF(AF37/TRU_oper&lt;1,1,AF37/TRU_oper)*(truck_idle/60)),TRU_KW,gridPM,Other!$G$4/454),blank)</f>
        <v/>
      </c>
      <c r="DB37" s="435" t="str">
        <f>IF(C37=TRUonly,VLOOKUP(B37+8,'Table 6'!$B$3:$D$20,3),blank)</f>
        <v/>
      </c>
      <c r="DC37" s="112" t="str">
        <f>IF(C37=TRUonly,VLOOKUP(B37+8,'Tables 2-3 TRU'!$B$14:$D$31,3),blank)</f>
        <v/>
      </c>
      <c r="DD37" s="243" t="str">
        <f>IF(C37=TRUonly,PRODUCT(G37,Z37,AF37-IF(AF37/TRU_oper&lt;1,1,AF37/TRU_oper)*(truck_idle/60),tru_Load_Factor,tru__hp,DC37,Other!$G$4/454)+PRODUCT(G37,tru_Load_Factor,tru__hp,DC37,Z37,IF(AF37/TRU_oper&lt;1,1,AF37/TRU_oper)*(truck_idle/60),Other!$G$4/454)+PRODUCT(G37,Z37,DB37,IF(AF37/TRU_oper&lt;1,1,AF37/TRU_oper)*(truck_idle/60),Other!$G$4/454),blank)</f>
        <v/>
      </c>
      <c r="DE37" s="243" t="str">
        <f>IF(C37=TRUonly,PRODUCT(G37,tru_Load_Factor,tru__hp,DC37,Z37,IF(AF37/TRU_oper&lt;1,1,AF37/TRU_oper)*(truck_idle/60),Other!$G$4/454)+PRODUCT(G37,Z37,DB37,IF(AF37/TRU_oper&lt;1,1,AF37/TRU_oper)*(truck_idle/60),Other!$G$4/454)+PRODUCT(G37,Z37,(AF37-IF(AF37/TRU_oper&lt;1,1,AF37/TRU_oper)*(truck_idle/60)),TRU_KW,gridPM,Other!$G$4/454),blank)</f>
        <v/>
      </c>
      <c r="DF37" s="435" t="str">
        <f>IF(C37=TRUonly,VLOOKUP(B37+9,'Table 6'!$B$3:$D$20,3),blank)</f>
        <v/>
      </c>
      <c r="DG37" s="112" t="str">
        <f>IF(C37=TRUonly,VLOOKUP(B37+9,'Tables 2-3 TRU'!$B$14:$D$31,3),blank)</f>
        <v/>
      </c>
      <c r="DH37" s="243" t="str">
        <f>IF(C37=TRUonly,PRODUCT(G37,AA37,AF37-IF(AF37/TRU_oper&lt;1,1,AF37/TRU_oper)*(truck_idle/60),tru_Load_Factor,tru__hp,DG37,Other!$G$4/454)+PRODUCT(G37,tru_Load_Factor,tru__hp,DG37,AA37,IF(AF37/TRU_oper&lt;1,1,AF37/TRU_oper)*(truck_idle/60),Other!$G$4/454)+PRODUCT(G37,AA37,DF37,IF(AF37/TRU_oper&lt;1,1,AF37/TRU_oper)*(truck_idle/60),Other!$G$4/454),blank)</f>
        <v/>
      </c>
      <c r="DI37" s="243" t="str">
        <f>IF(C37=TRUonly,PRODUCT(G37,tru_Load_Factor,tru__hp,DG37,AA37,IF(AF37/TRU_oper&lt;1,1,AF37/TRU_oper)*(truck_idle/60),Other!$G$4/454)+PRODUCT(G37,AA37,DF37,IF(AF37/TRU_oper&lt;1,1,AF37/TRU_oper)*(truck_idle/60),Other!$G$4/454)+PRODUCT(G37,AA37,(AF37-IF(AF37/TRU_oper&lt;1,1,AF37/TRU_oper)*(truck_idle/60)),TRU_KW,gridPM,Other!$G$4/454),blank)</f>
        <v/>
      </c>
      <c r="DK37" s="4" t="str">
        <f t="shared" si="1"/>
        <v/>
      </c>
      <c r="DL37" s="4" t="str">
        <f t="shared" si="2"/>
        <v/>
      </c>
      <c r="DM37" s="4"/>
      <c r="DN37" s="4" t="str">
        <f t="shared" si="3"/>
        <v/>
      </c>
      <c r="DO37" s="4" t="str">
        <f t="shared" si="4"/>
        <v/>
      </c>
      <c r="DP37" s="4"/>
      <c r="DQ37" s="4" t="str">
        <f t="shared" si="5"/>
        <v/>
      </c>
      <c r="DR37" s="4" t="str">
        <f t="shared" si="6"/>
        <v/>
      </c>
      <c r="DS37" s="4" t="str">
        <f t="shared" si="7"/>
        <v/>
      </c>
      <c r="DT37" s="244" t="str">
        <f t="shared" si="8"/>
        <v/>
      </c>
      <c r="DU37" s="55"/>
    </row>
    <row r="38" spans="1:125" x14ac:dyDescent="0.2">
      <c r="A38" t="str">
        <f>IF(C38=TRUonly,'User Input Data'!A42,blank)</f>
        <v/>
      </c>
      <c r="B38" t="str">
        <f>IF(C38=TRUonly,'User Input Data'!B42,blank)</f>
        <v/>
      </c>
      <c r="C38" t="str">
        <f>IF('User Input Data'!C42=TRUonly,'User Input Data'!C42,blank)</f>
        <v/>
      </c>
      <c r="D38" t="str">
        <f>IF(AND('User Input Data'!D42&gt;1,C38=TRUonly),'User Input Data'!D42,blank)</f>
        <v/>
      </c>
      <c r="E38" t="str">
        <f>IF(AND('User Input Data'!E42&gt;1,C38=TRUonly),'User Input Data'!E42,blank)</f>
        <v/>
      </c>
      <c r="F38" t="str">
        <f>IF(AND('User Input Data'!F42&gt;1,C38=TRUonly),'User Input Data'!F42,blank)</f>
        <v/>
      </c>
      <c r="G38" t="str">
        <f>IF(AND('User Input Data'!G42&gt;1,C38=TRUonly),'User Input Data'!G42,blank)</f>
        <v/>
      </c>
      <c r="H38" s="78"/>
      <c r="I38" s="78"/>
      <c r="J38" s="78"/>
      <c r="K38" s="78"/>
      <c r="L38" s="78"/>
      <c r="M38" s="78"/>
      <c r="N38" s="78"/>
      <c r="O38" s="78"/>
      <c r="P38" s="78"/>
      <c r="Q38" s="78"/>
      <c r="R38" s="79" t="str">
        <f>IF(C38=TRUonly,'User Input Data'!R42,blank)</f>
        <v/>
      </c>
      <c r="S38" s="79" t="str">
        <f>IF(C38=TRUonly,'User Input Data'!S42,blank)</f>
        <v/>
      </c>
      <c r="T38" s="79" t="str">
        <f>IF(C38=TRUonly,'User Input Data'!T42,blank)</f>
        <v/>
      </c>
      <c r="U38" s="79" t="str">
        <f>IF(C38=TRUonly,'User Input Data'!U42,blank)</f>
        <v/>
      </c>
      <c r="V38" s="79" t="str">
        <f>IF(C38=TRUonly,'User Input Data'!V42,blank)</f>
        <v/>
      </c>
      <c r="W38" s="79" t="str">
        <f>IF(C38=TRUonly,'User Input Data'!W42,blank)</f>
        <v/>
      </c>
      <c r="X38" s="79" t="str">
        <f>IF(C38=TRUonly,'User Input Data'!X42,blank)</f>
        <v/>
      </c>
      <c r="Y38" s="79" t="str">
        <f>IF(C38=TRUonly,'User Input Data'!Y42,blank)</f>
        <v/>
      </c>
      <c r="Z38" s="79" t="str">
        <f>IF(C38=TRUonly,'User Input Data'!Z42,blank)</f>
        <v/>
      </c>
      <c r="AA38" s="79" t="str">
        <f>IF(C38=TRUonly,'User Input Data'!AA42,blank)</f>
        <v/>
      </c>
      <c r="AB38" s="9" t="str">
        <f>IF('User Input Data'!C42=TRUonly,'User Input Data'!AC42,blank)</f>
        <v/>
      </c>
      <c r="AC38" s="9" t="str">
        <f>IF('User Input Data'!C42=TRUonly,'User Input Data'!AD42,blank)</f>
        <v/>
      </c>
      <c r="AE38" s="78"/>
      <c r="AF38" t="str">
        <f>IF(F38&gt;0,F38,Other!$G$7)</f>
        <v/>
      </c>
      <c r="AG38" s="435" t="str">
        <f>IF(C38=TRUonly,VLOOKUP(B38+0,'Table 6'!$B$3:$D$20,2),blank)</f>
        <v/>
      </c>
      <c r="AH38" t="str">
        <f>IF(C38=TRUonly,VLOOKUP(B38+0,'Tables 2-3 TRU'!$B$14:$D$31,2),blank)</f>
        <v/>
      </c>
      <c r="AI38" s="243" t="str">
        <f>IF(C38=TRUonly,PRODUCT(G38,IF(AF38/TRU_oper&lt;1,1,AF38/TRU_oper)*(truck_idle/60),Other!$G$4/454,AG38,R38)+PRODUCT(G38,tru_Load_Factor,tru__hp,R38,IF(AF38/TRU_oper&lt;1,1,AF38/TRU_oper)*(truck_idle/60),Other!$G$4/454,AH38)+PRODUCT(G38,R38,(AF38-IF(AF38/TRU_oper&lt;1,1,AF38/TRU_oper)*(truck_idle/60)),tru_Load_Factor,tru__hp,Other!$G$4/454,AH38),blank)</f>
        <v/>
      </c>
      <c r="AJ38" s="243" t="str">
        <f>IF(C38=TRUonly,PRODUCT(G38,tru_Load_Factor,tru__hp,AH38,R38,IF(AF38/TRU_oper&lt;1,1,AF38/TRU_oper)*(truck_idle/60),Other!$G$4/454)+PRODUCT(G38,R38,AG38,IF(AF38/TRU_oper&lt;1,1,AF38/TRU_oper)*(truck_idle/60),Other!$G$4/454)+PRODUCT(G38,R38,(AF38-IF(AF38/TRU_oper&lt;1,1,AF38/TRU_oper)*(truck_idle/60)),TRU_KW,gridNox,Other!$G$4/454),blank)</f>
        <v/>
      </c>
      <c r="AK38" s="435" t="str">
        <f>IF(C38=TRUonly,VLOOKUP(B38+1,'Table 6'!$B$3:$D$20,2),blank)</f>
        <v/>
      </c>
      <c r="AL38" s="112" t="str">
        <f>IF(C38=TRUonly,VLOOKUP(B38+1,'Tables 2-3 TRU'!$B$14:$D$31,2),blank)</f>
        <v/>
      </c>
      <c r="AM38" s="243" t="str">
        <f>IF(C38=TRUonly,PRODUCT(G38,S38,AF38-IF(AF38/TRU_oper&lt;1,1,AF38/TRU_oper)*(truck_idle/60),tru_Load_Factor,tru__hp,AL38,Other!$G$4/454)+PRODUCT(G38,tru_Load_Factor,tru__hp,AL38,S38,IF(AF38/TRU_oper&lt;1,1,AF38/TRU_oper)*(truck_idle/60),Other!$G$4/454)+PRODUCT(G38,S38,AK38,IF(AF38/TRU_oper&lt;1,1,AF38/TRU_oper)*(truck_idle/60),Other!$G$4/454),blank)</f>
        <v/>
      </c>
      <c r="AN38" s="243" t="str">
        <f>IF(C38=TRUonly,PRODUCT(G38,tru_Load_Factor,tru__hp,AL38,S38,IF(AF38/TRU_oper&lt;1,1,AF38/TRU_oper)*(truck_idle/60),Other!$G$4/454)+PRODUCT(G38,S38,AK38,IF(AF38/TRU_oper&lt;1,1,AF38/TRU_oper)*(truck_idle/60),Other!$G$4/454)+PRODUCT(G38,S38,(AF38-IF(AF38/TRU_oper&lt;1,1,AF38/TRU_oper)*(truck_idle/60)),TRU_KW,gridNox,Other!$G$4/454),blank)</f>
        <v/>
      </c>
      <c r="AO38" s="435" t="str">
        <f>IF(C38=TRUonly,VLOOKUP(B38+2,'Table 6'!$B$3:$D$20,2),blank)</f>
        <v/>
      </c>
      <c r="AP38" s="112" t="str">
        <f>IF(C38=TRUonly,VLOOKUP(B38+2,'Tables 2-3 TRU'!$B$14:$D$31,2),blank)</f>
        <v/>
      </c>
      <c r="AQ38" s="243" t="str">
        <f>IF(C38=TRUonly,PRODUCT(G38,T38,AF38-IF(AF38/TRU_oper&lt;1,1,AF38/TRU_oper)*(truck_idle/60),tru_Load_Factor,tru__hp,AP38,Other!$G$4/454)+PRODUCT(G38,tru_Load_Factor,tru__hp,AP38,T38,IF(AF38/TRU_oper&lt;1,1,AF38/TRU_oper)*(truck_idle/60),Other!$G$4/454)+PRODUCT(G38,T38,AO38,IF(AF38/TRU_oper&lt;1,1,AF38/TRU_oper)*(truck_idle/60),Other!$G$4/454),blank)</f>
        <v/>
      </c>
      <c r="AR38" s="243" t="str">
        <f>IF(C38=TRUonly,PRODUCT(G38,tru_Load_Factor,tru__hp,AP38,T38,IF(AF38/TRU_oper&lt;1,1,AF38/TRU_oper)*(truck_idle/60),Other!$G$4/454)+PRODUCT(G38,T38,AO38,IF(AF38/TRU_oper&lt;1,1,AF38/TRU_oper)*(truck_idle/60),Other!$G$4/454)+PRODUCT(G38,T38,(AF38-IF(AF38/TRU_oper&lt;1,1,AF38/TRU_oper)*(truck_idle/60)),TRU_KW,gridNox,Other!$G$4/454),blank)</f>
        <v/>
      </c>
      <c r="AS38" s="435" t="str">
        <f>IF(C38=TRUonly,VLOOKUP(B38+3,'Table 6'!$B$3:$D$20,2),blank)</f>
        <v/>
      </c>
      <c r="AT38" s="112" t="str">
        <f>IF(C38=TRUonly,VLOOKUP(B38+3,'Tables 2-3 TRU'!$B$14:$D$31,2),blank)</f>
        <v/>
      </c>
      <c r="AU38" s="243" t="str">
        <f>IF(C38=TRUonly,PRODUCT(G38,U38,AF38-IF(AF38/TRU_oper&lt;1,1,AF38/TRU_oper)*(truck_idle/60),tru_Load_Factor,tru__hp,AT38,Other!$G$4/454)+PRODUCT(G38,tru_Load_Factor,tru__hp,AT38,U38,IF(AF38/TRU_oper&lt;1,1,AF38/TRU_oper)*(truck_idle/60),Other!$G$4/454)+PRODUCT(G38,U38,AS38,IF(AF38/TRU_oper&lt;1,1,AF38/TRU_oper)*(truck_idle/60),Other!$G$4/454),blank)</f>
        <v/>
      </c>
      <c r="AV38" s="243" t="str">
        <f>IF(C38=TRUonly,PRODUCT(G38,tru_Load_Factor,tru__hp,AT38,U38,IF(AF38/TRU_oper&lt;1,1,AF38/TRU_oper)*(truck_idle/60),Other!$G$4/454)+PRODUCT(G38,U38,AS38,IF(AF38/TRU_oper&lt;1,1,AF38/TRU_oper)*(truck_idle/60),Other!$G$4/454)+PRODUCT(G38,U38,(AF38-IF(AF38/TRU_oper&lt;1,1,AF38/TRU_oper)*(truck_idle/60)),TRU_KW,gridNox,Other!$G$4/454),blank)</f>
        <v/>
      </c>
      <c r="AW38" s="435" t="str">
        <f>IF(C38=TRUonly,VLOOKUP(B38+4,'Table 6'!$B$3:$D$20,2),blank)</f>
        <v/>
      </c>
      <c r="AX38" s="112" t="str">
        <f>IF(C38=TRUonly,VLOOKUP(B38+4,'Tables 2-3 TRU'!$B$14:$D$31,2),blank)</f>
        <v/>
      </c>
      <c r="AY38" s="243" t="str">
        <f>IF(C38=TRUonly,PRODUCT(G38,V38,AF38-IF(AF38/TRU_oper&lt;1,1,AF38/TRU_oper)*(truck_idle/60),tru_Load_Factor,tru__hp,AX38,Other!$G$4/454)+PRODUCT(G38,tru_Load_Factor,tru__hp,AX38,V38,IF(AF38/TRU_oper&lt;1,1,AF38/TRU_oper)*(truck_idle/60),Other!$G$4/454)+PRODUCT(G38,V38,AW38,IF(AF38/TRU_oper&lt;1,1,AF38/TRU_oper)*(truck_idle/60),Other!$G$4/454),blank)</f>
        <v/>
      </c>
      <c r="AZ38" s="243" t="str">
        <f>IF(C38=TRUonly,PRODUCT(G38,tru_Load_Factor,tru__hp,AX38,V38,IF(AF38/TRU_oper&lt;1,1,AF38/TRU_oper)*(truck_idle/60),Other!$G$4/454)+PRODUCT(G38,V38,AW38,IF(AF38/TRU_oper&lt;1,1,AF38/TRU_oper)*(truck_idle/60),Other!$G$4/454)+PRODUCT(G38,V38,(AF38-IF(AF38/TRU_oper&lt;1,1,AF38/TRU_oper)*(truck_idle/60)),TRU_KW,gridNox,Other!$G$4/454),blank)</f>
        <v/>
      </c>
      <c r="BA38" s="435" t="str">
        <f>IF(C38=TRUonly,VLOOKUP(B38+5,'Table 6'!$B$3:$D$20,2),blank)</f>
        <v/>
      </c>
      <c r="BB38" s="112" t="str">
        <f>IF(C38=TRUonly,VLOOKUP(B38+5,'Tables 2-3 TRU'!$B$14:$D$31,2),blank)</f>
        <v/>
      </c>
      <c r="BC38" s="243" t="str">
        <f>IF(C38=TRUonly,PRODUCT(G38,W38,AF38-IF(AF38/TRU_oper&lt;1,1,AF38/TRU_oper)*(truck_idle/60),tru_Load_Factor,tru__hp,BB38,Other!$G$4/454)+PRODUCT(G38,tru_Load_Factor,tru__hp,BB38,W38,IF(AF38/TRU_oper&lt;1,1,AF38/TRU_oper)*(truck_idle/60),Other!$G$4/454)+PRODUCT(G38,W38,BA38,IF(AF38/TRU_oper&lt;1,1,AF38/TRU_oper)*(truck_idle/60),Other!$G$4/454),blank)</f>
        <v/>
      </c>
      <c r="BD38" s="243" t="str">
        <f>IF(C38=TRUonly,PRODUCT(G38,tru_Load_Factor,tru__hp,BB38,W38,IF(AF38/TRU_oper&lt;1,1,AF38/TRU_oper)*(truck_idle/60),Other!$G$4/454)+PRODUCT(G38,W38,BA38,IF(AF38/TRU_oper&lt;1,1,AF38/TRU_oper)*(truck_idle/60),Other!$G$4/454)+PRODUCT(G38,W38,(AF38-IF(AF38/TRU_oper&lt;1,1,AF38/TRU_oper)*(truck_idle/60)),TRU_KW,gridNox,Other!$G$4/454),blank)</f>
        <v/>
      </c>
      <c r="BE38" s="435" t="str">
        <f>IF(C38=TRUonly,VLOOKUP(B38+6,'Table 6'!$B$3:$D$20,2),blank)</f>
        <v/>
      </c>
      <c r="BF38" s="112" t="str">
        <f>IF(C38=TRUonly,VLOOKUP(B38+6,'Tables 2-3 TRU'!$B$14:$D$31,2),blank)</f>
        <v/>
      </c>
      <c r="BG38" s="243" t="str">
        <f>IF(C38=TRUonly,PRODUCT(G38,X38,AF38-IF(AF38/TRU_oper&lt;1,1,AF38/TRU_oper)*(truck_idle/60),tru_Load_Factor,tru__hp,BF38,Other!$G$4/454)+PRODUCT(G38,tru_Load_Factor,tru__hp,BF38,X38,IF(AF38/TRU_oper&lt;1,1,AF38/TRU_oper)*(truck_idle/60),Other!$G$4/454)+PRODUCT(G38,X38,BE38,IF(AF38/TRU_oper&lt;1,1,AF38/TRU_oper)*(truck_idle/60),Other!$G$4/454),blank)</f>
        <v/>
      </c>
      <c r="BH38" s="243" t="str">
        <f>IF(C38=TRUonly,PRODUCT(G38,tru_Load_Factor,tru__hp,BF38,X38,IF(AF38/TRU_oper&lt;1,1,AF38/TRU_oper)*(truck_idle/60),Other!$G$4/454)+PRODUCT(G38,X38,BE38,IF(AF38/TRU_oper&lt;1,1,AF38/TRU_oper)*(truck_idle/60),Other!$G$4/454)+PRODUCT(G38,X38,(AF38-IF(AF38/TRU_oper&lt;1,1,AF38/TRU_oper)*(truck_idle/60)),TRU_KW,gridNox,Other!$G$4/454),blank)</f>
        <v/>
      </c>
      <c r="BI38" s="435" t="str">
        <f>IF(C38=TRUonly,VLOOKUP(B38+7,'Table 6'!$B$3:$D$20,2),blank)</f>
        <v/>
      </c>
      <c r="BJ38" s="112" t="str">
        <f>IF(C38=TRUonly,VLOOKUP(B38+7,'Tables 2-3 TRU'!$B$14:$D$31,2),blank)</f>
        <v/>
      </c>
      <c r="BK38" s="243" t="str">
        <f>IF(C38=TRUonly,PRODUCT(G38,Y38,AF38-IF(AF38/TRU_oper&lt;1,1,AF38/TRU_oper)*(truck_idle/60),tru_Load_Factor,tru__hp,BJ38,Other!$G$4/454)+PRODUCT(G38,tru_Load_Factor,tru__hp,BJ38,Y38,IF(AF38/TRU_oper&lt;1,1,AF38/TRU_oper)*(truck_idle/60),Other!$G$4/454)+PRODUCT(G38,Y38,BI38,IF(AF38/TRU_oper&lt;1,1,AF38/TRU_oper)*(truck_idle/60),Other!$G$4/454),blank)</f>
        <v/>
      </c>
      <c r="BL38" s="243" t="str">
        <f>IF(C38=TRUonly,PRODUCT(G38,tru_Load_Factor,tru__hp,BJ38,Y38,IF(AF38/TRU_oper&lt;1,1,AF38/TRU_oper)*(truck_idle/60),Other!$G$4/454)+PRODUCT(G38,Y38,BI38,IF(AF38/TRU_oper&lt;1,1,AF38/TRU_oper)*(truck_idle/60),Other!$G$4/454)+PRODUCT(G38,Y38,(AF38-IF(AF38/TRU_oper&lt;1,1,AF38/TRU_oper)*(truck_idle/60)),TRU_KW,gridNox,Other!$G$4/454),blank)</f>
        <v/>
      </c>
      <c r="BM38" s="435" t="str">
        <f>IF(C38=TRUonly,VLOOKUP(B38+8,'Table 6'!$B$3:$D$20,2),blank)</f>
        <v/>
      </c>
      <c r="BN38" s="112" t="str">
        <f>IF(C38=TRUonly,VLOOKUP(B38+8,'Tables 2-3 TRU'!$B$14:$D$31,2),blank)</f>
        <v/>
      </c>
      <c r="BO38" s="243" t="str">
        <f>IF(C38=TRUonly,PRODUCT(G38,Z38,AF38-IF(AF38/TRU_oper&lt;1,1,AF38/TRU_oper)*(truck_idle/60),tru_Load_Factor,tru__hp,BN38,Other!$G$4/454)+PRODUCT(G38,tru_Load_Factor,tru__hp,BN38,Z38,IF(AF38/TRU_oper&lt;1,1,AF38/TRU_oper)*(truck_idle/60),Other!$G$4/454)+PRODUCT(G38,Z38,BM38,IF(AF38/TRU_oper&lt;1,1,AF38/TRU_oper)*(truck_idle/60),Other!$G$4/454),blank)</f>
        <v/>
      </c>
      <c r="BP38" s="243" t="str">
        <f>IF(C38=TRUonly,PRODUCT(G38,tru_Load_Factor,tru__hp,BN38,Z38,(AF38/TRU_oper)*(truck_idle/60),Other!$G$4/454)+PRODUCT(G38,Z38,BM38,(AF38/TRU_oper)*(truck_idle/60),Other!$G$4/454)+PRODUCT(G38,Z38,(AF38-(AF38/TRU_oper)*(truck_idle/60)),TRU_KW,gridNox,Other!$G$4/454),blank)</f>
        <v/>
      </c>
      <c r="BQ38" s="435" t="str">
        <f>IF(C38=TRUonly,VLOOKUP(B38+9,'Table 6'!$B$3:$D$20,2),blank)</f>
        <v/>
      </c>
      <c r="BR38" s="112" t="str">
        <f>IF(C38=TRUonly,VLOOKUP(B38+9,'Tables 2-3 TRU'!$B$14:$D$31,2),blank)</f>
        <v/>
      </c>
      <c r="BS38" s="243" t="str">
        <f>IF(C38=TRUonly,PRODUCT(G38,AA38,AF38-IF(AF38/TRU_oper&lt;1,1,AF38/TRU_oper)*(truck_idle/60),tru_Load_Factor,tru__hp,BR38,Other!$G$4/454)+PRODUCT(G38,tru_Load_Factor,tru__hp,BR38,AA38,IF(AF38/TRU_oper&lt;1,1,AF38/TRU_oper)*(truck_idle/60),Other!$G$4/454)+PRODUCT(G38,AA38,BQ38,IF(AF38/TRU_oper&lt;1,1,AF38/TRU_oper)*(truck_idle/60),Other!$G$4/454),blank)</f>
        <v/>
      </c>
      <c r="BT38" s="243" t="str">
        <f>IF(C38=TRUonly,PRODUCT(G38,tru_Load_Factor,tru__hp,BR38,AA38,IF(AF38/TRU_oper&lt;1,1,AF38/TRU_oper)*(truck_idle/60),Other!$G$4/454)+PRODUCT(G38,AA38,BQ38,IF(AF38/TRU_oper&lt;1,1,AF38/TRU_oper)*(truck_idle/60),Other!$G$4/454)+PRODUCT(G38,AA38,(AF38-IF(AF38/TRU_oper&lt;1,1,AF38/TRU_oper)*(truck_idle/60)),TRU_KW,gridNox,Other!$G$4/454),blank)</f>
        <v/>
      </c>
      <c r="BU38" s="112"/>
      <c r="BV38" s="435" t="str">
        <f>IF(C38=TRUonly,VLOOKUP(B38+0,'Table 6'!$B$3:$D$20,3),blank)</f>
        <v/>
      </c>
      <c r="BW38" s="112" t="str">
        <f>IF(C38=TRUonly,VLOOKUP(B38+0,'Tables 2-3 TRU'!$B$14:$D$31,3),blank)</f>
        <v/>
      </c>
      <c r="BX38" s="243" t="str">
        <f>IF(C38=TRUonly,PRODUCT(G38,R38,AF38-IF(AF38/TRU_oper&lt;1,1,AF38/TRU_oper)*(truck_idle/60),tru_Load_Factor,tru__hp,BW38,Other!$G$4/454)+PRODUCT(G38,tru_Load_Factor,tru__hp,BW38,R38,IF(AF38/TRU_oper&lt;1,1,AF38/TRU_oper)*(truck_idle/60),365/454)+PRODUCT(G38,R38,BV38,IF(AF38/TRU_oper&lt;1,1,AF38/TRU_oper)*(truck_idle/60),Other!$G$4/454),blank)</f>
        <v/>
      </c>
      <c r="BY38" s="243" t="str">
        <f>IF(C38=TRUonly,PRODUCT(G38,tru_Load_Factor,tru__hp,BW38,R38,IF(AF38/TRU_oper&lt;1,1,AF38/TRU_oper)*(truck_idle/60),Other!$G$4/454)+PRODUCT(G38,R38,BV38,IF(AF38/TRU_oper&lt;1,1,AF38/TRU_oper)*(truck_idle/60),Other!$G$4/454)+PRODUCT(G38,R38,(AF38-IF(AF38/TRU_oper&lt;1,1,AF38/TRU_oper)*(truck_idle/60)),TRU_KW,gridPM,Other!$G$4/454),blank)</f>
        <v/>
      </c>
      <c r="BZ38" s="435" t="str">
        <f>IF(C38=TRUonly,VLOOKUP(B38+1,'Table 6'!$B$3:$D$20,3),blank)</f>
        <v/>
      </c>
      <c r="CA38" s="112" t="str">
        <f>IF(C38=TRUonly,VLOOKUP(B38+1,'Tables 2-3 TRU'!$B$14:$D$31,3),blank)</f>
        <v/>
      </c>
      <c r="CB38" s="243" t="str">
        <f>IF(C38=TRUonly,PRODUCT(G38,S38,AF38-IF(AF38/TRU_oper&lt;1,1,AF38/TRU_oper)*(truck_idle/60),tru_Load_Factor,tru__hp,CA38,Other!$G$4/454)+PRODUCT(G38,tru_Load_Factor,tru__hp,CA38,S38,IF(AF38/TRU_oper&lt;1,1,AF38/TRU_oper)*(truck_idle/60),365/454)+PRODUCT(G38,S38,BZ38,IF(AF38/TRU_oper&lt;1,1,AF38/TRU_oper)*(truck_idle/60),Other!$G$4/454),blank)</f>
        <v/>
      </c>
      <c r="CC38" s="243" t="str">
        <f>IF(C38=TRUonly,PRODUCT(G38,tru_Load_Factor,tru__hp,CA38,S38,IF(AF38/TRU_oper&lt;1,1,AF38/TRU_oper)*(truck_idle/60),Other!$G$4/454)+PRODUCT(G38,S38,BZ38,IF(AF38/TRU_oper&lt;1,1,AF38/TRU_oper)*(truck_idle/60),Other!$G$4/454)+PRODUCT(G38,S38,(AF38-IF(AF38/TRU_oper&lt;1,1,AF38/TRU_oper)*(truck_idle/60)),TRU_KW,gridPM,Other!$G$4/454),blank)</f>
        <v/>
      </c>
      <c r="CD38" s="435" t="str">
        <f>IF(C38=TRUonly,VLOOKUP(B38+2,'Table 6'!$B$3:$D$20,3),blank)</f>
        <v/>
      </c>
      <c r="CE38" s="112" t="str">
        <f>IF(C38=TRUonly,VLOOKUP(B38+2,'Tables 2-3 TRU'!$B$14:$D$31,3),blank)</f>
        <v/>
      </c>
      <c r="CF38" s="243" t="str">
        <f>IF(C38=TRUonly,PRODUCT(G38,T38,AF38-IF(AF38/TRU_oper&lt;1,1,AF38/TRU_oper)*(truck_idle/60),tru_Load_Factor,tru__hp,CE38,Other!$G$4/454)+PRODUCT(G38,tru_Load_Factor,tru__hp,CE38,T38,IF(AF38/TRU_oper&lt;1,1,AF38/TRU_oper)*(truck_idle/60),365/454)+PRODUCT(G38,T38,CD38,IF(AF38/TRU_oper&lt;1,1,AF38/TRU_oper)*(truck_idle/60),Other!$G$4/454),blank)</f>
        <v/>
      </c>
      <c r="CG38" s="243" t="str">
        <f>IF(C38=TRUonly,PRODUCT(G38,tru_Load_Factor,tru__hp,CE38,T38,IF(AF38/TRU_oper&lt;1,1,AF38/TRU_oper)*(truck_idle/60),Other!$G$4/454)+PRODUCT(G38,T38,CD38,IF(AF38/TRU_oper&lt;1,1,AF38/TRU_oper)*(truck_idle/60),Other!$G$4/454)+PRODUCT(G38,T38,(AF38-IF(AF38/TRU_oper&lt;1,1,AF38/TRU_oper)*(truck_idle/60)),TRU_KW,gridPM,Other!$G$4/454),blank)</f>
        <v/>
      </c>
      <c r="CH38" s="435" t="str">
        <f>IF(C38=TRUonly,VLOOKUP(B38+3,'Table 6'!$B$3:$D$20,3),blank)</f>
        <v/>
      </c>
      <c r="CI38" s="112" t="str">
        <f>IF(C38=TRUonly,VLOOKUP(B38+3,'Tables 2-3 TRU'!$B$14:$D$31,3),blank)</f>
        <v/>
      </c>
      <c r="CJ38" s="243" t="str">
        <f>IF(C38=TRUonly,PRODUCT(G38,U38,AF38-IF(AF38/TRU_oper&lt;1,1,AF38/TRU_oper)*(truck_idle/60),tru_Load_Factor,tru__hp,CI38,Other!$G$4/454)+PRODUCT(G38,tru_Load_Factor,tru__hp,CI38,U38,IF(AF38/TRU_oper&lt;1,1,AF38/TRU_oper)*(truck_idle/60),Other!$G$4/454)+PRODUCT(G38,U38,CH38,IF(AF38/TRU_oper&lt;1,1,AF38/TRU_oper)*(truck_idle/60),Other!$G$4/454),blank)</f>
        <v/>
      </c>
      <c r="CK38" s="243" t="str">
        <f>IF(C38=TRUonly,PRODUCT(G38,tru_Load_Factor,tru__hp,CI38,U38,IF(AF38/TRU_oper&lt;1,1,AF38/TRU_oper)*(truck_idle/60),Other!$G$4/454)+PRODUCT(G38,U38,CH38,IF(AF38/TRU_oper&lt;1,1,AF38/TRU_oper)*(truck_idle/60),Other!$G$4/454)+PRODUCT(G38,U38,(AF38-IF(AF38/TRU_oper&lt;1,1,AF38/TRU_oper)*(truck_idle/60)),TRU_KW,gridPM,Other!$G$4/454),blank)</f>
        <v/>
      </c>
      <c r="CL38" s="435" t="str">
        <f>IF(C38=TRUonly,VLOOKUP(B38+4,'Table 6'!$B$3:$D$20,3),blank)</f>
        <v/>
      </c>
      <c r="CM38" s="112" t="str">
        <f>IF(C38=TRUonly,VLOOKUP(B38+4,'Tables 2-3 TRU'!$B$14:$D$31,3),blank)</f>
        <v/>
      </c>
      <c r="CN38" s="243" t="str">
        <f>IF(C38=TRUonly,PRODUCT(G38,V38,AF38-IF(AF38/TRU_oper&lt;1,1,AF38/TRU_oper)*(truck_idle/60),tru_Load_Factor,tru__hp,CM38,Other!$G$4/454)+PRODUCT(G38,tru_Load_Factor,tru__hp,CM38,V38,IF(AF38/TRU_oper&lt;1,1,AF38/TRU_oper)*(truck_idle/60),Other!$G$4/454)+PRODUCT(G38,V38,CL38,IF(AF38/TRU_oper&lt;1,1,AF38/TRU_oper)*(truck_idle/60),Other!$G$4/454),blank)</f>
        <v/>
      </c>
      <c r="CO38" s="243" t="str">
        <f>IF(C38=TRUonly,PRODUCT(G38,tru_Load_Factor,tru__hp,CM38,V38,IF(AF38/TRU_oper&lt;1,1,AF38/TRU_oper)*(truck_idle/60),Other!$G$4/454)+PRODUCT(G38,V38,CL38,IF(AF38/TRU_oper&lt;1,1,AF38/TRU_oper)*(truck_idle/60),Other!$G$4/454)+PRODUCT(G38,V38,(AF38-IF(AF38/TRU_oper&lt;1,1,AF38/TRU_oper)*(truck_idle/60)),TRU_KW,gridPM,Other!$G$4/454),blank)</f>
        <v/>
      </c>
      <c r="CP38" s="435" t="str">
        <f>IF(C38=TRUonly,VLOOKUP(B38+5,'Table 6'!$B$3:$D$20,3),blank)</f>
        <v/>
      </c>
      <c r="CQ38" s="112" t="str">
        <f>IF(C38=TRUonly,VLOOKUP(B38+5,'Tables 2-3 TRU'!$B$14:$D$31,3),blank)</f>
        <v/>
      </c>
      <c r="CR38" s="243" t="str">
        <f>IF(C38=TRUonly,PRODUCT(G38,W38,AF38-IF(AF38/TRU_oper&lt;1,1,AF38/TRU_oper)*(truck_idle/60),tru_Load_Factor,tru__hp,CQ38,Other!$G$4/454)+PRODUCT(G38,tru_Load_Factor,tru__hp,CQ38,W38,IF(AF38/TRU_oper&lt;1,1,AF38/TRU_oper)*(truck_idle/60),Other!$G$4/454)+PRODUCT(G38,W38,CP38,IF(AF38/TRU_oper&lt;1,1,AF38/TRU_oper)*(truck_idle/60),Other!$G$4/454),blank)</f>
        <v/>
      </c>
      <c r="CS38" s="243" t="str">
        <f>IF(C38=TRUonly,PRODUCT(G38,tru_Load_Factor,tru__hp,CQ38,W38,IF(AF38/TRU_oper&lt;1,1,AF38/TRU_oper)*(truck_idle/60),Other!$G$4/454)+PRODUCT(G38,W38,CP38,IF(AF38/TRU_oper&lt;1,1,AF38/TRU_oper)*(truck_idle/60),Other!$G$4/454)+PRODUCT(G38,W38,(AF38-IF(AF38/TRU_oper&lt;1,1,AF38/TRU_oper)*(truck_idle/60)),TRU_KW,gridPM,Other!$G$4/454),blank)</f>
        <v/>
      </c>
      <c r="CT38" s="435" t="str">
        <f>IF(C38=TRUonly,VLOOKUP(B38+6,'Table 6'!$B$3:$D$20,3),blank)</f>
        <v/>
      </c>
      <c r="CU38" s="112" t="str">
        <f>IF(C38=TRUonly,VLOOKUP(B38+6,'Tables 2-3 TRU'!$B$14:$D$31,3),blank)</f>
        <v/>
      </c>
      <c r="CV38" s="243" t="str">
        <f>IF(C38=TRUonly,PRODUCT(G38,X38,AF38-IF(AF38/TRU_oper&lt;1,1,AF38/TRU_oper)*(truck_idle/60),tru_Load_Factor,tru__hp,CU38,Other!$G$4/454)+PRODUCT(G38,tru_Load_Factor,tru__hp,CU38,X38,IF(AF38/TRU_oper&lt;1,1,AF38/TRU_oper)*(truck_idle/60),Other!$G$4/454)+PRODUCT(G38,X38,CT38,IF(AF38/TRU_oper&lt;1,1,AF38/TRU_oper)*(truck_idle/60),Other!$G$4/454),blank)</f>
        <v/>
      </c>
      <c r="CW38" s="243" t="str">
        <f>IF(C38=TRUonly,PRODUCT(G38,tru_Load_Factor,tru__hp,CU38,X38,IF(AF38/TRU_oper&lt;1,1,AF38/TRU_oper)*(truck_idle/60),Other!$G$4/454)+PRODUCT(G38,X38,CT38,IF(AF38/TRU_oper&lt;1,1,AF38/TRU_oper)*(truck_idle/60),Other!$G$4/454)+PRODUCT(G38,X38,(AF38-IF(AF38/TRU_oper&lt;1,1,AF38/TRU_oper)*(truck_idle/60)),TRU_KW,gridPM,Other!$G$4/454),blank)</f>
        <v/>
      </c>
      <c r="CX38" s="435" t="str">
        <f>IF(C38=TRUonly,VLOOKUP(B38+7,'Table 6'!$B$3:$D$20,3),blank)</f>
        <v/>
      </c>
      <c r="CY38" s="112" t="str">
        <f>IF(C38=TRUonly,VLOOKUP(B38+7,'Tables 2-3 TRU'!$B$14:$D$31,3),blank)</f>
        <v/>
      </c>
      <c r="CZ38" s="243" t="str">
        <f>IF(C38=TRUonly,PRODUCT(G38,Y38,AF38-IF(AF38/TRU_oper&lt;1,1,AF38/TRU_oper)*(truck_idle/60),tru_Load_Factor,tru__hp,CY38,Other!$G$4/454)+PRODUCT(G38,tru_Load_Factor,tru__hp,CY38,Y38,IF(AF38/TRU_oper&lt;1,1,AF38/TRU_oper)*(truck_idle/60),Other!$G$4/454)+PRODUCT(G38,Y38,CX38,IF(AF38/TRU_oper&lt;1,1,AF38/TRU_oper)*(truck_idle/60),Other!$G$4/454),blank)</f>
        <v/>
      </c>
      <c r="DA38" s="243" t="str">
        <f>IF(C38=TRUonly,PRODUCT(G38,tru_Load_Factor,tru__hp,CY38,Y38,IF(AF38/TRU_oper&lt;1,1,AF38/TRU_oper)*(truck_idle/60),Other!$G$4/454)+PRODUCT(G38,Y38,CX38,IF(AF38/TRU_oper&lt;1,1,AF38/TRU_oper)*(truck_idle/60),Other!$G$4/454)+PRODUCT(G38,Y38,(AF38-IF(AF38/TRU_oper&lt;1,1,AF38/TRU_oper)*(truck_idle/60)),TRU_KW,gridPM,Other!$G$4/454),blank)</f>
        <v/>
      </c>
      <c r="DB38" s="435" t="str">
        <f>IF(C38=TRUonly,VLOOKUP(B38+8,'Table 6'!$B$3:$D$20,3),blank)</f>
        <v/>
      </c>
      <c r="DC38" s="112" t="str">
        <f>IF(C38=TRUonly,VLOOKUP(B38+8,'Tables 2-3 TRU'!$B$14:$D$31,3),blank)</f>
        <v/>
      </c>
      <c r="DD38" s="243" t="str">
        <f>IF(C38=TRUonly,PRODUCT(G38,Z38,AF38-IF(AF38/TRU_oper&lt;1,1,AF38/TRU_oper)*(truck_idle/60),tru_Load_Factor,tru__hp,DC38,Other!$G$4/454)+PRODUCT(G38,tru_Load_Factor,tru__hp,DC38,Z38,IF(AF38/TRU_oper&lt;1,1,AF38/TRU_oper)*(truck_idle/60),Other!$G$4/454)+PRODUCT(G38,Z38,DB38,IF(AF38/TRU_oper&lt;1,1,AF38/TRU_oper)*(truck_idle/60),Other!$G$4/454),blank)</f>
        <v/>
      </c>
      <c r="DE38" s="243" t="str">
        <f>IF(C38=TRUonly,PRODUCT(G38,tru_Load_Factor,tru__hp,DC38,Z38,IF(AF38/TRU_oper&lt;1,1,AF38/TRU_oper)*(truck_idle/60),Other!$G$4/454)+PRODUCT(G38,Z38,DB38,IF(AF38/TRU_oper&lt;1,1,AF38/TRU_oper)*(truck_idle/60),Other!$G$4/454)+PRODUCT(G38,Z38,(AF38-IF(AF38/TRU_oper&lt;1,1,AF38/TRU_oper)*(truck_idle/60)),TRU_KW,gridPM,Other!$G$4/454),blank)</f>
        <v/>
      </c>
      <c r="DF38" s="435" t="str">
        <f>IF(C38=TRUonly,VLOOKUP(B38+9,'Table 6'!$B$3:$D$20,3),blank)</f>
        <v/>
      </c>
      <c r="DG38" s="112" t="str">
        <f>IF(C38=TRUonly,VLOOKUP(B38+9,'Tables 2-3 TRU'!$B$14:$D$31,3),blank)</f>
        <v/>
      </c>
      <c r="DH38" s="243" t="str">
        <f>IF(C38=TRUonly,PRODUCT(G38,AA38,AF38-IF(AF38/TRU_oper&lt;1,1,AF38/TRU_oper)*(truck_idle/60),tru_Load_Factor,tru__hp,DG38,Other!$G$4/454)+PRODUCT(G38,tru_Load_Factor,tru__hp,DG38,AA38,IF(AF38/TRU_oper&lt;1,1,AF38/TRU_oper)*(truck_idle/60),Other!$G$4/454)+PRODUCT(G38,AA38,DF38,IF(AF38/TRU_oper&lt;1,1,AF38/TRU_oper)*(truck_idle/60),Other!$G$4/454),blank)</f>
        <v/>
      </c>
      <c r="DI38" s="243" t="str">
        <f>IF(C38=TRUonly,PRODUCT(G38,tru_Load_Factor,tru__hp,DG38,AA38,IF(AF38/TRU_oper&lt;1,1,AF38/TRU_oper)*(truck_idle/60),Other!$G$4/454)+PRODUCT(G38,AA38,DF38,IF(AF38/TRU_oper&lt;1,1,AF38/TRU_oper)*(truck_idle/60),Other!$G$4/454)+PRODUCT(G38,AA38,(AF38-IF(AF38/TRU_oper&lt;1,1,AF38/TRU_oper)*(truck_idle/60)),TRU_KW,gridPM,Other!$G$4/454),blank)</f>
        <v/>
      </c>
      <c r="DK38" s="4" t="str">
        <f t="shared" si="1"/>
        <v/>
      </c>
      <c r="DL38" s="4" t="str">
        <f t="shared" si="2"/>
        <v/>
      </c>
      <c r="DM38" s="4"/>
      <c r="DN38" s="4" t="str">
        <f t="shared" si="3"/>
        <v/>
      </c>
      <c r="DO38" s="4" t="str">
        <f t="shared" si="4"/>
        <v/>
      </c>
      <c r="DP38" s="4"/>
      <c r="DQ38" s="4" t="str">
        <f t="shared" si="5"/>
        <v/>
      </c>
      <c r="DR38" s="4" t="str">
        <f t="shared" si="6"/>
        <v/>
      </c>
      <c r="DS38" s="4" t="str">
        <f t="shared" si="7"/>
        <v/>
      </c>
      <c r="DT38" s="244" t="str">
        <f t="shared" si="8"/>
        <v/>
      </c>
      <c r="DU38" s="55"/>
    </row>
    <row r="39" spans="1:125" x14ac:dyDescent="0.2">
      <c r="A39" t="str">
        <f>IF(C39=TRUonly,'User Input Data'!A43,blank)</f>
        <v/>
      </c>
      <c r="B39" t="str">
        <f>IF(C39=TRUonly,'User Input Data'!B43,blank)</f>
        <v/>
      </c>
      <c r="C39" t="str">
        <f>IF('User Input Data'!C43=TRUonly,'User Input Data'!C43,blank)</f>
        <v/>
      </c>
      <c r="D39" t="str">
        <f>IF(AND('User Input Data'!D43&gt;1,C39=TRUonly),'User Input Data'!D43,blank)</f>
        <v/>
      </c>
      <c r="E39" t="str">
        <f>IF(AND('User Input Data'!E43&gt;1,C39=TRUonly),'User Input Data'!E43,blank)</f>
        <v/>
      </c>
      <c r="F39" t="str">
        <f>IF(AND('User Input Data'!F43&gt;1,C39=TRUonly),'User Input Data'!F43,blank)</f>
        <v/>
      </c>
      <c r="G39" t="str">
        <f>IF(AND('User Input Data'!G43&gt;1,C39=TRUonly),'User Input Data'!G43,blank)</f>
        <v/>
      </c>
      <c r="H39" s="78"/>
      <c r="I39" s="78"/>
      <c r="J39" s="78"/>
      <c r="K39" s="78"/>
      <c r="L39" s="78"/>
      <c r="M39" s="78"/>
      <c r="N39" s="78"/>
      <c r="O39" s="78"/>
      <c r="P39" s="78"/>
      <c r="Q39" s="78"/>
      <c r="R39" s="79" t="str">
        <f>IF(C39=TRUonly,'User Input Data'!R43,blank)</f>
        <v/>
      </c>
      <c r="S39" s="79" t="str">
        <f>IF(C39=TRUonly,'User Input Data'!S43,blank)</f>
        <v/>
      </c>
      <c r="T39" s="79" t="str">
        <f>IF(C39=TRUonly,'User Input Data'!T43,blank)</f>
        <v/>
      </c>
      <c r="U39" s="79" t="str">
        <f>IF(C39=TRUonly,'User Input Data'!U43,blank)</f>
        <v/>
      </c>
      <c r="V39" s="79" t="str">
        <f>IF(C39=TRUonly,'User Input Data'!V43,blank)</f>
        <v/>
      </c>
      <c r="W39" s="79" t="str">
        <f>IF(C39=TRUonly,'User Input Data'!W43,blank)</f>
        <v/>
      </c>
      <c r="X39" s="79" t="str">
        <f>IF(C39=TRUonly,'User Input Data'!X43,blank)</f>
        <v/>
      </c>
      <c r="Y39" s="79" t="str">
        <f>IF(C39=TRUonly,'User Input Data'!Y43,blank)</f>
        <v/>
      </c>
      <c r="Z39" s="79" t="str">
        <f>IF(C39=TRUonly,'User Input Data'!Z43,blank)</f>
        <v/>
      </c>
      <c r="AA39" s="79" t="str">
        <f>IF(C39=TRUonly,'User Input Data'!AA43,blank)</f>
        <v/>
      </c>
      <c r="AB39" s="9" t="str">
        <f>IF('User Input Data'!C43=TRUonly,'User Input Data'!AC43,blank)</f>
        <v/>
      </c>
      <c r="AC39" s="9" t="str">
        <f>IF('User Input Data'!C43=TRUonly,'User Input Data'!AD43,blank)</f>
        <v/>
      </c>
      <c r="AE39" s="78"/>
      <c r="AF39" t="str">
        <f>IF(F39&gt;0,F39,Other!$G$7)</f>
        <v/>
      </c>
      <c r="AG39" s="435" t="str">
        <f>IF(C39=TRUonly,VLOOKUP(B39+0,'Table 6'!$B$3:$D$20,2),blank)</f>
        <v/>
      </c>
      <c r="AH39" t="str">
        <f>IF(C39=TRUonly,VLOOKUP(B39+0,'Tables 2-3 TRU'!$B$14:$D$31,2),blank)</f>
        <v/>
      </c>
      <c r="AI39" s="243" t="str">
        <f>IF(C39=TRUonly,PRODUCT(G39,IF(AF39/TRU_oper&lt;1,1,AF39/TRU_oper)*(truck_idle/60),Other!$G$4/454,AG39,R39)+PRODUCT(G39,tru_Load_Factor,tru__hp,R39,IF(AF39/TRU_oper&lt;1,1,AF39/TRU_oper)*(truck_idle/60),Other!$G$4/454,AH39)+PRODUCT(G39,R39,(AF39-IF(AF39/TRU_oper&lt;1,1,AF39/TRU_oper)*(truck_idle/60)),tru_Load_Factor,tru__hp,Other!$G$4/454,AH39),blank)</f>
        <v/>
      </c>
      <c r="AJ39" s="243" t="str">
        <f>IF(C39=TRUonly,PRODUCT(G39,tru_Load_Factor,tru__hp,AH39,R39,IF(AF39/TRU_oper&lt;1,1,AF39/TRU_oper)*(truck_idle/60),Other!$G$4/454)+PRODUCT(G39,R39,AG39,IF(AF39/TRU_oper&lt;1,1,AF39/TRU_oper)*(truck_idle/60),Other!$G$4/454)+PRODUCT(G39,R39,(AF39-IF(AF39/TRU_oper&lt;1,1,AF39/TRU_oper)*(truck_idle/60)),TRU_KW,gridNox,Other!$G$4/454),blank)</f>
        <v/>
      </c>
      <c r="AK39" s="435" t="str">
        <f>IF(C39=TRUonly,VLOOKUP(B39+1,'Table 6'!$B$3:$D$20,2),blank)</f>
        <v/>
      </c>
      <c r="AL39" s="112" t="str">
        <f>IF(C39=TRUonly,VLOOKUP(B39+1,'Tables 2-3 TRU'!$B$14:$D$31,2),blank)</f>
        <v/>
      </c>
      <c r="AM39" s="243" t="str">
        <f>IF(C39=TRUonly,PRODUCT(G39,S39,AF39-IF(AF39/TRU_oper&lt;1,1,AF39/TRU_oper)*(truck_idle/60),tru_Load_Factor,tru__hp,AL39,Other!$G$4/454)+PRODUCT(G39,tru_Load_Factor,tru__hp,AL39,S39,IF(AF39/TRU_oper&lt;1,1,AF39/TRU_oper)*(truck_idle/60),Other!$G$4/454)+PRODUCT(G39,S39,AK39,IF(AF39/TRU_oper&lt;1,1,AF39/TRU_oper)*(truck_idle/60),Other!$G$4/454),blank)</f>
        <v/>
      </c>
      <c r="AN39" s="243" t="str">
        <f>IF(C39=TRUonly,PRODUCT(G39,tru_Load_Factor,tru__hp,AL39,S39,IF(AF39/TRU_oper&lt;1,1,AF39/TRU_oper)*(truck_idle/60),Other!$G$4/454)+PRODUCT(G39,S39,AK39,IF(AF39/TRU_oper&lt;1,1,AF39/TRU_oper)*(truck_idle/60),Other!$G$4/454)+PRODUCT(G39,S39,(AF39-IF(AF39/TRU_oper&lt;1,1,AF39/TRU_oper)*(truck_idle/60)),TRU_KW,gridNox,Other!$G$4/454),blank)</f>
        <v/>
      </c>
      <c r="AO39" s="435" t="str">
        <f>IF(C39=TRUonly,VLOOKUP(B39+2,'Table 6'!$B$3:$D$20,2),blank)</f>
        <v/>
      </c>
      <c r="AP39" s="112" t="str">
        <f>IF(C39=TRUonly,VLOOKUP(B39+2,'Tables 2-3 TRU'!$B$14:$D$31,2),blank)</f>
        <v/>
      </c>
      <c r="AQ39" s="243" t="str">
        <f>IF(C39=TRUonly,PRODUCT(G39,T39,AF39-IF(AF39/TRU_oper&lt;1,1,AF39/TRU_oper)*(truck_idle/60),tru_Load_Factor,tru__hp,AP39,Other!$G$4/454)+PRODUCT(G39,tru_Load_Factor,tru__hp,AP39,T39,IF(AF39/TRU_oper&lt;1,1,AF39/TRU_oper)*(truck_idle/60),Other!$G$4/454)+PRODUCT(G39,T39,AO39,IF(AF39/TRU_oper&lt;1,1,AF39/TRU_oper)*(truck_idle/60),Other!$G$4/454),blank)</f>
        <v/>
      </c>
      <c r="AR39" s="243" t="str">
        <f>IF(C39=TRUonly,PRODUCT(G39,tru_Load_Factor,tru__hp,AP39,T39,IF(AF39/TRU_oper&lt;1,1,AF39/TRU_oper)*(truck_idle/60),Other!$G$4/454)+PRODUCT(G39,T39,AO39,IF(AF39/TRU_oper&lt;1,1,AF39/TRU_oper)*(truck_idle/60),Other!$G$4/454)+PRODUCT(G39,T39,(AF39-IF(AF39/TRU_oper&lt;1,1,AF39/TRU_oper)*(truck_idle/60)),TRU_KW,gridNox,Other!$G$4/454),blank)</f>
        <v/>
      </c>
      <c r="AS39" s="435" t="str">
        <f>IF(C39=TRUonly,VLOOKUP(B39+3,'Table 6'!$B$3:$D$20,2),blank)</f>
        <v/>
      </c>
      <c r="AT39" s="112" t="str">
        <f>IF(C39=TRUonly,VLOOKUP(B39+3,'Tables 2-3 TRU'!$B$14:$D$31,2),blank)</f>
        <v/>
      </c>
      <c r="AU39" s="243" t="str">
        <f>IF(C39=TRUonly,PRODUCT(G39,U39,AF39-IF(AF39/TRU_oper&lt;1,1,AF39/TRU_oper)*(truck_idle/60),tru_Load_Factor,tru__hp,AT39,Other!$G$4/454)+PRODUCT(G39,tru_Load_Factor,tru__hp,AT39,U39,IF(AF39/TRU_oper&lt;1,1,AF39/TRU_oper)*(truck_idle/60),Other!$G$4/454)+PRODUCT(G39,U39,AS39,IF(AF39/TRU_oper&lt;1,1,AF39/TRU_oper)*(truck_idle/60),Other!$G$4/454),blank)</f>
        <v/>
      </c>
      <c r="AV39" s="243" t="str">
        <f>IF(C39=TRUonly,PRODUCT(G39,tru_Load_Factor,tru__hp,AT39,U39,IF(AF39/TRU_oper&lt;1,1,AF39/TRU_oper)*(truck_idle/60),Other!$G$4/454)+PRODUCT(G39,U39,AS39,IF(AF39/TRU_oper&lt;1,1,AF39/TRU_oper)*(truck_idle/60),Other!$G$4/454)+PRODUCT(G39,U39,(AF39-IF(AF39/TRU_oper&lt;1,1,AF39/TRU_oper)*(truck_idle/60)),TRU_KW,gridNox,Other!$G$4/454),blank)</f>
        <v/>
      </c>
      <c r="AW39" s="435" t="str">
        <f>IF(C39=TRUonly,VLOOKUP(B39+4,'Table 6'!$B$3:$D$20,2),blank)</f>
        <v/>
      </c>
      <c r="AX39" s="112" t="str">
        <f>IF(C39=TRUonly,VLOOKUP(B39+4,'Tables 2-3 TRU'!$B$14:$D$31,2),blank)</f>
        <v/>
      </c>
      <c r="AY39" s="243" t="str">
        <f>IF(C39=TRUonly,PRODUCT(G39,V39,AF39-IF(AF39/TRU_oper&lt;1,1,AF39/TRU_oper)*(truck_idle/60),tru_Load_Factor,tru__hp,AX39,Other!$G$4/454)+PRODUCT(G39,tru_Load_Factor,tru__hp,AX39,V39,IF(AF39/TRU_oper&lt;1,1,AF39/TRU_oper)*(truck_idle/60),Other!$G$4/454)+PRODUCT(G39,V39,AW39,IF(AF39/TRU_oper&lt;1,1,AF39/TRU_oper)*(truck_idle/60),Other!$G$4/454),blank)</f>
        <v/>
      </c>
      <c r="AZ39" s="243" t="str">
        <f>IF(C39=TRUonly,PRODUCT(G39,tru_Load_Factor,tru__hp,AX39,V39,IF(AF39/TRU_oper&lt;1,1,AF39/TRU_oper)*(truck_idle/60),Other!$G$4/454)+PRODUCT(G39,V39,AW39,IF(AF39/TRU_oper&lt;1,1,AF39/TRU_oper)*(truck_idle/60),Other!$G$4/454)+PRODUCT(G39,V39,(AF39-IF(AF39/TRU_oper&lt;1,1,AF39/TRU_oper)*(truck_idle/60)),TRU_KW,gridNox,Other!$G$4/454),blank)</f>
        <v/>
      </c>
      <c r="BA39" s="435" t="str">
        <f>IF(C39=TRUonly,VLOOKUP(B39+5,'Table 6'!$B$3:$D$20,2),blank)</f>
        <v/>
      </c>
      <c r="BB39" s="112" t="str">
        <f>IF(C39=TRUonly,VLOOKUP(B39+5,'Tables 2-3 TRU'!$B$14:$D$31,2),blank)</f>
        <v/>
      </c>
      <c r="BC39" s="243" t="str">
        <f>IF(C39=TRUonly,PRODUCT(G39,W39,AF39-IF(AF39/TRU_oper&lt;1,1,AF39/TRU_oper)*(truck_idle/60),tru_Load_Factor,tru__hp,BB39,Other!$G$4/454)+PRODUCT(G39,tru_Load_Factor,tru__hp,BB39,W39,IF(AF39/TRU_oper&lt;1,1,AF39/TRU_oper)*(truck_idle/60),Other!$G$4/454)+PRODUCT(G39,W39,BA39,IF(AF39/TRU_oper&lt;1,1,AF39/TRU_oper)*(truck_idle/60),Other!$G$4/454),blank)</f>
        <v/>
      </c>
      <c r="BD39" s="243" t="str">
        <f>IF(C39=TRUonly,PRODUCT(G39,tru_Load_Factor,tru__hp,BB39,W39,IF(AF39/TRU_oper&lt;1,1,AF39/TRU_oper)*(truck_idle/60),Other!$G$4/454)+PRODUCT(G39,W39,BA39,IF(AF39/TRU_oper&lt;1,1,AF39/TRU_oper)*(truck_idle/60),Other!$G$4/454)+PRODUCT(G39,W39,(AF39-IF(AF39/TRU_oper&lt;1,1,AF39/TRU_oper)*(truck_idle/60)),TRU_KW,gridNox,Other!$G$4/454),blank)</f>
        <v/>
      </c>
      <c r="BE39" s="435" t="str">
        <f>IF(C39=TRUonly,VLOOKUP(B39+6,'Table 6'!$B$3:$D$20,2),blank)</f>
        <v/>
      </c>
      <c r="BF39" s="112" t="str">
        <f>IF(C39=TRUonly,VLOOKUP(B39+6,'Tables 2-3 TRU'!$B$14:$D$31,2),blank)</f>
        <v/>
      </c>
      <c r="BG39" s="243" t="str">
        <f>IF(C39=TRUonly,PRODUCT(G39,X39,AF39-IF(AF39/TRU_oper&lt;1,1,AF39/TRU_oper)*(truck_idle/60),tru_Load_Factor,tru__hp,BF39,Other!$G$4/454)+PRODUCT(G39,tru_Load_Factor,tru__hp,BF39,X39,IF(AF39/TRU_oper&lt;1,1,AF39/TRU_oper)*(truck_idle/60),Other!$G$4/454)+PRODUCT(G39,X39,BE39,IF(AF39/TRU_oper&lt;1,1,AF39/TRU_oper)*(truck_idle/60),Other!$G$4/454),blank)</f>
        <v/>
      </c>
      <c r="BH39" s="243" t="str">
        <f>IF(C39=TRUonly,PRODUCT(G39,tru_Load_Factor,tru__hp,BF39,X39,IF(AF39/TRU_oper&lt;1,1,AF39/TRU_oper)*(truck_idle/60),Other!$G$4/454)+PRODUCT(G39,X39,BE39,IF(AF39/TRU_oper&lt;1,1,AF39/TRU_oper)*(truck_idle/60),Other!$G$4/454)+PRODUCT(G39,X39,(AF39-IF(AF39/TRU_oper&lt;1,1,AF39/TRU_oper)*(truck_idle/60)),TRU_KW,gridNox,Other!$G$4/454),blank)</f>
        <v/>
      </c>
      <c r="BI39" s="435" t="str">
        <f>IF(C39=TRUonly,VLOOKUP(B39+7,'Table 6'!$B$3:$D$20,2),blank)</f>
        <v/>
      </c>
      <c r="BJ39" s="112" t="str">
        <f>IF(C39=TRUonly,VLOOKUP(B39+7,'Tables 2-3 TRU'!$B$14:$D$31,2),blank)</f>
        <v/>
      </c>
      <c r="BK39" s="243" t="str">
        <f>IF(C39=TRUonly,PRODUCT(G39,Y39,AF39-IF(AF39/TRU_oper&lt;1,1,AF39/TRU_oper)*(truck_idle/60),tru_Load_Factor,tru__hp,BJ39,Other!$G$4/454)+PRODUCT(G39,tru_Load_Factor,tru__hp,BJ39,Y39,IF(AF39/TRU_oper&lt;1,1,AF39/TRU_oper)*(truck_idle/60),Other!$G$4/454)+PRODUCT(G39,Y39,BI39,IF(AF39/TRU_oper&lt;1,1,AF39/TRU_oper)*(truck_idle/60),Other!$G$4/454),blank)</f>
        <v/>
      </c>
      <c r="BL39" s="243" t="str">
        <f>IF(C39=TRUonly,PRODUCT(G39,tru_Load_Factor,tru__hp,BJ39,Y39,IF(AF39/TRU_oper&lt;1,1,AF39/TRU_oper)*(truck_idle/60),Other!$G$4/454)+PRODUCT(G39,Y39,BI39,IF(AF39/TRU_oper&lt;1,1,AF39/TRU_oper)*(truck_idle/60),Other!$G$4/454)+PRODUCT(G39,Y39,(AF39-IF(AF39/TRU_oper&lt;1,1,AF39/TRU_oper)*(truck_idle/60)),TRU_KW,gridNox,Other!$G$4/454),blank)</f>
        <v/>
      </c>
      <c r="BM39" s="435" t="str">
        <f>IF(C39=TRUonly,VLOOKUP(B39+8,'Table 6'!$B$3:$D$20,2),blank)</f>
        <v/>
      </c>
      <c r="BN39" s="112" t="str">
        <f>IF(C39=TRUonly,VLOOKUP(B39+8,'Tables 2-3 TRU'!$B$14:$D$31,2),blank)</f>
        <v/>
      </c>
      <c r="BO39" s="243" t="str">
        <f>IF(C39=TRUonly,PRODUCT(G39,Z39,AF39-IF(AF39/TRU_oper&lt;1,1,AF39/TRU_oper)*(truck_idle/60),tru_Load_Factor,tru__hp,BN39,Other!$G$4/454)+PRODUCT(G39,tru_Load_Factor,tru__hp,BN39,Z39,IF(AF39/TRU_oper&lt;1,1,AF39/TRU_oper)*(truck_idle/60),Other!$G$4/454)+PRODUCT(G39,Z39,BM39,IF(AF39/TRU_oper&lt;1,1,AF39/TRU_oper)*(truck_idle/60),Other!$G$4/454),blank)</f>
        <v/>
      </c>
      <c r="BP39" s="243" t="str">
        <f>IF(C39=TRUonly,PRODUCT(G39,tru_Load_Factor,tru__hp,BN39,Z39,(AF39/TRU_oper)*(truck_idle/60),Other!$G$4/454)+PRODUCT(G39,Z39,BM39,(AF39/TRU_oper)*(truck_idle/60),Other!$G$4/454)+PRODUCT(G39,Z39,(AF39-(AF39/TRU_oper)*(truck_idle/60)),TRU_KW,gridNox,Other!$G$4/454),blank)</f>
        <v/>
      </c>
      <c r="BQ39" s="435" t="str">
        <f>IF(C39=TRUonly,VLOOKUP(B39+9,'Table 6'!$B$3:$D$20,2),blank)</f>
        <v/>
      </c>
      <c r="BR39" s="112" t="str">
        <f>IF(C39=TRUonly,VLOOKUP(B39+9,'Tables 2-3 TRU'!$B$14:$D$31,2),blank)</f>
        <v/>
      </c>
      <c r="BS39" s="243" t="str">
        <f>IF(C39=TRUonly,PRODUCT(G39,AA39,AF39-IF(AF39/TRU_oper&lt;1,1,AF39/TRU_oper)*(truck_idle/60),tru_Load_Factor,tru__hp,BR39,Other!$G$4/454)+PRODUCT(G39,tru_Load_Factor,tru__hp,BR39,AA39,IF(AF39/TRU_oper&lt;1,1,AF39/TRU_oper)*(truck_idle/60),Other!$G$4/454)+PRODUCT(G39,AA39,BQ39,IF(AF39/TRU_oper&lt;1,1,AF39/TRU_oper)*(truck_idle/60),Other!$G$4/454),blank)</f>
        <v/>
      </c>
      <c r="BT39" s="243" t="str">
        <f>IF(C39=TRUonly,PRODUCT(G39,tru_Load_Factor,tru__hp,BR39,AA39,IF(AF39/TRU_oper&lt;1,1,AF39/TRU_oper)*(truck_idle/60),Other!$G$4/454)+PRODUCT(G39,AA39,BQ39,IF(AF39/TRU_oper&lt;1,1,AF39/TRU_oper)*(truck_idle/60),Other!$G$4/454)+PRODUCT(G39,AA39,(AF39-IF(AF39/TRU_oper&lt;1,1,AF39/TRU_oper)*(truck_idle/60)),TRU_KW,gridNox,Other!$G$4/454),blank)</f>
        <v/>
      </c>
      <c r="BU39" s="112"/>
      <c r="BV39" s="435" t="str">
        <f>IF(C39=TRUonly,VLOOKUP(B39+0,'Table 6'!$B$3:$D$20,3),blank)</f>
        <v/>
      </c>
      <c r="BW39" s="112" t="str">
        <f>IF(C39=TRUonly,VLOOKUP(B39+0,'Tables 2-3 TRU'!$B$14:$D$31,3),blank)</f>
        <v/>
      </c>
      <c r="BX39" s="243" t="str">
        <f>IF(C39=TRUonly,PRODUCT(G39,R39,AF39-IF(AF39/TRU_oper&lt;1,1,AF39/TRU_oper)*(truck_idle/60),tru_Load_Factor,tru__hp,BW39,Other!$G$4/454)+PRODUCT(G39,tru_Load_Factor,tru__hp,BW39,R39,IF(AF39/TRU_oper&lt;1,1,AF39/TRU_oper)*(truck_idle/60),365/454)+PRODUCT(G39,R39,BV39,IF(AF39/TRU_oper&lt;1,1,AF39/TRU_oper)*(truck_idle/60),Other!$G$4/454),blank)</f>
        <v/>
      </c>
      <c r="BY39" s="243" t="str">
        <f>IF(C39=TRUonly,PRODUCT(G39,tru_Load_Factor,tru__hp,BW39,R39,IF(AF39/TRU_oper&lt;1,1,AF39/TRU_oper)*(truck_idle/60),Other!$G$4/454)+PRODUCT(G39,R39,BV39,IF(AF39/TRU_oper&lt;1,1,AF39/TRU_oper)*(truck_idle/60),Other!$G$4/454)+PRODUCT(G39,R39,(AF39-IF(AF39/TRU_oper&lt;1,1,AF39/TRU_oper)*(truck_idle/60)),TRU_KW,gridPM,Other!$G$4/454),blank)</f>
        <v/>
      </c>
      <c r="BZ39" s="435" t="str">
        <f>IF(C39=TRUonly,VLOOKUP(B39+1,'Table 6'!$B$3:$D$20,3),blank)</f>
        <v/>
      </c>
      <c r="CA39" s="112" t="str">
        <f>IF(C39=TRUonly,VLOOKUP(B39+1,'Tables 2-3 TRU'!$B$14:$D$31,3),blank)</f>
        <v/>
      </c>
      <c r="CB39" s="243" t="str">
        <f>IF(C39=TRUonly,PRODUCT(G39,S39,AF39-IF(AF39/TRU_oper&lt;1,1,AF39/TRU_oper)*(truck_idle/60),tru_Load_Factor,tru__hp,CA39,Other!$G$4/454)+PRODUCT(G39,tru_Load_Factor,tru__hp,CA39,S39,IF(AF39/TRU_oper&lt;1,1,AF39/TRU_oper)*(truck_idle/60),365/454)+PRODUCT(G39,S39,BZ39,IF(AF39/TRU_oper&lt;1,1,AF39/TRU_oper)*(truck_idle/60),Other!$G$4/454),blank)</f>
        <v/>
      </c>
      <c r="CC39" s="243" t="str">
        <f>IF(C39=TRUonly,PRODUCT(G39,tru_Load_Factor,tru__hp,CA39,S39,IF(AF39/TRU_oper&lt;1,1,AF39/TRU_oper)*(truck_idle/60),Other!$G$4/454)+PRODUCT(G39,S39,BZ39,IF(AF39/TRU_oper&lt;1,1,AF39/TRU_oper)*(truck_idle/60),Other!$G$4/454)+PRODUCT(G39,S39,(AF39-IF(AF39/TRU_oper&lt;1,1,AF39/TRU_oper)*(truck_idle/60)),TRU_KW,gridPM,Other!$G$4/454),blank)</f>
        <v/>
      </c>
      <c r="CD39" s="435" t="str">
        <f>IF(C39=TRUonly,VLOOKUP(B39+2,'Table 6'!$B$3:$D$20,3),blank)</f>
        <v/>
      </c>
      <c r="CE39" s="112" t="str">
        <f>IF(C39=TRUonly,VLOOKUP(B39+2,'Tables 2-3 TRU'!$B$14:$D$31,3),blank)</f>
        <v/>
      </c>
      <c r="CF39" s="243" t="str">
        <f>IF(C39=TRUonly,PRODUCT(G39,T39,AF39-IF(AF39/TRU_oper&lt;1,1,AF39/TRU_oper)*(truck_idle/60),tru_Load_Factor,tru__hp,CE39,Other!$G$4/454)+PRODUCT(G39,tru_Load_Factor,tru__hp,CE39,T39,IF(AF39/TRU_oper&lt;1,1,AF39/TRU_oper)*(truck_idle/60),365/454)+PRODUCT(G39,T39,CD39,IF(AF39/TRU_oper&lt;1,1,AF39/TRU_oper)*(truck_idle/60),Other!$G$4/454),blank)</f>
        <v/>
      </c>
      <c r="CG39" s="243" t="str">
        <f>IF(C39=TRUonly,PRODUCT(G39,tru_Load_Factor,tru__hp,CE39,T39,IF(AF39/TRU_oper&lt;1,1,AF39/TRU_oper)*(truck_idle/60),Other!$G$4/454)+PRODUCT(G39,T39,CD39,IF(AF39/TRU_oper&lt;1,1,AF39/TRU_oper)*(truck_idle/60),Other!$G$4/454)+PRODUCT(G39,T39,(AF39-IF(AF39/TRU_oper&lt;1,1,AF39/TRU_oper)*(truck_idle/60)),TRU_KW,gridPM,Other!$G$4/454),blank)</f>
        <v/>
      </c>
      <c r="CH39" s="435" t="str">
        <f>IF(C39=TRUonly,VLOOKUP(B39+3,'Table 6'!$B$3:$D$20,3),blank)</f>
        <v/>
      </c>
      <c r="CI39" s="112" t="str">
        <f>IF(C39=TRUonly,VLOOKUP(B39+3,'Tables 2-3 TRU'!$B$14:$D$31,3),blank)</f>
        <v/>
      </c>
      <c r="CJ39" s="243" t="str">
        <f>IF(C39=TRUonly,PRODUCT(G39,U39,AF39-IF(AF39/TRU_oper&lt;1,1,AF39/TRU_oper)*(truck_idle/60),tru_Load_Factor,tru__hp,CI39,Other!$G$4/454)+PRODUCT(G39,tru_Load_Factor,tru__hp,CI39,U39,IF(AF39/TRU_oper&lt;1,1,AF39/TRU_oper)*(truck_idle/60),Other!$G$4/454)+PRODUCT(G39,U39,CH39,IF(AF39/TRU_oper&lt;1,1,AF39/TRU_oper)*(truck_idle/60),Other!$G$4/454),blank)</f>
        <v/>
      </c>
      <c r="CK39" s="243" t="str">
        <f>IF(C39=TRUonly,PRODUCT(G39,tru_Load_Factor,tru__hp,CI39,U39,IF(AF39/TRU_oper&lt;1,1,AF39/TRU_oper)*(truck_idle/60),Other!$G$4/454)+PRODUCT(G39,U39,CH39,IF(AF39/TRU_oper&lt;1,1,AF39/TRU_oper)*(truck_idle/60),Other!$G$4/454)+PRODUCT(G39,U39,(AF39-IF(AF39/TRU_oper&lt;1,1,AF39/TRU_oper)*(truck_idle/60)),TRU_KW,gridPM,Other!$G$4/454),blank)</f>
        <v/>
      </c>
      <c r="CL39" s="435" t="str">
        <f>IF(C39=TRUonly,VLOOKUP(B39+4,'Table 6'!$B$3:$D$20,3),blank)</f>
        <v/>
      </c>
      <c r="CM39" s="112" t="str">
        <f>IF(C39=TRUonly,VLOOKUP(B39+4,'Tables 2-3 TRU'!$B$14:$D$31,3),blank)</f>
        <v/>
      </c>
      <c r="CN39" s="243" t="str">
        <f>IF(C39=TRUonly,PRODUCT(G39,V39,AF39-IF(AF39/TRU_oper&lt;1,1,AF39/TRU_oper)*(truck_idle/60),tru_Load_Factor,tru__hp,CM39,Other!$G$4/454)+PRODUCT(G39,tru_Load_Factor,tru__hp,CM39,V39,IF(AF39/TRU_oper&lt;1,1,AF39/TRU_oper)*(truck_idle/60),Other!$G$4/454)+PRODUCT(G39,V39,CL39,IF(AF39/TRU_oper&lt;1,1,AF39/TRU_oper)*(truck_idle/60),Other!$G$4/454),blank)</f>
        <v/>
      </c>
      <c r="CO39" s="243" t="str">
        <f>IF(C39=TRUonly,PRODUCT(G39,tru_Load_Factor,tru__hp,CM39,V39,IF(AF39/TRU_oper&lt;1,1,AF39/TRU_oper)*(truck_idle/60),Other!$G$4/454)+PRODUCT(G39,V39,CL39,IF(AF39/TRU_oper&lt;1,1,AF39/TRU_oper)*(truck_idle/60),Other!$G$4/454)+PRODUCT(G39,V39,(AF39-IF(AF39/TRU_oper&lt;1,1,AF39/TRU_oper)*(truck_idle/60)),TRU_KW,gridPM,Other!$G$4/454),blank)</f>
        <v/>
      </c>
      <c r="CP39" s="435" t="str">
        <f>IF(C39=TRUonly,VLOOKUP(B39+5,'Table 6'!$B$3:$D$20,3),blank)</f>
        <v/>
      </c>
      <c r="CQ39" s="112" t="str">
        <f>IF(C39=TRUonly,VLOOKUP(B39+5,'Tables 2-3 TRU'!$B$14:$D$31,3),blank)</f>
        <v/>
      </c>
      <c r="CR39" s="243" t="str">
        <f>IF(C39=TRUonly,PRODUCT(G39,W39,AF39-IF(AF39/TRU_oper&lt;1,1,AF39/TRU_oper)*(truck_idle/60),tru_Load_Factor,tru__hp,CQ39,Other!$G$4/454)+PRODUCT(G39,tru_Load_Factor,tru__hp,CQ39,W39,IF(AF39/TRU_oper&lt;1,1,AF39/TRU_oper)*(truck_idle/60),Other!$G$4/454)+PRODUCT(G39,W39,CP39,IF(AF39/TRU_oper&lt;1,1,AF39/TRU_oper)*(truck_idle/60),Other!$G$4/454),blank)</f>
        <v/>
      </c>
      <c r="CS39" s="243" t="str">
        <f>IF(C39=TRUonly,PRODUCT(G39,tru_Load_Factor,tru__hp,CQ39,W39,IF(AF39/TRU_oper&lt;1,1,AF39/TRU_oper)*(truck_idle/60),Other!$G$4/454)+PRODUCT(G39,W39,CP39,IF(AF39/TRU_oper&lt;1,1,AF39/TRU_oper)*(truck_idle/60),Other!$G$4/454)+PRODUCT(G39,W39,(AF39-IF(AF39/TRU_oper&lt;1,1,AF39/TRU_oper)*(truck_idle/60)),TRU_KW,gridPM,Other!$G$4/454),blank)</f>
        <v/>
      </c>
      <c r="CT39" s="435" t="str">
        <f>IF(C39=TRUonly,VLOOKUP(B39+6,'Table 6'!$B$3:$D$20,3),blank)</f>
        <v/>
      </c>
      <c r="CU39" s="112" t="str">
        <f>IF(C39=TRUonly,VLOOKUP(B39+6,'Tables 2-3 TRU'!$B$14:$D$31,3),blank)</f>
        <v/>
      </c>
      <c r="CV39" s="243" t="str">
        <f>IF(C39=TRUonly,PRODUCT(G39,X39,AF39-IF(AF39/TRU_oper&lt;1,1,AF39/TRU_oper)*(truck_idle/60),tru_Load_Factor,tru__hp,CU39,Other!$G$4/454)+PRODUCT(G39,tru_Load_Factor,tru__hp,CU39,X39,IF(AF39/TRU_oper&lt;1,1,AF39/TRU_oper)*(truck_idle/60),Other!$G$4/454)+PRODUCT(G39,X39,CT39,IF(AF39/TRU_oper&lt;1,1,AF39/TRU_oper)*(truck_idle/60),Other!$G$4/454),blank)</f>
        <v/>
      </c>
      <c r="CW39" s="243" t="str">
        <f>IF(C39=TRUonly,PRODUCT(G39,tru_Load_Factor,tru__hp,CU39,X39,IF(AF39/TRU_oper&lt;1,1,AF39/TRU_oper)*(truck_idle/60),Other!$G$4/454)+PRODUCT(G39,X39,CT39,IF(AF39/TRU_oper&lt;1,1,AF39/TRU_oper)*(truck_idle/60),Other!$G$4/454)+PRODUCT(G39,X39,(AF39-IF(AF39/TRU_oper&lt;1,1,AF39/TRU_oper)*(truck_idle/60)),TRU_KW,gridPM,Other!$G$4/454),blank)</f>
        <v/>
      </c>
      <c r="CX39" s="435" t="str">
        <f>IF(C39=TRUonly,VLOOKUP(B39+7,'Table 6'!$B$3:$D$20,3),blank)</f>
        <v/>
      </c>
      <c r="CY39" s="112" t="str">
        <f>IF(C39=TRUonly,VLOOKUP(B39+7,'Tables 2-3 TRU'!$B$14:$D$31,3),blank)</f>
        <v/>
      </c>
      <c r="CZ39" s="243" t="str">
        <f>IF(C39=TRUonly,PRODUCT(G39,Y39,AF39-IF(AF39/TRU_oper&lt;1,1,AF39/TRU_oper)*(truck_idle/60),tru_Load_Factor,tru__hp,CY39,Other!$G$4/454)+PRODUCT(G39,tru_Load_Factor,tru__hp,CY39,Y39,IF(AF39/TRU_oper&lt;1,1,AF39/TRU_oper)*(truck_idle/60),Other!$G$4/454)+PRODUCT(G39,Y39,CX39,IF(AF39/TRU_oper&lt;1,1,AF39/TRU_oper)*(truck_idle/60),Other!$G$4/454),blank)</f>
        <v/>
      </c>
      <c r="DA39" s="243" t="str">
        <f>IF(C39=TRUonly,PRODUCT(G39,tru_Load_Factor,tru__hp,CY39,Y39,IF(AF39/TRU_oper&lt;1,1,AF39/TRU_oper)*(truck_idle/60),Other!$G$4/454)+PRODUCT(G39,Y39,CX39,IF(AF39/TRU_oper&lt;1,1,AF39/TRU_oper)*(truck_idle/60),Other!$G$4/454)+PRODUCT(G39,Y39,(AF39-IF(AF39/TRU_oper&lt;1,1,AF39/TRU_oper)*(truck_idle/60)),TRU_KW,gridPM,Other!$G$4/454),blank)</f>
        <v/>
      </c>
      <c r="DB39" s="435" t="str">
        <f>IF(C39=TRUonly,VLOOKUP(B39+8,'Table 6'!$B$3:$D$20,3),blank)</f>
        <v/>
      </c>
      <c r="DC39" s="112" t="str">
        <f>IF(C39=TRUonly,VLOOKUP(B39+8,'Tables 2-3 TRU'!$B$14:$D$31,3),blank)</f>
        <v/>
      </c>
      <c r="DD39" s="243" t="str">
        <f>IF(C39=TRUonly,PRODUCT(G39,Z39,AF39-IF(AF39/TRU_oper&lt;1,1,AF39/TRU_oper)*(truck_idle/60),tru_Load_Factor,tru__hp,DC39,Other!$G$4/454)+PRODUCT(G39,tru_Load_Factor,tru__hp,DC39,Z39,IF(AF39/TRU_oper&lt;1,1,AF39/TRU_oper)*(truck_idle/60),Other!$G$4/454)+PRODUCT(G39,Z39,DB39,IF(AF39/TRU_oper&lt;1,1,AF39/TRU_oper)*(truck_idle/60),Other!$G$4/454),blank)</f>
        <v/>
      </c>
      <c r="DE39" s="243" t="str">
        <f>IF(C39=TRUonly,PRODUCT(G39,tru_Load_Factor,tru__hp,DC39,Z39,IF(AF39/TRU_oper&lt;1,1,AF39/TRU_oper)*(truck_idle/60),Other!$G$4/454)+PRODUCT(G39,Z39,DB39,IF(AF39/TRU_oper&lt;1,1,AF39/TRU_oper)*(truck_idle/60),Other!$G$4/454)+PRODUCT(G39,Z39,(AF39-IF(AF39/TRU_oper&lt;1,1,AF39/TRU_oper)*(truck_idle/60)),TRU_KW,gridPM,Other!$G$4/454),blank)</f>
        <v/>
      </c>
      <c r="DF39" s="435" t="str">
        <f>IF(C39=TRUonly,VLOOKUP(B39+9,'Table 6'!$B$3:$D$20,3),blank)</f>
        <v/>
      </c>
      <c r="DG39" s="112" t="str">
        <f>IF(C39=TRUonly,VLOOKUP(B39+9,'Tables 2-3 TRU'!$B$14:$D$31,3),blank)</f>
        <v/>
      </c>
      <c r="DH39" s="243" t="str">
        <f>IF(C39=TRUonly,PRODUCT(G39,AA39,AF39-IF(AF39/TRU_oper&lt;1,1,AF39/TRU_oper)*(truck_idle/60),tru_Load_Factor,tru__hp,DG39,Other!$G$4/454)+PRODUCT(G39,tru_Load_Factor,tru__hp,DG39,AA39,IF(AF39/TRU_oper&lt;1,1,AF39/TRU_oper)*(truck_idle/60),Other!$G$4/454)+PRODUCT(G39,AA39,DF39,IF(AF39/TRU_oper&lt;1,1,AF39/TRU_oper)*(truck_idle/60),Other!$G$4/454),blank)</f>
        <v/>
      </c>
      <c r="DI39" s="243" t="str">
        <f>IF(C39=TRUonly,PRODUCT(G39,tru_Load_Factor,tru__hp,DG39,AA39,IF(AF39/TRU_oper&lt;1,1,AF39/TRU_oper)*(truck_idle/60),Other!$G$4/454)+PRODUCT(G39,AA39,DF39,IF(AF39/TRU_oper&lt;1,1,AF39/TRU_oper)*(truck_idle/60),Other!$G$4/454)+PRODUCT(G39,AA39,(AF39-IF(AF39/TRU_oper&lt;1,1,AF39/TRU_oper)*(truck_idle/60)),TRU_KW,gridPM,Other!$G$4/454),blank)</f>
        <v/>
      </c>
      <c r="DK39" s="4" t="str">
        <f t="shared" si="1"/>
        <v/>
      </c>
      <c r="DL39" s="4" t="str">
        <f t="shared" si="2"/>
        <v/>
      </c>
      <c r="DM39" s="4"/>
      <c r="DN39" s="4" t="str">
        <f t="shared" si="3"/>
        <v/>
      </c>
      <c r="DO39" s="4" t="str">
        <f t="shared" si="4"/>
        <v/>
      </c>
      <c r="DP39" s="4"/>
      <c r="DQ39" s="4" t="str">
        <f t="shared" si="5"/>
        <v/>
      </c>
      <c r="DR39" s="4" t="str">
        <f t="shared" si="6"/>
        <v/>
      </c>
      <c r="DS39" s="4" t="str">
        <f t="shared" si="7"/>
        <v/>
      </c>
      <c r="DT39" s="244" t="str">
        <f t="shared" si="8"/>
        <v/>
      </c>
      <c r="DU39" s="55"/>
    </row>
    <row r="40" spans="1:125" x14ac:dyDescent="0.2">
      <c r="A40" t="str">
        <f>IF(C40=TRUonly,'User Input Data'!A44,blank)</f>
        <v/>
      </c>
      <c r="B40" t="str">
        <f>IF(C40=TRUonly,'User Input Data'!B44,blank)</f>
        <v/>
      </c>
      <c r="C40" t="str">
        <f>IF('User Input Data'!C44=TRUonly,'User Input Data'!C44,blank)</f>
        <v/>
      </c>
      <c r="D40" t="str">
        <f>IF(AND('User Input Data'!D44&gt;1,C40=TRUonly),'User Input Data'!D44,blank)</f>
        <v/>
      </c>
      <c r="E40" t="str">
        <f>IF(AND('User Input Data'!E44&gt;1,C40=TRUonly),'User Input Data'!E44,blank)</f>
        <v/>
      </c>
      <c r="F40" t="str">
        <f>IF(AND('User Input Data'!F44&gt;1,C40=TRUonly),'User Input Data'!F44,blank)</f>
        <v/>
      </c>
      <c r="G40" t="str">
        <f>IF(AND('User Input Data'!G44&gt;1,C40=TRUonly),'User Input Data'!G44,blank)</f>
        <v/>
      </c>
      <c r="H40" s="78"/>
      <c r="I40" s="78"/>
      <c r="J40" s="78"/>
      <c r="K40" s="78"/>
      <c r="L40" s="78"/>
      <c r="M40" s="78"/>
      <c r="N40" s="78"/>
      <c r="O40" s="78"/>
      <c r="P40" s="78"/>
      <c r="Q40" s="78"/>
      <c r="R40" s="79" t="str">
        <f>IF(C40=TRUonly,'User Input Data'!R44,blank)</f>
        <v/>
      </c>
      <c r="S40" s="79" t="str">
        <f>IF(C40=TRUonly,'User Input Data'!S44,blank)</f>
        <v/>
      </c>
      <c r="T40" s="79" t="str">
        <f>IF(C40=TRUonly,'User Input Data'!T44,blank)</f>
        <v/>
      </c>
      <c r="U40" s="79" t="str">
        <f>IF(C40=TRUonly,'User Input Data'!U44,blank)</f>
        <v/>
      </c>
      <c r="V40" s="79" t="str">
        <f>IF(C40=TRUonly,'User Input Data'!V44,blank)</f>
        <v/>
      </c>
      <c r="W40" s="79" t="str">
        <f>IF(C40=TRUonly,'User Input Data'!W44,blank)</f>
        <v/>
      </c>
      <c r="X40" s="79" t="str">
        <f>IF(C40=TRUonly,'User Input Data'!X44,blank)</f>
        <v/>
      </c>
      <c r="Y40" s="79" t="str">
        <f>IF(C40=TRUonly,'User Input Data'!Y44,blank)</f>
        <v/>
      </c>
      <c r="Z40" s="79" t="str">
        <f>IF(C40=TRUonly,'User Input Data'!Z44,blank)</f>
        <v/>
      </c>
      <c r="AA40" s="79" t="str">
        <f>IF(C40=TRUonly,'User Input Data'!AA44,blank)</f>
        <v/>
      </c>
      <c r="AB40" s="9" t="str">
        <f>IF('User Input Data'!C44=TRUonly,'User Input Data'!AC44,blank)</f>
        <v/>
      </c>
      <c r="AC40" s="9" t="str">
        <f>IF('User Input Data'!C44=TRUonly,'User Input Data'!AD44,blank)</f>
        <v/>
      </c>
      <c r="AE40" s="78"/>
      <c r="AF40" t="str">
        <f>IF(F40&gt;0,F40,Other!$G$7)</f>
        <v/>
      </c>
      <c r="AG40" s="435" t="str">
        <f>IF(C40=TRUonly,VLOOKUP(B40+0,'Table 6'!$B$3:$D$20,2),blank)</f>
        <v/>
      </c>
      <c r="AH40" t="str">
        <f>IF(C40=TRUonly,VLOOKUP(B40+0,'Tables 2-3 TRU'!$B$14:$D$31,2),blank)</f>
        <v/>
      </c>
      <c r="AI40" s="243" t="str">
        <f>IF(C40=TRUonly,PRODUCT(G40,IF(AF40/TRU_oper&lt;1,1,AF40/TRU_oper)*(truck_idle/60),Other!$G$4/454,AG40,R40)+PRODUCT(G40,tru_Load_Factor,tru__hp,R40,IF(AF40/TRU_oper&lt;1,1,AF40/TRU_oper)*(truck_idle/60),Other!$G$4/454,AH40)+PRODUCT(G40,R40,(AF40-IF(AF40/TRU_oper&lt;1,1,AF40/TRU_oper)*(truck_idle/60)),tru_Load_Factor,tru__hp,Other!$G$4/454,AH40),blank)</f>
        <v/>
      </c>
      <c r="AJ40" s="243" t="str">
        <f>IF(C40=TRUonly,PRODUCT(G40,tru_Load_Factor,tru__hp,AH40,R40,IF(AF40/TRU_oper&lt;1,1,AF40/TRU_oper)*(truck_idle/60),Other!$G$4/454)+PRODUCT(G40,R40,AG40,IF(AF40/TRU_oper&lt;1,1,AF40/TRU_oper)*(truck_idle/60),Other!$G$4/454)+PRODUCT(G40,R40,(AF40-IF(AF40/TRU_oper&lt;1,1,AF40/TRU_oper)*(truck_idle/60)),TRU_KW,gridNox,Other!$G$4/454),blank)</f>
        <v/>
      </c>
      <c r="AK40" s="435" t="str">
        <f>IF(C40=TRUonly,VLOOKUP(B40+1,'Table 6'!$B$3:$D$20,2),blank)</f>
        <v/>
      </c>
      <c r="AL40" s="112" t="str">
        <f>IF(C40=TRUonly,VLOOKUP(B40+1,'Tables 2-3 TRU'!$B$14:$D$31,2),blank)</f>
        <v/>
      </c>
      <c r="AM40" s="243" t="str">
        <f>IF(C40=TRUonly,PRODUCT(G40,S40,AF40-IF(AF40/TRU_oper&lt;1,1,AF40/TRU_oper)*(truck_idle/60),tru_Load_Factor,tru__hp,AL40,Other!$G$4/454)+PRODUCT(G40,tru_Load_Factor,tru__hp,AL40,S40,IF(AF40/TRU_oper&lt;1,1,AF40/TRU_oper)*(truck_idle/60),Other!$G$4/454)+PRODUCT(G40,S40,AK40,IF(AF40/TRU_oper&lt;1,1,AF40/TRU_oper)*(truck_idle/60),Other!$G$4/454),blank)</f>
        <v/>
      </c>
      <c r="AN40" s="243" t="str">
        <f>IF(C40=TRUonly,PRODUCT(G40,tru_Load_Factor,tru__hp,AL40,S40,IF(AF40/TRU_oper&lt;1,1,AF40/TRU_oper)*(truck_idle/60),Other!$G$4/454)+PRODUCT(G40,S40,AK40,IF(AF40/TRU_oper&lt;1,1,AF40/TRU_oper)*(truck_idle/60),Other!$G$4/454)+PRODUCT(G40,S40,(AF40-IF(AF40/TRU_oper&lt;1,1,AF40/TRU_oper)*(truck_idle/60)),TRU_KW,gridNox,Other!$G$4/454),blank)</f>
        <v/>
      </c>
      <c r="AO40" s="435" t="str">
        <f>IF(C40=TRUonly,VLOOKUP(B40+2,'Table 6'!$B$3:$D$20,2),blank)</f>
        <v/>
      </c>
      <c r="AP40" s="112" t="str">
        <f>IF(C40=TRUonly,VLOOKUP(B40+2,'Tables 2-3 TRU'!$B$14:$D$31,2),blank)</f>
        <v/>
      </c>
      <c r="AQ40" s="243" t="str">
        <f>IF(C40=TRUonly,PRODUCT(G40,T40,AF40-IF(AF40/TRU_oper&lt;1,1,AF40/TRU_oper)*(truck_idle/60),tru_Load_Factor,tru__hp,AP40,Other!$G$4/454)+PRODUCT(G40,tru_Load_Factor,tru__hp,AP40,T40,IF(AF40/TRU_oper&lt;1,1,AF40/TRU_oper)*(truck_idle/60),Other!$G$4/454)+PRODUCT(G40,T40,AO40,IF(AF40/TRU_oper&lt;1,1,AF40/TRU_oper)*(truck_idle/60),Other!$G$4/454),blank)</f>
        <v/>
      </c>
      <c r="AR40" s="243" t="str">
        <f>IF(C40=TRUonly,PRODUCT(G40,tru_Load_Factor,tru__hp,AP40,T40,IF(AF40/TRU_oper&lt;1,1,AF40/TRU_oper)*(truck_idle/60),Other!$G$4/454)+PRODUCT(G40,T40,AO40,IF(AF40/TRU_oper&lt;1,1,AF40/TRU_oper)*(truck_idle/60),Other!$G$4/454)+PRODUCT(G40,T40,(AF40-IF(AF40/TRU_oper&lt;1,1,AF40/TRU_oper)*(truck_idle/60)),TRU_KW,gridNox,Other!$G$4/454),blank)</f>
        <v/>
      </c>
      <c r="AS40" s="435" t="str">
        <f>IF(C40=TRUonly,VLOOKUP(B40+3,'Table 6'!$B$3:$D$20,2),blank)</f>
        <v/>
      </c>
      <c r="AT40" s="112" t="str">
        <f>IF(C40=TRUonly,VLOOKUP(B40+3,'Tables 2-3 TRU'!$B$14:$D$31,2),blank)</f>
        <v/>
      </c>
      <c r="AU40" s="243" t="str">
        <f>IF(C40=TRUonly,PRODUCT(G40,U40,AF40-IF(AF40/TRU_oper&lt;1,1,AF40/TRU_oper)*(truck_idle/60),tru_Load_Factor,tru__hp,AT40,Other!$G$4/454)+PRODUCT(G40,tru_Load_Factor,tru__hp,AT40,U40,IF(AF40/TRU_oper&lt;1,1,AF40/TRU_oper)*(truck_idle/60),Other!$G$4/454)+PRODUCT(G40,U40,AS40,IF(AF40/TRU_oper&lt;1,1,AF40/TRU_oper)*(truck_idle/60),Other!$G$4/454),blank)</f>
        <v/>
      </c>
      <c r="AV40" s="243" t="str">
        <f>IF(C40=TRUonly,PRODUCT(G40,tru_Load_Factor,tru__hp,AT40,U40,IF(AF40/TRU_oper&lt;1,1,AF40/TRU_oper)*(truck_idle/60),Other!$G$4/454)+PRODUCT(G40,U40,AS40,IF(AF40/TRU_oper&lt;1,1,AF40/TRU_oper)*(truck_idle/60),Other!$G$4/454)+PRODUCT(G40,U40,(AF40-IF(AF40/TRU_oper&lt;1,1,AF40/TRU_oper)*(truck_idle/60)),TRU_KW,gridNox,Other!$G$4/454),blank)</f>
        <v/>
      </c>
      <c r="AW40" s="435" t="str">
        <f>IF(C40=TRUonly,VLOOKUP(B40+4,'Table 6'!$B$3:$D$20,2),blank)</f>
        <v/>
      </c>
      <c r="AX40" s="112" t="str">
        <f>IF(C40=TRUonly,VLOOKUP(B40+4,'Tables 2-3 TRU'!$B$14:$D$31,2),blank)</f>
        <v/>
      </c>
      <c r="AY40" s="243" t="str">
        <f>IF(C40=TRUonly,PRODUCT(G40,V40,AF40-IF(AF40/TRU_oper&lt;1,1,AF40/TRU_oper)*(truck_idle/60),tru_Load_Factor,tru__hp,AX40,Other!$G$4/454)+PRODUCT(G40,tru_Load_Factor,tru__hp,AX40,V40,IF(AF40/TRU_oper&lt;1,1,AF40/TRU_oper)*(truck_idle/60),Other!$G$4/454)+PRODUCT(G40,V40,AW40,IF(AF40/TRU_oper&lt;1,1,AF40/TRU_oper)*(truck_idle/60),Other!$G$4/454),blank)</f>
        <v/>
      </c>
      <c r="AZ40" s="243" t="str">
        <f>IF(C40=TRUonly,PRODUCT(G40,tru_Load_Factor,tru__hp,AX40,V40,IF(AF40/TRU_oper&lt;1,1,AF40/TRU_oper)*(truck_idle/60),Other!$G$4/454)+PRODUCT(G40,V40,AW40,IF(AF40/TRU_oper&lt;1,1,AF40/TRU_oper)*(truck_idle/60),Other!$G$4/454)+PRODUCT(G40,V40,(AF40-IF(AF40/TRU_oper&lt;1,1,AF40/TRU_oper)*(truck_idle/60)),TRU_KW,gridNox,Other!$G$4/454),blank)</f>
        <v/>
      </c>
      <c r="BA40" s="435" t="str">
        <f>IF(C40=TRUonly,VLOOKUP(B40+5,'Table 6'!$B$3:$D$20,2),blank)</f>
        <v/>
      </c>
      <c r="BB40" s="112" t="str">
        <f>IF(C40=TRUonly,VLOOKUP(B40+5,'Tables 2-3 TRU'!$B$14:$D$31,2),blank)</f>
        <v/>
      </c>
      <c r="BC40" s="243" t="str">
        <f>IF(C40=TRUonly,PRODUCT(G40,W40,AF40-IF(AF40/TRU_oper&lt;1,1,AF40/TRU_oper)*(truck_idle/60),tru_Load_Factor,tru__hp,BB40,Other!$G$4/454)+PRODUCT(G40,tru_Load_Factor,tru__hp,BB40,W40,IF(AF40/TRU_oper&lt;1,1,AF40/TRU_oper)*(truck_idle/60),Other!$G$4/454)+PRODUCT(G40,W40,BA40,IF(AF40/TRU_oper&lt;1,1,AF40/TRU_oper)*(truck_idle/60),Other!$G$4/454),blank)</f>
        <v/>
      </c>
      <c r="BD40" s="243" t="str">
        <f>IF(C40=TRUonly,PRODUCT(G40,tru_Load_Factor,tru__hp,BB40,W40,IF(AF40/TRU_oper&lt;1,1,AF40/TRU_oper)*(truck_idle/60),Other!$G$4/454)+PRODUCT(G40,W40,BA40,IF(AF40/TRU_oper&lt;1,1,AF40/TRU_oper)*(truck_idle/60),Other!$G$4/454)+PRODUCT(G40,W40,(AF40-IF(AF40/TRU_oper&lt;1,1,AF40/TRU_oper)*(truck_idle/60)),TRU_KW,gridNox,Other!$G$4/454),blank)</f>
        <v/>
      </c>
      <c r="BE40" s="435" t="str">
        <f>IF(C40=TRUonly,VLOOKUP(B40+6,'Table 6'!$B$3:$D$20,2),blank)</f>
        <v/>
      </c>
      <c r="BF40" s="112" t="str">
        <f>IF(C40=TRUonly,VLOOKUP(B40+6,'Tables 2-3 TRU'!$B$14:$D$31,2),blank)</f>
        <v/>
      </c>
      <c r="BG40" s="243" t="str">
        <f>IF(C40=TRUonly,PRODUCT(G40,X40,AF40-IF(AF40/TRU_oper&lt;1,1,AF40/TRU_oper)*(truck_idle/60),tru_Load_Factor,tru__hp,BF40,Other!$G$4/454)+PRODUCT(G40,tru_Load_Factor,tru__hp,BF40,X40,IF(AF40/TRU_oper&lt;1,1,AF40/TRU_oper)*(truck_idle/60),Other!$G$4/454)+PRODUCT(G40,X40,BE40,IF(AF40/TRU_oper&lt;1,1,AF40/TRU_oper)*(truck_idle/60),Other!$G$4/454),blank)</f>
        <v/>
      </c>
      <c r="BH40" s="243" t="str">
        <f>IF(C40=TRUonly,PRODUCT(G40,tru_Load_Factor,tru__hp,BF40,X40,IF(AF40/TRU_oper&lt;1,1,AF40/TRU_oper)*(truck_idle/60),Other!$G$4/454)+PRODUCT(G40,X40,BE40,IF(AF40/TRU_oper&lt;1,1,AF40/TRU_oper)*(truck_idle/60),Other!$G$4/454)+PRODUCT(G40,X40,(AF40-IF(AF40/TRU_oper&lt;1,1,AF40/TRU_oper)*(truck_idle/60)),TRU_KW,gridNox,Other!$G$4/454),blank)</f>
        <v/>
      </c>
      <c r="BI40" s="435" t="str">
        <f>IF(C40=TRUonly,VLOOKUP(B40+7,'Table 6'!$B$3:$D$20,2),blank)</f>
        <v/>
      </c>
      <c r="BJ40" s="112" t="str">
        <f>IF(C40=TRUonly,VLOOKUP(B40+7,'Tables 2-3 TRU'!$B$14:$D$31,2),blank)</f>
        <v/>
      </c>
      <c r="BK40" s="243" t="str">
        <f>IF(C40=TRUonly,PRODUCT(G40,Y40,AF40-IF(AF40/TRU_oper&lt;1,1,AF40/TRU_oper)*(truck_idle/60),tru_Load_Factor,tru__hp,BJ40,Other!$G$4/454)+PRODUCT(G40,tru_Load_Factor,tru__hp,BJ40,Y40,IF(AF40/TRU_oper&lt;1,1,AF40/TRU_oper)*(truck_idle/60),Other!$G$4/454)+PRODUCT(G40,Y40,BI40,IF(AF40/TRU_oper&lt;1,1,AF40/TRU_oper)*(truck_idle/60),Other!$G$4/454),blank)</f>
        <v/>
      </c>
      <c r="BL40" s="243" t="str">
        <f>IF(C40=TRUonly,PRODUCT(G40,tru_Load_Factor,tru__hp,BJ40,Y40,IF(AF40/TRU_oper&lt;1,1,AF40/TRU_oper)*(truck_idle/60),Other!$G$4/454)+PRODUCT(G40,Y40,BI40,IF(AF40/TRU_oper&lt;1,1,AF40/TRU_oper)*(truck_idle/60),Other!$G$4/454)+PRODUCT(G40,Y40,(AF40-IF(AF40/TRU_oper&lt;1,1,AF40/TRU_oper)*(truck_idle/60)),TRU_KW,gridNox,Other!$G$4/454),blank)</f>
        <v/>
      </c>
      <c r="BM40" s="435" t="str">
        <f>IF(C40=TRUonly,VLOOKUP(B40+8,'Table 6'!$B$3:$D$20,2),blank)</f>
        <v/>
      </c>
      <c r="BN40" s="112" t="str">
        <f>IF(C40=TRUonly,VLOOKUP(B40+8,'Tables 2-3 TRU'!$B$14:$D$31,2),blank)</f>
        <v/>
      </c>
      <c r="BO40" s="243" t="str">
        <f>IF(C40=TRUonly,PRODUCT(G40,Z40,AF40-IF(AF40/TRU_oper&lt;1,1,AF40/TRU_oper)*(truck_idle/60),tru_Load_Factor,tru__hp,BN40,Other!$G$4/454)+PRODUCT(G40,tru_Load_Factor,tru__hp,BN40,Z40,IF(AF40/TRU_oper&lt;1,1,AF40/TRU_oper)*(truck_idle/60),Other!$G$4/454)+PRODUCT(G40,Z40,BM40,IF(AF40/TRU_oper&lt;1,1,AF40/TRU_oper)*(truck_idle/60),Other!$G$4/454),blank)</f>
        <v/>
      </c>
      <c r="BP40" s="243" t="str">
        <f>IF(C40=TRUonly,PRODUCT(G40,tru_Load_Factor,tru__hp,BN40,Z40,(AF40/TRU_oper)*(truck_idle/60),Other!$G$4/454)+PRODUCT(G40,Z40,BM40,(AF40/TRU_oper)*(truck_idle/60),Other!$G$4/454)+PRODUCT(G40,Z40,(AF40-(AF40/TRU_oper)*(truck_idle/60)),TRU_KW,gridNox,Other!$G$4/454),blank)</f>
        <v/>
      </c>
      <c r="BQ40" s="435" t="str">
        <f>IF(C40=TRUonly,VLOOKUP(B40+9,'Table 6'!$B$3:$D$20,2),blank)</f>
        <v/>
      </c>
      <c r="BR40" s="112" t="str">
        <f>IF(C40=TRUonly,VLOOKUP(B40+9,'Tables 2-3 TRU'!$B$14:$D$31,2),blank)</f>
        <v/>
      </c>
      <c r="BS40" s="243" t="str">
        <f>IF(C40=TRUonly,PRODUCT(G40,AA40,AF40-IF(AF40/TRU_oper&lt;1,1,AF40/TRU_oper)*(truck_idle/60),tru_Load_Factor,tru__hp,BR40,Other!$G$4/454)+PRODUCT(G40,tru_Load_Factor,tru__hp,BR40,AA40,IF(AF40/TRU_oper&lt;1,1,AF40/TRU_oper)*(truck_idle/60),Other!$G$4/454)+PRODUCT(G40,AA40,BQ40,IF(AF40/TRU_oper&lt;1,1,AF40/TRU_oper)*(truck_idle/60),Other!$G$4/454),blank)</f>
        <v/>
      </c>
      <c r="BT40" s="243" t="str">
        <f>IF(C40=TRUonly,PRODUCT(G40,tru_Load_Factor,tru__hp,BR40,AA40,IF(AF40/TRU_oper&lt;1,1,AF40/TRU_oper)*(truck_idle/60),Other!$G$4/454)+PRODUCT(G40,AA40,BQ40,IF(AF40/TRU_oper&lt;1,1,AF40/TRU_oper)*(truck_idle/60),Other!$G$4/454)+PRODUCT(G40,AA40,(AF40-IF(AF40/TRU_oper&lt;1,1,AF40/TRU_oper)*(truck_idle/60)),TRU_KW,gridNox,Other!$G$4/454),blank)</f>
        <v/>
      </c>
      <c r="BU40" s="112"/>
      <c r="BV40" s="435" t="str">
        <f>IF(C40=TRUonly,VLOOKUP(B40+0,'Table 6'!$B$3:$D$20,3),blank)</f>
        <v/>
      </c>
      <c r="BW40" s="112" t="str">
        <f>IF(C40=TRUonly,VLOOKUP(B40+0,'Tables 2-3 TRU'!$B$14:$D$31,3),blank)</f>
        <v/>
      </c>
      <c r="BX40" s="243" t="str">
        <f>IF(C40=TRUonly,PRODUCT(G40,R40,AF40-IF(AF40/TRU_oper&lt;1,1,AF40/TRU_oper)*(truck_idle/60),tru_Load_Factor,tru__hp,BW40,Other!$G$4/454)+PRODUCT(G40,tru_Load_Factor,tru__hp,BW40,R40,IF(AF40/TRU_oper&lt;1,1,AF40/TRU_oper)*(truck_idle/60),365/454)+PRODUCT(G40,R40,BV40,IF(AF40/TRU_oper&lt;1,1,AF40/TRU_oper)*(truck_idle/60),Other!$G$4/454),blank)</f>
        <v/>
      </c>
      <c r="BY40" s="243" t="str">
        <f>IF(C40=TRUonly,PRODUCT(G40,tru_Load_Factor,tru__hp,BW40,R40,IF(AF40/TRU_oper&lt;1,1,AF40/TRU_oper)*(truck_idle/60),Other!$G$4/454)+PRODUCT(G40,R40,BV40,IF(AF40/TRU_oper&lt;1,1,AF40/TRU_oper)*(truck_idle/60),Other!$G$4/454)+PRODUCT(G40,R40,(AF40-IF(AF40/TRU_oper&lt;1,1,AF40/TRU_oper)*(truck_idle/60)),TRU_KW,gridPM,Other!$G$4/454),blank)</f>
        <v/>
      </c>
      <c r="BZ40" s="435" t="str">
        <f>IF(C40=TRUonly,VLOOKUP(B40+1,'Table 6'!$B$3:$D$20,3),blank)</f>
        <v/>
      </c>
      <c r="CA40" s="112" t="str">
        <f>IF(C40=TRUonly,VLOOKUP(B40+1,'Tables 2-3 TRU'!$B$14:$D$31,3),blank)</f>
        <v/>
      </c>
      <c r="CB40" s="243" t="str">
        <f>IF(C40=TRUonly,PRODUCT(G40,S40,AF40-IF(AF40/TRU_oper&lt;1,1,AF40/TRU_oper)*(truck_idle/60),tru_Load_Factor,tru__hp,CA40,Other!$G$4/454)+PRODUCT(G40,tru_Load_Factor,tru__hp,CA40,S40,IF(AF40/TRU_oper&lt;1,1,AF40/TRU_oper)*(truck_idle/60),365/454)+PRODUCT(G40,S40,BZ40,IF(AF40/TRU_oper&lt;1,1,AF40/TRU_oper)*(truck_idle/60),Other!$G$4/454),blank)</f>
        <v/>
      </c>
      <c r="CC40" s="243" t="str">
        <f>IF(C40=TRUonly,PRODUCT(G40,tru_Load_Factor,tru__hp,CA40,S40,IF(AF40/TRU_oper&lt;1,1,AF40/TRU_oper)*(truck_idle/60),Other!$G$4/454)+PRODUCT(G40,S40,BZ40,IF(AF40/TRU_oper&lt;1,1,AF40/TRU_oper)*(truck_idle/60),Other!$G$4/454)+PRODUCT(G40,S40,(AF40-IF(AF40/TRU_oper&lt;1,1,AF40/TRU_oper)*(truck_idle/60)),TRU_KW,gridPM,Other!$G$4/454),blank)</f>
        <v/>
      </c>
      <c r="CD40" s="435" t="str">
        <f>IF(C40=TRUonly,VLOOKUP(B40+2,'Table 6'!$B$3:$D$20,3),blank)</f>
        <v/>
      </c>
      <c r="CE40" s="112" t="str">
        <f>IF(C40=TRUonly,VLOOKUP(B40+2,'Tables 2-3 TRU'!$B$14:$D$31,3),blank)</f>
        <v/>
      </c>
      <c r="CF40" s="243" t="str">
        <f>IF(C40=TRUonly,PRODUCT(G40,T40,AF40-IF(AF40/TRU_oper&lt;1,1,AF40/TRU_oper)*(truck_idle/60),tru_Load_Factor,tru__hp,CE40,Other!$G$4/454)+PRODUCT(G40,tru_Load_Factor,tru__hp,CE40,T40,IF(AF40/TRU_oper&lt;1,1,AF40/TRU_oper)*(truck_idle/60),365/454)+PRODUCT(G40,T40,CD40,IF(AF40/TRU_oper&lt;1,1,AF40/TRU_oper)*(truck_idle/60),Other!$G$4/454),blank)</f>
        <v/>
      </c>
      <c r="CG40" s="243" t="str">
        <f>IF(C40=TRUonly,PRODUCT(G40,tru_Load_Factor,tru__hp,CE40,T40,IF(AF40/TRU_oper&lt;1,1,AF40/TRU_oper)*(truck_idle/60),Other!$G$4/454)+PRODUCT(G40,T40,CD40,IF(AF40/TRU_oper&lt;1,1,AF40/TRU_oper)*(truck_idle/60),Other!$G$4/454)+PRODUCT(G40,T40,(AF40-IF(AF40/TRU_oper&lt;1,1,AF40/TRU_oper)*(truck_idle/60)),TRU_KW,gridPM,Other!$G$4/454),blank)</f>
        <v/>
      </c>
      <c r="CH40" s="435" t="str">
        <f>IF(C40=TRUonly,VLOOKUP(B40+3,'Table 6'!$B$3:$D$20,3),blank)</f>
        <v/>
      </c>
      <c r="CI40" s="112" t="str">
        <f>IF(C40=TRUonly,VLOOKUP(B40+3,'Tables 2-3 TRU'!$B$14:$D$31,3),blank)</f>
        <v/>
      </c>
      <c r="CJ40" s="243" t="str">
        <f>IF(C40=TRUonly,PRODUCT(G40,U40,AF40-IF(AF40/TRU_oper&lt;1,1,AF40/TRU_oper)*(truck_idle/60),tru_Load_Factor,tru__hp,CI40,Other!$G$4/454)+PRODUCT(G40,tru_Load_Factor,tru__hp,CI40,U40,IF(AF40/TRU_oper&lt;1,1,AF40/TRU_oper)*(truck_idle/60),Other!$G$4/454)+PRODUCT(G40,U40,CH40,IF(AF40/TRU_oper&lt;1,1,AF40/TRU_oper)*(truck_idle/60),Other!$G$4/454),blank)</f>
        <v/>
      </c>
      <c r="CK40" s="243" t="str">
        <f>IF(C40=TRUonly,PRODUCT(G40,tru_Load_Factor,tru__hp,CI40,U40,IF(AF40/TRU_oper&lt;1,1,AF40/TRU_oper)*(truck_idle/60),Other!$G$4/454)+PRODUCT(G40,U40,CH40,IF(AF40/TRU_oper&lt;1,1,AF40/TRU_oper)*(truck_idle/60),Other!$G$4/454)+PRODUCT(G40,U40,(AF40-IF(AF40/TRU_oper&lt;1,1,AF40/TRU_oper)*(truck_idle/60)),TRU_KW,gridPM,Other!$G$4/454),blank)</f>
        <v/>
      </c>
      <c r="CL40" s="435" t="str">
        <f>IF(C40=TRUonly,VLOOKUP(B40+4,'Table 6'!$B$3:$D$20,3),blank)</f>
        <v/>
      </c>
      <c r="CM40" s="112" t="str">
        <f>IF(C40=TRUonly,VLOOKUP(B40+4,'Tables 2-3 TRU'!$B$14:$D$31,3),blank)</f>
        <v/>
      </c>
      <c r="CN40" s="243" t="str">
        <f>IF(C40=TRUonly,PRODUCT(G40,V40,AF40-IF(AF40/TRU_oper&lt;1,1,AF40/TRU_oper)*(truck_idle/60),tru_Load_Factor,tru__hp,CM40,Other!$G$4/454)+PRODUCT(G40,tru_Load_Factor,tru__hp,CM40,V40,IF(AF40/TRU_oper&lt;1,1,AF40/TRU_oper)*(truck_idle/60),Other!$G$4/454)+PRODUCT(G40,V40,CL40,IF(AF40/TRU_oper&lt;1,1,AF40/TRU_oper)*(truck_idle/60),Other!$G$4/454),blank)</f>
        <v/>
      </c>
      <c r="CO40" s="243" t="str">
        <f>IF(C40=TRUonly,PRODUCT(G40,tru_Load_Factor,tru__hp,CM40,V40,IF(AF40/TRU_oper&lt;1,1,AF40/TRU_oper)*(truck_idle/60),Other!$G$4/454)+PRODUCT(G40,V40,CL40,IF(AF40/TRU_oper&lt;1,1,AF40/TRU_oper)*(truck_idle/60),Other!$G$4/454)+PRODUCT(G40,V40,(AF40-IF(AF40/TRU_oper&lt;1,1,AF40/TRU_oper)*(truck_idle/60)),TRU_KW,gridPM,Other!$G$4/454),blank)</f>
        <v/>
      </c>
      <c r="CP40" s="435" t="str">
        <f>IF(C40=TRUonly,VLOOKUP(B40+5,'Table 6'!$B$3:$D$20,3),blank)</f>
        <v/>
      </c>
      <c r="CQ40" s="112" t="str">
        <f>IF(C40=TRUonly,VLOOKUP(B40+5,'Tables 2-3 TRU'!$B$14:$D$31,3),blank)</f>
        <v/>
      </c>
      <c r="CR40" s="243" t="str">
        <f>IF(C40=TRUonly,PRODUCT(G40,W40,AF40-IF(AF40/TRU_oper&lt;1,1,AF40/TRU_oper)*(truck_idle/60),tru_Load_Factor,tru__hp,CQ40,Other!$G$4/454)+PRODUCT(G40,tru_Load_Factor,tru__hp,CQ40,W40,IF(AF40/TRU_oper&lt;1,1,AF40/TRU_oper)*(truck_idle/60),Other!$G$4/454)+PRODUCT(G40,W40,CP40,IF(AF40/TRU_oper&lt;1,1,AF40/TRU_oper)*(truck_idle/60),Other!$G$4/454),blank)</f>
        <v/>
      </c>
      <c r="CS40" s="243" t="str">
        <f>IF(C40=TRUonly,PRODUCT(G40,tru_Load_Factor,tru__hp,CQ40,W40,IF(AF40/TRU_oper&lt;1,1,AF40/TRU_oper)*(truck_idle/60),Other!$G$4/454)+PRODUCT(G40,W40,CP40,IF(AF40/TRU_oper&lt;1,1,AF40/TRU_oper)*(truck_idle/60),Other!$G$4/454)+PRODUCT(G40,W40,(AF40-IF(AF40/TRU_oper&lt;1,1,AF40/TRU_oper)*(truck_idle/60)),TRU_KW,gridPM,Other!$G$4/454),blank)</f>
        <v/>
      </c>
      <c r="CT40" s="435" t="str">
        <f>IF(C40=TRUonly,VLOOKUP(B40+6,'Table 6'!$B$3:$D$20,3),blank)</f>
        <v/>
      </c>
      <c r="CU40" s="112" t="str">
        <f>IF(C40=TRUonly,VLOOKUP(B40+6,'Tables 2-3 TRU'!$B$14:$D$31,3),blank)</f>
        <v/>
      </c>
      <c r="CV40" s="243" t="str">
        <f>IF(C40=TRUonly,PRODUCT(G40,X40,AF40-IF(AF40/TRU_oper&lt;1,1,AF40/TRU_oper)*(truck_idle/60),tru_Load_Factor,tru__hp,CU40,Other!$G$4/454)+PRODUCT(G40,tru_Load_Factor,tru__hp,CU40,X40,IF(AF40/TRU_oper&lt;1,1,AF40/TRU_oper)*(truck_idle/60),Other!$G$4/454)+PRODUCT(G40,X40,CT40,IF(AF40/TRU_oper&lt;1,1,AF40/TRU_oper)*(truck_idle/60),Other!$G$4/454),blank)</f>
        <v/>
      </c>
      <c r="CW40" s="243" t="str">
        <f>IF(C40=TRUonly,PRODUCT(G40,tru_Load_Factor,tru__hp,CU40,X40,IF(AF40/TRU_oper&lt;1,1,AF40/TRU_oper)*(truck_idle/60),Other!$G$4/454)+PRODUCT(G40,X40,CT40,IF(AF40/TRU_oper&lt;1,1,AF40/TRU_oper)*(truck_idle/60),Other!$G$4/454)+PRODUCT(G40,X40,(AF40-IF(AF40/TRU_oper&lt;1,1,AF40/TRU_oper)*(truck_idle/60)),TRU_KW,gridPM,Other!$G$4/454),blank)</f>
        <v/>
      </c>
      <c r="CX40" s="435" t="str">
        <f>IF(C40=TRUonly,VLOOKUP(B40+7,'Table 6'!$B$3:$D$20,3),blank)</f>
        <v/>
      </c>
      <c r="CY40" s="112" t="str">
        <f>IF(C40=TRUonly,VLOOKUP(B40+7,'Tables 2-3 TRU'!$B$14:$D$31,3),blank)</f>
        <v/>
      </c>
      <c r="CZ40" s="243" t="str">
        <f>IF(C40=TRUonly,PRODUCT(G40,Y40,AF40-IF(AF40/TRU_oper&lt;1,1,AF40/TRU_oper)*(truck_idle/60),tru_Load_Factor,tru__hp,CY40,Other!$G$4/454)+PRODUCT(G40,tru_Load_Factor,tru__hp,CY40,Y40,IF(AF40/TRU_oper&lt;1,1,AF40/TRU_oper)*(truck_idle/60),Other!$G$4/454)+PRODUCT(G40,Y40,CX40,IF(AF40/TRU_oper&lt;1,1,AF40/TRU_oper)*(truck_idle/60),Other!$G$4/454),blank)</f>
        <v/>
      </c>
      <c r="DA40" s="243" t="str">
        <f>IF(C40=TRUonly,PRODUCT(G40,tru_Load_Factor,tru__hp,CY40,Y40,IF(AF40/TRU_oper&lt;1,1,AF40/TRU_oper)*(truck_idle/60),Other!$G$4/454)+PRODUCT(G40,Y40,CX40,IF(AF40/TRU_oper&lt;1,1,AF40/TRU_oper)*(truck_idle/60),Other!$G$4/454)+PRODUCT(G40,Y40,(AF40-IF(AF40/TRU_oper&lt;1,1,AF40/TRU_oper)*(truck_idle/60)),TRU_KW,gridPM,Other!$G$4/454),blank)</f>
        <v/>
      </c>
      <c r="DB40" s="435" t="str">
        <f>IF(C40=TRUonly,VLOOKUP(B40+8,'Table 6'!$B$3:$D$20,3),blank)</f>
        <v/>
      </c>
      <c r="DC40" s="112" t="str">
        <f>IF(C40=TRUonly,VLOOKUP(B40+8,'Tables 2-3 TRU'!$B$14:$D$31,3),blank)</f>
        <v/>
      </c>
      <c r="DD40" s="243" t="str">
        <f>IF(C40=TRUonly,PRODUCT(G40,Z40,AF40-IF(AF40/TRU_oper&lt;1,1,AF40/TRU_oper)*(truck_idle/60),tru_Load_Factor,tru__hp,DC40,Other!$G$4/454)+PRODUCT(G40,tru_Load_Factor,tru__hp,DC40,Z40,IF(AF40/TRU_oper&lt;1,1,AF40/TRU_oper)*(truck_idle/60),Other!$G$4/454)+PRODUCT(G40,Z40,DB40,IF(AF40/TRU_oper&lt;1,1,AF40/TRU_oper)*(truck_idle/60),Other!$G$4/454),blank)</f>
        <v/>
      </c>
      <c r="DE40" s="243" t="str">
        <f>IF(C40=TRUonly,PRODUCT(G40,tru_Load_Factor,tru__hp,DC40,Z40,IF(AF40/TRU_oper&lt;1,1,AF40/TRU_oper)*(truck_idle/60),Other!$G$4/454)+PRODUCT(G40,Z40,DB40,IF(AF40/TRU_oper&lt;1,1,AF40/TRU_oper)*(truck_idle/60),Other!$G$4/454)+PRODUCT(G40,Z40,(AF40-IF(AF40/TRU_oper&lt;1,1,AF40/TRU_oper)*(truck_idle/60)),TRU_KW,gridPM,Other!$G$4/454),blank)</f>
        <v/>
      </c>
      <c r="DF40" s="435" t="str">
        <f>IF(C40=TRUonly,VLOOKUP(B40+9,'Table 6'!$B$3:$D$20,3),blank)</f>
        <v/>
      </c>
      <c r="DG40" s="112" t="str">
        <f>IF(C40=TRUonly,VLOOKUP(B40+9,'Tables 2-3 TRU'!$B$14:$D$31,3),blank)</f>
        <v/>
      </c>
      <c r="DH40" s="243" t="str">
        <f>IF(C40=TRUonly,PRODUCT(G40,AA40,AF40-IF(AF40/TRU_oper&lt;1,1,AF40/TRU_oper)*(truck_idle/60),tru_Load_Factor,tru__hp,DG40,Other!$G$4/454)+PRODUCT(G40,tru_Load_Factor,tru__hp,DG40,AA40,IF(AF40/TRU_oper&lt;1,1,AF40/TRU_oper)*(truck_idle/60),Other!$G$4/454)+PRODUCT(G40,AA40,DF40,IF(AF40/TRU_oper&lt;1,1,AF40/TRU_oper)*(truck_idle/60),Other!$G$4/454),blank)</f>
        <v/>
      </c>
      <c r="DI40" s="243" t="str">
        <f>IF(C40=TRUonly,PRODUCT(G40,tru_Load_Factor,tru__hp,DG40,AA40,IF(AF40/TRU_oper&lt;1,1,AF40/TRU_oper)*(truck_idle/60),Other!$G$4/454)+PRODUCT(G40,AA40,DF40,IF(AF40/TRU_oper&lt;1,1,AF40/TRU_oper)*(truck_idle/60),Other!$G$4/454)+PRODUCT(G40,AA40,(AF40-IF(AF40/TRU_oper&lt;1,1,AF40/TRU_oper)*(truck_idle/60)),TRU_KW,gridPM,Other!$G$4/454),blank)</f>
        <v/>
      </c>
      <c r="DK40" s="4" t="str">
        <f t="shared" si="1"/>
        <v/>
      </c>
      <c r="DL40" s="4" t="str">
        <f t="shared" si="2"/>
        <v/>
      </c>
      <c r="DM40" s="4"/>
      <c r="DN40" s="4" t="str">
        <f t="shared" si="3"/>
        <v/>
      </c>
      <c r="DO40" s="4" t="str">
        <f t="shared" si="4"/>
        <v/>
      </c>
      <c r="DP40" s="4"/>
      <c r="DQ40" s="4" t="str">
        <f t="shared" si="5"/>
        <v/>
      </c>
      <c r="DR40" s="4" t="str">
        <f t="shared" si="6"/>
        <v/>
      </c>
      <c r="DS40" s="4" t="str">
        <f t="shared" si="7"/>
        <v/>
      </c>
      <c r="DT40" s="244" t="str">
        <f t="shared" si="8"/>
        <v/>
      </c>
      <c r="DU40" s="55"/>
    </row>
    <row r="41" spans="1:125" x14ac:dyDescent="0.2">
      <c r="A41" t="str">
        <f>IF(C41=TRUonly,'User Input Data'!A45,blank)</f>
        <v/>
      </c>
      <c r="B41" t="str">
        <f>IF(C41=TRUonly,'User Input Data'!B45,blank)</f>
        <v/>
      </c>
      <c r="C41" t="str">
        <f>IF('User Input Data'!C45=TRUonly,'User Input Data'!C45,blank)</f>
        <v/>
      </c>
      <c r="D41" t="str">
        <f>IF(AND('User Input Data'!D45&gt;1,C41=TRUonly),'User Input Data'!D45,blank)</f>
        <v/>
      </c>
      <c r="E41" t="str">
        <f>IF(AND('User Input Data'!E45&gt;1,C41=TRUonly),'User Input Data'!E45,blank)</f>
        <v/>
      </c>
      <c r="F41" t="str">
        <f>IF(AND('User Input Data'!F45&gt;1,C41=TRUonly),'User Input Data'!F45,blank)</f>
        <v/>
      </c>
      <c r="G41" t="str">
        <f>IF(AND('User Input Data'!G45&gt;1,C41=TRUonly),'User Input Data'!G45,blank)</f>
        <v/>
      </c>
      <c r="H41" s="78"/>
      <c r="I41" s="78"/>
      <c r="J41" s="78"/>
      <c r="K41" s="78"/>
      <c r="L41" s="78"/>
      <c r="M41" s="78"/>
      <c r="N41" s="78"/>
      <c r="O41" s="78"/>
      <c r="P41" s="78"/>
      <c r="Q41" s="78"/>
      <c r="R41" s="79" t="str">
        <f>IF(C41=TRUonly,'User Input Data'!R45,blank)</f>
        <v/>
      </c>
      <c r="S41" s="79" t="str">
        <f>IF(C41=TRUonly,'User Input Data'!S45,blank)</f>
        <v/>
      </c>
      <c r="T41" s="79" t="str">
        <f>IF(C41=TRUonly,'User Input Data'!T45,blank)</f>
        <v/>
      </c>
      <c r="U41" s="79" t="str">
        <f>IF(C41=TRUonly,'User Input Data'!U45,blank)</f>
        <v/>
      </c>
      <c r="V41" s="79" t="str">
        <f>IF(C41=TRUonly,'User Input Data'!V45,blank)</f>
        <v/>
      </c>
      <c r="W41" s="79" t="str">
        <f>IF(C41=TRUonly,'User Input Data'!W45,blank)</f>
        <v/>
      </c>
      <c r="X41" s="79" t="str">
        <f>IF(C41=TRUonly,'User Input Data'!X45,blank)</f>
        <v/>
      </c>
      <c r="Y41" s="79" t="str">
        <f>IF(C41=TRUonly,'User Input Data'!Y45,blank)</f>
        <v/>
      </c>
      <c r="Z41" s="79" t="str">
        <f>IF(C41=TRUonly,'User Input Data'!Z45,blank)</f>
        <v/>
      </c>
      <c r="AA41" s="79" t="str">
        <f>IF(C41=TRUonly,'User Input Data'!AA45,blank)</f>
        <v/>
      </c>
      <c r="AB41" s="9" t="str">
        <f>IF('User Input Data'!C45=TRUonly,'User Input Data'!AC45,blank)</f>
        <v/>
      </c>
      <c r="AC41" s="9" t="str">
        <f>IF('User Input Data'!C45=TRUonly,'User Input Data'!AD45,blank)</f>
        <v/>
      </c>
      <c r="AE41" s="78"/>
      <c r="AF41" t="str">
        <f>IF(F41&gt;0,F41,Other!$G$7)</f>
        <v/>
      </c>
      <c r="AG41" s="435" t="str">
        <f>IF(C41=TRUonly,VLOOKUP(B41+0,'Table 6'!$B$3:$D$20,2),blank)</f>
        <v/>
      </c>
      <c r="AH41" t="str">
        <f>IF(C41=TRUonly,VLOOKUP(B41+0,'Tables 2-3 TRU'!$B$14:$D$31,2),blank)</f>
        <v/>
      </c>
      <c r="AI41" s="243" t="str">
        <f>IF(C41=TRUonly,PRODUCT(G41,IF(AF41/TRU_oper&lt;1,1,AF41/TRU_oper)*(truck_idle/60),Other!$G$4/454,AG41,R41)+PRODUCT(G41,tru_Load_Factor,tru__hp,R41,IF(AF41/TRU_oper&lt;1,1,AF41/TRU_oper)*(truck_idle/60),Other!$G$4/454,AH41)+PRODUCT(G41,R41,(AF41-IF(AF41/TRU_oper&lt;1,1,AF41/TRU_oper)*(truck_idle/60)),tru_Load_Factor,tru__hp,Other!$G$4/454,AH41),blank)</f>
        <v/>
      </c>
      <c r="AJ41" s="243" t="str">
        <f>IF(C41=TRUonly,PRODUCT(G41,tru_Load_Factor,tru__hp,AH41,R41,IF(AF41/TRU_oper&lt;1,1,AF41/TRU_oper)*(truck_idle/60),Other!$G$4/454)+PRODUCT(G41,R41,AG41,IF(AF41/TRU_oper&lt;1,1,AF41/TRU_oper)*(truck_idle/60),Other!$G$4/454)+PRODUCT(G41,R41,(AF41-IF(AF41/TRU_oper&lt;1,1,AF41/TRU_oper)*(truck_idle/60)),TRU_KW,gridNox,Other!$G$4/454),blank)</f>
        <v/>
      </c>
      <c r="AK41" s="435" t="str">
        <f>IF(C41=TRUonly,VLOOKUP(B41+1,'Table 6'!$B$3:$D$20,2),blank)</f>
        <v/>
      </c>
      <c r="AL41" s="112" t="str">
        <f>IF(C41=TRUonly,VLOOKUP(B41+1,'Tables 2-3 TRU'!$B$14:$D$31,2),blank)</f>
        <v/>
      </c>
      <c r="AM41" s="243" t="str">
        <f>IF(C41=TRUonly,PRODUCT(G41,S41,AF41-IF(AF41/TRU_oper&lt;1,1,AF41/TRU_oper)*(truck_idle/60),tru_Load_Factor,tru__hp,AL41,Other!$G$4/454)+PRODUCT(G41,tru_Load_Factor,tru__hp,AL41,S41,IF(AF41/TRU_oper&lt;1,1,AF41/TRU_oper)*(truck_idle/60),Other!$G$4/454)+PRODUCT(G41,S41,AK41,IF(AF41/TRU_oper&lt;1,1,AF41/TRU_oper)*(truck_idle/60),Other!$G$4/454),blank)</f>
        <v/>
      </c>
      <c r="AN41" s="243" t="str">
        <f>IF(C41=TRUonly,PRODUCT(G41,tru_Load_Factor,tru__hp,AL41,S41,IF(AF41/TRU_oper&lt;1,1,AF41/TRU_oper)*(truck_idle/60),Other!$G$4/454)+PRODUCT(G41,S41,AK41,IF(AF41/TRU_oper&lt;1,1,AF41/TRU_oper)*(truck_idle/60),Other!$G$4/454)+PRODUCT(G41,S41,(AF41-IF(AF41/TRU_oper&lt;1,1,AF41/TRU_oper)*(truck_idle/60)),TRU_KW,gridNox,Other!$G$4/454),blank)</f>
        <v/>
      </c>
      <c r="AO41" s="435" t="str">
        <f>IF(C41=TRUonly,VLOOKUP(B41+2,'Table 6'!$B$3:$D$20,2),blank)</f>
        <v/>
      </c>
      <c r="AP41" s="112" t="str">
        <f>IF(C41=TRUonly,VLOOKUP(B41+2,'Tables 2-3 TRU'!$B$14:$D$31,2),blank)</f>
        <v/>
      </c>
      <c r="AQ41" s="243" t="str">
        <f>IF(C41=TRUonly,PRODUCT(G41,T41,AF41-IF(AF41/TRU_oper&lt;1,1,AF41/TRU_oper)*(truck_idle/60),tru_Load_Factor,tru__hp,AP41,Other!$G$4/454)+PRODUCT(G41,tru_Load_Factor,tru__hp,AP41,T41,IF(AF41/TRU_oper&lt;1,1,AF41/TRU_oper)*(truck_idle/60),Other!$G$4/454)+PRODUCT(G41,T41,AO41,IF(AF41/TRU_oper&lt;1,1,AF41/TRU_oper)*(truck_idle/60),Other!$G$4/454),blank)</f>
        <v/>
      </c>
      <c r="AR41" s="243" t="str">
        <f>IF(C41=TRUonly,PRODUCT(G41,tru_Load_Factor,tru__hp,AP41,T41,IF(AF41/TRU_oper&lt;1,1,AF41/TRU_oper)*(truck_idle/60),Other!$G$4/454)+PRODUCT(G41,T41,AO41,IF(AF41/TRU_oper&lt;1,1,AF41/TRU_oper)*(truck_idle/60),Other!$G$4/454)+PRODUCT(G41,T41,(AF41-IF(AF41/TRU_oper&lt;1,1,AF41/TRU_oper)*(truck_idle/60)),TRU_KW,gridNox,Other!$G$4/454),blank)</f>
        <v/>
      </c>
      <c r="AS41" s="435" t="str">
        <f>IF(C41=TRUonly,VLOOKUP(B41+3,'Table 6'!$B$3:$D$20,2),blank)</f>
        <v/>
      </c>
      <c r="AT41" s="112" t="str">
        <f>IF(C41=TRUonly,VLOOKUP(B41+3,'Tables 2-3 TRU'!$B$14:$D$31,2),blank)</f>
        <v/>
      </c>
      <c r="AU41" s="243" t="str">
        <f>IF(C41=TRUonly,PRODUCT(G41,U41,AF41-IF(AF41/TRU_oper&lt;1,1,AF41/TRU_oper)*(truck_idle/60),tru_Load_Factor,tru__hp,AT41,Other!$G$4/454)+PRODUCT(G41,tru_Load_Factor,tru__hp,AT41,U41,IF(AF41/TRU_oper&lt;1,1,AF41/TRU_oper)*(truck_idle/60),Other!$G$4/454)+PRODUCT(G41,U41,AS41,IF(AF41/TRU_oper&lt;1,1,AF41/TRU_oper)*(truck_idle/60),Other!$G$4/454),blank)</f>
        <v/>
      </c>
      <c r="AV41" s="243" t="str">
        <f>IF(C41=TRUonly,PRODUCT(G41,tru_Load_Factor,tru__hp,AT41,U41,IF(AF41/TRU_oper&lt;1,1,AF41/TRU_oper)*(truck_idle/60),Other!$G$4/454)+PRODUCT(G41,U41,AS41,IF(AF41/TRU_oper&lt;1,1,AF41/TRU_oper)*(truck_idle/60),Other!$G$4/454)+PRODUCT(G41,U41,(AF41-IF(AF41/TRU_oper&lt;1,1,AF41/TRU_oper)*(truck_idle/60)),TRU_KW,gridNox,Other!$G$4/454),blank)</f>
        <v/>
      </c>
      <c r="AW41" s="435" t="str">
        <f>IF(C41=TRUonly,VLOOKUP(B41+4,'Table 6'!$B$3:$D$20,2),blank)</f>
        <v/>
      </c>
      <c r="AX41" s="112" t="str">
        <f>IF(C41=TRUonly,VLOOKUP(B41+4,'Tables 2-3 TRU'!$B$14:$D$31,2),blank)</f>
        <v/>
      </c>
      <c r="AY41" s="243" t="str">
        <f>IF(C41=TRUonly,PRODUCT(G41,V41,AF41-IF(AF41/TRU_oper&lt;1,1,AF41/TRU_oper)*(truck_idle/60),tru_Load_Factor,tru__hp,AX41,Other!$G$4/454)+PRODUCT(G41,tru_Load_Factor,tru__hp,AX41,V41,IF(AF41/TRU_oper&lt;1,1,AF41/TRU_oper)*(truck_idle/60),Other!$G$4/454)+PRODUCT(G41,V41,AW41,IF(AF41/TRU_oper&lt;1,1,AF41/TRU_oper)*(truck_idle/60),Other!$G$4/454),blank)</f>
        <v/>
      </c>
      <c r="AZ41" s="243" t="str">
        <f>IF(C41=TRUonly,PRODUCT(G41,tru_Load_Factor,tru__hp,AX41,V41,IF(AF41/TRU_oper&lt;1,1,AF41/TRU_oper)*(truck_idle/60),Other!$G$4/454)+PRODUCT(G41,V41,AW41,IF(AF41/TRU_oper&lt;1,1,AF41/TRU_oper)*(truck_idle/60),Other!$G$4/454)+PRODUCT(G41,V41,(AF41-IF(AF41/TRU_oper&lt;1,1,AF41/TRU_oper)*(truck_idle/60)),TRU_KW,gridNox,Other!$G$4/454),blank)</f>
        <v/>
      </c>
      <c r="BA41" s="435" t="str">
        <f>IF(C41=TRUonly,VLOOKUP(B41+5,'Table 6'!$B$3:$D$20,2),blank)</f>
        <v/>
      </c>
      <c r="BB41" s="112" t="str">
        <f>IF(C41=TRUonly,VLOOKUP(B41+5,'Tables 2-3 TRU'!$B$14:$D$31,2),blank)</f>
        <v/>
      </c>
      <c r="BC41" s="243" t="str">
        <f>IF(C41=TRUonly,PRODUCT(G41,W41,AF41-IF(AF41/TRU_oper&lt;1,1,AF41/TRU_oper)*(truck_idle/60),tru_Load_Factor,tru__hp,BB41,Other!$G$4/454)+PRODUCT(G41,tru_Load_Factor,tru__hp,BB41,W41,IF(AF41/TRU_oper&lt;1,1,AF41/TRU_oper)*(truck_idle/60),Other!$G$4/454)+PRODUCT(G41,W41,BA41,IF(AF41/TRU_oper&lt;1,1,AF41/TRU_oper)*(truck_idle/60),Other!$G$4/454),blank)</f>
        <v/>
      </c>
      <c r="BD41" s="243" t="str">
        <f>IF(C41=TRUonly,PRODUCT(G41,tru_Load_Factor,tru__hp,BB41,W41,IF(AF41/TRU_oper&lt;1,1,AF41/TRU_oper)*(truck_idle/60),Other!$G$4/454)+PRODUCT(G41,W41,BA41,IF(AF41/TRU_oper&lt;1,1,AF41/TRU_oper)*(truck_idle/60),Other!$G$4/454)+PRODUCT(G41,W41,(AF41-IF(AF41/TRU_oper&lt;1,1,AF41/TRU_oper)*(truck_idle/60)),TRU_KW,gridNox,Other!$G$4/454),blank)</f>
        <v/>
      </c>
      <c r="BE41" s="435" t="str">
        <f>IF(C41=TRUonly,VLOOKUP(B41+6,'Table 6'!$B$3:$D$20,2),blank)</f>
        <v/>
      </c>
      <c r="BF41" s="112" t="str">
        <f>IF(C41=TRUonly,VLOOKUP(B41+6,'Tables 2-3 TRU'!$B$14:$D$31,2),blank)</f>
        <v/>
      </c>
      <c r="BG41" s="243" t="str">
        <f>IF(C41=TRUonly,PRODUCT(G41,X41,AF41-IF(AF41/TRU_oper&lt;1,1,AF41/TRU_oper)*(truck_idle/60),tru_Load_Factor,tru__hp,BF41,Other!$G$4/454)+PRODUCT(G41,tru_Load_Factor,tru__hp,BF41,X41,IF(AF41/TRU_oper&lt;1,1,AF41/TRU_oper)*(truck_idle/60),Other!$G$4/454)+PRODUCT(G41,X41,BE41,IF(AF41/TRU_oper&lt;1,1,AF41/TRU_oper)*(truck_idle/60),Other!$G$4/454),blank)</f>
        <v/>
      </c>
      <c r="BH41" s="243" t="str">
        <f>IF(C41=TRUonly,PRODUCT(G41,tru_Load_Factor,tru__hp,BF41,X41,IF(AF41/TRU_oper&lt;1,1,AF41/TRU_oper)*(truck_idle/60),Other!$G$4/454)+PRODUCT(G41,X41,BE41,IF(AF41/TRU_oper&lt;1,1,AF41/TRU_oper)*(truck_idle/60),Other!$G$4/454)+PRODUCT(G41,X41,(AF41-IF(AF41/TRU_oper&lt;1,1,AF41/TRU_oper)*(truck_idle/60)),TRU_KW,gridNox,Other!$G$4/454),blank)</f>
        <v/>
      </c>
      <c r="BI41" s="435" t="str">
        <f>IF(C41=TRUonly,VLOOKUP(B41+7,'Table 6'!$B$3:$D$20,2),blank)</f>
        <v/>
      </c>
      <c r="BJ41" s="112" t="str">
        <f>IF(C41=TRUonly,VLOOKUP(B41+7,'Tables 2-3 TRU'!$B$14:$D$31,2),blank)</f>
        <v/>
      </c>
      <c r="BK41" s="243" t="str">
        <f>IF(C41=TRUonly,PRODUCT(G41,Y41,AF41-IF(AF41/TRU_oper&lt;1,1,AF41/TRU_oper)*(truck_idle/60),tru_Load_Factor,tru__hp,BJ41,Other!$G$4/454)+PRODUCT(G41,tru_Load_Factor,tru__hp,BJ41,Y41,IF(AF41/TRU_oper&lt;1,1,AF41/TRU_oper)*(truck_idle/60),Other!$G$4/454)+PRODUCT(G41,Y41,BI41,IF(AF41/TRU_oper&lt;1,1,AF41/TRU_oper)*(truck_idle/60),Other!$G$4/454),blank)</f>
        <v/>
      </c>
      <c r="BL41" s="243" t="str">
        <f>IF(C41=TRUonly,PRODUCT(G41,tru_Load_Factor,tru__hp,BJ41,Y41,IF(AF41/TRU_oper&lt;1,1,AF41/TRU_oper)*(truck_idle/60),Other!$G$4/454)+PRODUCT(G41,Y41,BI41,IF(AF41/TRU_oper&lt;1,1,AF41/TRU_oper)*(truck_idle/60),Other!$G$4/454)+PRODUCT(G41,Y41,(AF41-IF(AF41/TRU_oper&lt;1,1,AF41/TRU_oper)*(truck_idle/60)),TRU_KW,gridNox,Other!$G$4/454),blank)</f>
        <v/>
      </c>
      <c r="BM41" s="435" t="str">
        <f>IF(C41=TRUonly,VLOOKUP(B41+8,'Table 6'!$B$3:$D$20,2),blank)</f>
        <v/>
      </c>
      <c r="BN41" s="112" t="str">
        <f>IF(C41=TRUonly,VLOOKUP(B41+8,'Tables 2-3 TRU'!$B$14:$D$31,2),blank)</f>
        <v/>
      </c>
      <c r="BO41" s="243" t="str">
        <f>IF(C41=TRUonly,PRODUCT(G41,Z41,AF41-IF(AF41/TRU_oper&lt;1,1,AF41/TRU_oper)*(truck_idle/60),tru_Load_Factor,tru__hp,BN41,Other!$G$4/454)+PRODUCT(G41,tru_Load_Factor,tru__hp,BN41,Z41,IF(AF41/TRU_oper&lt;1,1,AF41/TRU_oper)*(truck_idle/60),Other!$G$4/454)+PRODUCT(G41,Z41,BM41,IF(AF41/TRU_oper&lt;1,1,AF41/TRU_oper)*(truck_idle/60),Other!$G$4/454),blank)</f>
        <v/>
      </c>
      <c r="BP41" s="243" t="str">
        <f>IF(C41=TRUonly,PRODUCT(G41,tru_Load_Factor,tru__hp,BN41,Z41,(AF41/TRU_oper)*(truck_idle/60),Other!$G$4/454)+PRODUCT(G41,Z41,BM41,(AF41/TRU_oper)*(truck_idle/60),Other!$G$4/454)+PRODUCT(G41,Z41,(AF41-(AF41/TRU_oper)*(truck_idle/60)),TRU_KW,gridNox,Other!$G$4/454),blank)</f>
        <v/>
      </c>
      <c r="BQ41" s="435" t="str">
        <f>IF(C41=TRUonly,VLOOKUP(B41+9,'Table 6'!$B$3:$D$20,2),blank)</f>
        <v/>
      </c>
      <c r="BR41" s="112" t="str">
        <f>IF(C41=TRUonly,VLOOKUP(B41+9,'Tables 2-3 TRU'!$B$14:$D$31,2),blank)</f>
        <v/>
      </c>
      <c r="BS41" s="243" t="str">
        <f>IF(C41=TRUonly,PRODUCT(G41,AA41,AF41-IF(AF41/TRU_oper&lt;1,1,AF41/TRU_oper)*(truck_idle/60),tru_Load_Factor,tru__hp,BR41,Other!$G$4/454)+PRODUCT(G41,tru_Load_Factor,tru__hp,BR41,AA41,IF(AF41/TRU_oper&lt;1,1,AF41/TRU_oper)*(truck_idle/60),Other!$G$4/454)+PRODUCT(G41,AA41,BQ41,IF(AF41/TRU_oper&lt;1,1,AF41/TRU_oper)*(truck_idle/60),Other!$G$4/454),blank)</f>
        <v/>
      </c>
      <c r="BT41" s="243" t="str">
        <f>IF(C41=TRUonly,PRODUCT(G41,tru_Load_Factor,tru__hp,BR41,AA41,IF(AF41/TRU_oper&lt;1,1,AF41/TRU_oper)*(truck_idle/60),Other!$G$4/454)+PRODUCT(G41,AA41,BQ41,IF(AF41/TRU_oper&lt;1,1,AF41/TRU_oper)*(truck_idle/60),Other!$G$4/454)+PRODUCT(G41,AA41,(AF41-IF(AF41/TRU_oper&lt;1,1,AF41/TRU_oper)*(truck_idle/60)),TRU_KW,gridNox,Other!$G$4/454),blank)</f>
        <v/>
      </c>
      <c r="BU41" s="112"/>
      <c r="BV41" s="435" t="str">
        <f>IF(C41=TRUonly,VLOOKUP(B41+0,'Table 6'!$B$3:$D$20,3),blank)</f>
        <v/>
      </c>
      <c r="BW41" s="112" t="str">
        <f>IF(C41=TRUonly,VLOOKUP(B41+0,'Tables 2-3 TRU'!$B$14:$D$31,3),blank)</f>
        <v/>
      </c>
      <c r="BX41" s="243" t="str">
        <f>IF(C41=TRUonly,PRODUCT(G41,R41,AF41-IF(AF41/TRU_oper&lt;1,1,AF41/TRU_oper)*(truck_idle/60),tru_Load_Factor,tru__hp,BW41,Other!$G$4/454)+PRODUCT(G41,tru_Load_Factor,tru__hp,BW41,R41,IF(AF41/TRU_oper&lt;1,1,AF41/TRU_oper)*(truck_idle/60),365/454)+PRODUCT(G41,R41,BV41,IF(AF41/TRU_oper&lt;1,1,AF41/TRU_oper)*(truck_idle/60),Other!$G$4/454),blank)</f>
        <v/>
      </c>
      <c r="BY41" s="243" t="str">
        <f>IF(C41=TRUonly,PRODUCT(G41,tru_Load_Factor,tru__hp,BW41,R41,IF(AF41/TRU_oper&lt;1,1,AF41/TRU_oper)*(truck_idle/60),Other!$G$4/454)+PRODUCT(G41,R41,BV41,IF(AF41/TRU_oper&lt;1,1,AF41/TRU_oper)*(truck_idle/60),Other!$G$4/454)+PRODUCT(G41,R41,(AF41-IF(AF41/TRU_oper&lt;1,1,AF41/TRU_oper)*(truck_idle/60)),TRU_KW,gridPM,Other!$G$4/454),blank)</f>
        <v/>
      </c>
      <c r="BZ41" s="435" t="str">
        <f>IF(C41=TRUonly,VLOOKUP(B41+1,'Table 6'!$B$3:$D$20,3),blank)</f>
        <v/>
      </c>
      <c r="CA41" s="112" t="str">
        <f>IF(C41=TRUonly,VLOOKUP(B41+1,'Tables 2-3 TRU'!$B$14:$D$31,3),blank)</f>
        <v/>
      </c>
      <c r="CB41" s="243" t="str">
        <f>IF(C41=TRUonly,PRODUCT(G41,S41,AF41-IF(AF41/TRU_oper&lt;1,1,AF41/TRU_oper)*(truck_idle/60),tru_Load_Factor,tru__hp,CA41,Other!$G$4/454)+PRODUCT(G41,tru_Load_Factor,tru__hp,CA41,S41,IF(AF41/TRU_oper&lt;1,1,AF41/TRU_oper)*(truck_idle/60),365/454)+PRODUCT(G41,S41,BZ41,IF(AF41/TRU_oper&lt;1,1,AF41/TRU_oper)*(truck_idle/60),Other!$G$4/454),blank)</f>
        <v/>
      </c>
      <c r="CC41" s="243" t="str">
        <f>IF(C41=TRUonly,PRODUCT(G41,tru_Load_Factor,tru__hp,CA41,S41,IF(AF41/TRU_oper&lt;1,1,AF41/TRU_oper)*(truck_idle/60),Other!$G$4/454)+PRODUCT(G41,S41,BZ41,IF(AF41/TRU_oper&lt;1,1,AF41/TRU_oper)*(truck_idle/60),Other!$G$4/454)+PRODUCT(G41,S41,(AF41-IF(AF41/TRU_oper&lt;1,1,AF41/TRU_oper)*(truck_idle/60)),TRU_KW,gridPM,Other!$G$4/454),blank)</f>
        <v/>
      </c>
      <c r="CD41" s="435" t="str">
        <f>IF(C41=TRUonly,VLOOKUP(B41+2,'Table 6'!$B$3:$D$20,3),blank)</f>
        <v/>
      </c>
      <c r="CE41" s="112" t="str">
        <f>IF(C41=TRUonly,VLOOKUP(B41+2,'Tables 2-3 TRU'!$B$14:$D$31,3),blank)</f>
        <v/>
      </c>
      <c r="CF41" s="243" t="str">
        <f>IF(C41=TRUonly,PRODUCT(G41,T41,AF41-IF(AF41/TRU_oper&lt;1,1,AF41/TRU_oper)*(truck_idle/60),tru_Load_Factor,tru__hp,CE41,Other!$G$4/454)+PRODUCT(G41,tru_Load_Factor,tru__hp,CE41,T41,IF(AF41/TRU_oper&lt;1,1,AF41/TRU_oper)*(truck_idle/60),365/454)+PRODUCT(G41,T41,CD41,IF(AF41/TRU_oper&lt;1,1,AF41/TRU_oper)*(truck_idle/60),Other!$G$4/454),blank)</f>
        <v/>
      </c>
      <c r="CG41" s="243" t="str">
        <f>IF(C41=TRUonly,PRODUCT(G41,tru_Load_Factor,tru__hp,CE41,T41,IF(AF41/TRU_oper&lt;1,1,AF41/TRU_oper)*(truck_idle/60),Other!$G$4/454)+PRODUCT(G41,T41,CD41,IF(AF41/TRU_oper&lt;1,1,AF41/TRU_oper)*(truck_idle/60),Other!$G$4/454)+PRODUCT(G41,T41,(AF41-IF(AF41/TRU_oper&lt;1,1,AF41/TRU_oper)*(truck_idle/60)),TRU_KW,gridPM,Other!$G$4/454),blank)</f>
        <v/>
      </c>
      <c r="CH41" s="435" t="str">
        <f>IF(C41=TRUonly,VLOOKUP(B41+3,'Table 6'!$B$3:$D$20,3),blank)</f>
        <v/>
      </c>
      <c r="CI41" s="112" t="str">
        <f>IF(C41=TRUonly,VLOOKUP(B41+3,'Tables 2-3 TRU'!$B$14:$D$31,3),blank)</f>
        <v/>
      </c>
      <c r="CJ41" s="243" t="str">
        <f>IF(C41=TRUonly,PRODUCT(G41,U41,AF41-IF(AF41/TRU_oper&lt;1,1,AF41/TRU_oper)*(truck_idle/60),tru_Load_Factor,tru__hp,CI41,Other!$G$4/454)+PRODUCT(G41,tru_Load_Factor,tru__hp,CI41,U41,IF(AF41/TRU_oper&lt;1,1,AF41/TRU_oper)*(truck_idle/60),Other!$G$4/454)+PRODUCT(G41,U41,CH41,IF(AF41/TRU_oper&lt;1,1,AF41/TRU_oper)*(truck_idle/60),Other!$G$4/454),blank)</f>
        <v/>
      </c>
      <c r="CK41" s="243" t="str">
        <f>IF(C41=TRUonly,PRODUCT(G41,tru_Load_Factor,tru__hp,CI41,U41,IF(AF41/TRU_oper&lt;1,1,AF41/TRU_oper)*(truck_idle/60),Other!$G$4/454)+PRODUCT(G41,U41,CH41,IF(AF41/TRU_oper&lt;1,1,AF41/TRU_oper)*(truck_idle/60),Other!$G$4/454)+PRODUCT(G41,U41,(AF41-IF(AF41/TRU_oper&lt;1,1,AF41/TRU_oper)*(truck_idle/60)),TRU_KW,gridPM,Other!$G$4/454),blank)</f>
        <v/>
      </c>
      <c r="CL41" s="435" t="str">
        <f>IF(C41=TRUonly,VLOOKUP(B41+4,'Table 6'!$B$3:$D$20,3),blank)</f>
        <v/>
      </c>
      <c r="CM41" s="112" t="str">
        <f>IF(C41=TRUonly,VLOOKUP(B41+4,'Tables 2-3 TRU'!$B$14:$D$31,3),blank)</f>
        <v/>
      </c>
      <c r="CN41" s="243" t="str">
        <f>IF(C41=TRUonly,PRODUCT(G41,V41,AF41-IF(AF41/TRU_oper&lt;1,1,AF41/TRU_oper)*(truck_idle/60),tru_Load_Factor,tru__hp,CM41,Other!$G$4/454)+PRODUCT(G41,tru_Load_Factor,tru__hp,CM41,V41,IF(AF41/TRU_oper&lt;1,1,AF41/TRU_oper)*(truck_idle/60),Other!$G$4/454)+PRODUCT(G41,V41,CL41,IF(AF41/TRU_oper&lt;1,1,AF41/TRU_oper)*(truck_idle/60),Other!$G$4/454),blank)</f>
        <v/>
      </c>
      <c r="CO41" s="243" t="str">
        <f>IF(C41=TRUonly,PRODUCT(G41,tru_Load_Factor,tru__hp,CM41,V41,IF(AF41/TRU_oper&lt;1,1,AF41/TRU_oper)*(truck_idle/60),Other!$G$4/454)+PRODUCT(G41,V41,CL41,IF(AF41/TRU_oper&lt;1,1,AF41/TRU_oper)*(truck_idle/60),Other!$G$4/454)+PRODUCT(G41,V41,(AF41-IF(AF41/TRU_oper&lt;1,1,AF41/TRU_oper)*(truck_idle/60)),TRU_KW,gridPM,Other!$G$4/454),blank)</f>
        <v/>
      </c>
      <c r="CP41" s="435" t="str">
        <f>IF(C41=TRUonly,VLOOKUP(B41+5,'Table 6'!$B$3:$D$20,3),blank)</f>
        <v/>
      </c>
      <c r="CQ41" s="112" t="str">
        <f>IF(C41=TRUonly,VLOOKUP(B41+5,'Tables 2-3 TRU'!$B$14:$D$31,3),blank)</f>
        <v/>
      </c>
      <c r="CR41" s="243" t="str">
        <f>IF(C41=TRUonly,PRODUCT(G41,W41,AF41-IF(AF41/TRU_oper&lt;1,1,AF41/TRU_oper)*(truck_idle/60),tru_Load_Factor,tru__hp,CQ41,Other!$G$4/454)+PRODUCT(G41,tru_Load_Factor,tru__hp,CQ41,W41,IF(AF41/TRU_oper&lt;1,1,AF41/TRU_oper)*(truck_idle/60),Other!$G$4/454)+PRODUCT(G41,W41,CP41,IF(AF41/TRU_oper&lt;1,1,AF41/TRU_oper)*(truck_idle/60),Other!$G$4/454),blank)</f>
        <v/>
      </c>
      <c r="CS41" s="243" t="str">
        <f>IF(C41=TRUonly,PRODUCT(G41,tru_Load_Factor,tru__hp,CQ41,W41,IF(AF41/TRU_oper&lt;1,1,AF41/TRU_oper)*(truck_idle/60),Other!$G$4/454)+PRODUCT(G41,W41,CP41,IF(AF41/TRU_oper&lt;1,1,AF41/TRU_oper)*(truck_idle/60),Other!$G$4/454)+PRODUCT(G41,W41,(AF41-IF(AF41/TRU_oper&lt;1,1,AF41/TRU_oper)*(truck_idle/60)),TRU_KW,gridPM,Other!$G$4/454),blank)</f>
        <v/>
      </c>
      <c r="CT41" s="435" t="str">
        <f>IF(C41=TRUonly,VLOOKUP(B41+6,'Table 6'!$B$3:$D$20,3),blank)</f>
        <v/>
      </c>
      <c r="CU41" s="112" t="str">
        <f>IF(C41=TRUonly,VLOOKUP(B41+6,'Tables 2-3 TRU'!$B$14:$D$31,3),blank)</f>
        <v/>
      </c>
      <c r="CV41" s="243" t="str">
        <f>IF(C41=TRUonly,PRODUCT(G41,X41,AF41-IF(AF41/TRU_oper&lt;1,1,AF41/TRU_oper)*(truck_idle/60),tru_Load_Factor,tru__hp,CU41,Other!$G$4/454)+PRODUCT(G41,tru_Load_Factor,tru__hp,CU41,X41,IF(AF41/TRU_oper&lt;1,1,AF41/TRU_oper)*(truck_idle/60),Other!$G$4/454)+PRODUCT(G41,X41,CT41,IF(AF41/TRU_oper&lt;1,1,AF41/TRU_oper)*(truck_idle/60),Other!$G$4/454),blank)</f>
        <v/>
      </c>
      <c r="CW41" s="243" t="str">
        <f>IF(C41=TRUonly,PRODUCT(G41,tru_Load_Factor,tru__hp,CU41,X41,IF(AF41/TRU_oper&lt;1,1,AF41/TRU_oper)*(truck_idle/60),Other!$G$4/454)+PRODUCT(G41,X41,CT41,IF(AF41/TRU_oper&lt;1,1,AF41/TRU_oper)*(truck_idle/60),Other!$G$4/454)+PRODUCT(G41,X41,(AF41-IF(AF41/TRU_oper&lt;1,1,AF41/TRU_oper)*(truck_idle/60)),TRU_KW,gridPM,Other!$G$4/454),blank)</f>
        <v/>
      </c>
      <c r="CX41" s="435" t="str">
        <f>IF(C41=TRUonly,VLOOKUP(B41+7,'Table 6'!$B$3:$D$20,3),blank)</f>
        <v/>
      </c>
      <c r="CY41" s="112" t="str">
        <f>IF(C41=TRUonly,VLOOKUP(B41+7,'Tables 2-3 TRU'!$B$14:$D$31,3),blank)</f>
        <v/>
      </c>
      <c r="CZ41" s="243" t="str">
        <f>IF(C41=TRUonly,PRODUCT(G41,Y41,AF41-IF(AF41/TRU_oper&lt;1,1,AF41/TRU_oper)*(truck_idle/60),tru_Load_Factor,tru__hp,CY41,Other!$G$4/454)+PRODUCT(G41,tru_Load_Factor,tru__hp,CY41,Y41,IF(AF41/TRU_oper&lt;1,1,AF41/TRU_oper)*(truck_idle/60),Other!$G$4/454)+PRODUCT(G41,Y41,CX41,IF(AF41/TRU_oper&lt;1,1,AF41/TRU_oper)*(truck_idle/60),Other!$G$4/454),blank)</f>
        <v/>
      </c>
      <c r="DA41" s="243" t="str">
        <f>IF(C41=TRUonly,PRODUCT(G41,tru_Load_Factor,tru__hp,CY41,Y41,IF(AF41/TRU_oper&lt;1,1,AF41/TRU_oper)*(truck_idle/60),Other!$G$4/454)+PRODUCT(G41,Y41,CX41,IF(AF41/TRU_oper&lt;1,1,AF41/TRU_oper)*(truck_idle/60),Other!$G$4/454)+PRODUCT(G41,Y41,(AF41-IF(AF41/TRU_oper&lt;1,1,AF41/TRU_oper)*(truck_idle/60)),TRU_KW,gridPM,Other!$G$4/454),blank)</f>
        <v/>
      </c>
      <c r="DB41" s="435" t="str">
        <f>IF(C41=TRUonly,VLOOKUP(B41+8,'Table 6'!$B$3:$D$20,3),blank)</f>
        <v/>
      </c>
      <c r="DC41" s="112" t="str">
        <f>IF(C41=TRUonly,VLOOKUP(B41+8,'Tables 2-3 TRU'!$B$14:$D$31,3),blank)</f>
        <v/>
      </c>
      <c r="DD41" s="243" t="str">
        <f>IF(C41=TRUonly,PRODUCT(G41,Z41,AF41-IF(AF41/TRU_oper&lt;1,1,AF41/TRU_oper)*(truck_idle/60),tru_Load_Factor,tru__hp,DC41,Other!$G$4/454)+PRODUCT(G41,tru_Load_Factor,tru__hp,DC41,Z41,IF(AF41/TRU_oper&lt;1,1,AF41/TRU_oper)*(truck_idle/60),Other!$G$4/454)+PRODUCT(G41,Z41,DB41,IF(AF41/TRU_oper&lt;1,1,AF41/TRU_oper)*(truck_idle/60),Other!$G$4/454),blank)</f>
        <v/>
      </c>
      <c r="DE41" s="243" t="str">
        <f>IF(C41=TRUonly,PRODUCT(G41,tru_Load_Factor,tru__hp,DC41,Z41,IF(AF41/TRU_oper&lt;1,1,AF41/TRU_oper)*(truck_idle/60),Other!$G$4/454)+PRODUCT(G41,Z41,DB41,IF(AF41/TRU_oper&lt;1,1,AF41/TRU_oper)*(truck_idle/60),Other!$G$4/454)+PRODUCT(G41,Z41,(AF41-IF(AF41/TRU_oper&lt;1,1,AF41/TRU_oper)*(truck_idle/60)),TRU_KW,gridPM,Other!$G$4/454),blank)</f>
        <v/>
      </c>
      <c r="DF41" s="435" t="str">
        <f>IF(C41=TRUonly,VLOOKUP(B41+9,'Table 6'!$B$3:$D$20,3),blank)</f>
        <v/>
      </c>
      <c r="DG41" s="112" t="str">
        <f>IF(C41=TRUonly,VLOOKUP(B41+9,'Tables 2-3 TRU'!$B$14:$D$31,3),blank)</f>
        <v/>
      </c>
      <c r="DH41" s="243" t="str">
        <f>IF(C41=TRUonly,PRODUCT(G41,AA41,AF41-IF(AF41/TRU_oper&lt;1,1,AF41/TRU_oper)*(truck_idle/60),tru_Load_Factor,tru__hp,DG41,Other!$G$4/454)+PRODUCT(G41,tru_Load_Factor,tru__hp,DG41,AA41,IF(AF41/TRU_oper&lt;1,1,AF41/TRU_oper)*(truck_idle/60),Other!$G$4/454)+PRODUCT(G41,AA41,DF41,IF(AF41/TRU_oper&lt;1,1,AF41/TRU_oper)*(truck_idle/60),Other!$G$4/454),blank)</f>
        <v/>
      </c>
      <c r="DI41" s="243" t="str">
        <f>IF(C41=TRUonly,PRODUCT(G41,tru_Load_Factor,tru__hp,DG41,AA41,IF(AF41/TRU_oper&lt;1,1,AF41/TRU_oper)*(truck_idle/60),Other!$G$4/454)+PRODUCT(G41,AA41,DF41,IF(AF41/TRU_oper&lt;1,1,AF41/TRU_oper)*(truck_idle/60),Other!$G$4/454)+PRODUCT(G41,AA41,(AF41-IF(AF41/TRU_oper&lt;1,1,AF41/TRU_oper)*(truck_idle/60)),TRU_KW,gridPM,Other!$G$4/454),blank)</f>
        <v/>
      </c>
      <c r="DK41" s="4" t="str">
        <f t="shared" ref="DK41:DK58" si="9">IF(C41=TRUonly,AI41+AM41+AQ41+AU41+AY41+BC41+BG41+BK41+BO41+BS41,blank)</f>
        <v/>
      </c>
      <c r="DL41" s="4" t="str">
        <f t="shared" ref="DL41:DL58" si="10">IF(C41=TRUonly,BX41+CB41+CF41+CJ41+CN41+CR41+CV41+CZ41+DD41+DH41,blank)</f>
        <v/>
      </c>
      <c r="DM41" s="4"/>
      <c r="DN41" s="4" t="str">
        <f t="shared" ref="DN41:DN58" si="11">IF(C41=TRUonly,AJ41+AN41+AR41+AV41+AZ41+BD41+BH41+BL41+BP41+BT41,blank)</f>
        <v/>
      </c>
      <c r="DO41" s="4" t="str">
        <f t="shared" ref="DO41:DO58" si="12">IF(C41=TRUonly,BY41+CC41+CG41+CK41+CO41+CS41+CW41+DA41+DE41+DI41,blank)</f>
        <v/>
      </c>
      <c r="DP41" s="4"/>
      <c r="DQ41" s="4" t="str">
        <f t="shared" ref="DQ41:DQ58" si="13">IF(C41=TRUonly,DK41-DN41,blank)</f>
        <v/>
      </c>
      <c r="DR41" s="4" t="str">
        <f t="shared" ref="DR41:DR58" si="14">IF(C41=TRUonly,DL41-DO41,blank)</f>
        <v/>
      </c>
      <c r="DS41" s="4" t="str">
        <f t="shared" ref="DS41:DS58" si="15">IF(C41=TRUonly,DQ41+20*DR41,blank)</f>
        <v/>
      </c>
      <c r="DT41" s="244" t="str">
        <f t="shared" ref="DT41:DT58" si="16">IF(C41=TRUonly,DS41/(AB41+AC41),blank)</f>
        <v/>
      </c>
      <c r="DU41" s="55"/>
    </row>
    <row r="42" spans="1:125" x14ac:dyDescent="0.2">
      <c r="A42" t="str">
        <f>IF(C42=TRUonly,'User Input Data'!A46,blank)</f>
        <v/>
      </c>
      <c r="B42" t="str">
        <f>IF(C42=TRUonly,'User Input Data'!B46,blank)</f>
        <v/>
      </c>
      <c r="C42" t="str">
        <f>IF('User Input Data'!C46=TRUonly,'User Input Data'!C46,blank)</f>
        <v/>
      </c>
      <c r="D42" t="str">
        <f>IF(AND('User Input Data'!D46&gt;1,C42=TRUonly),'User Input Data'!D46,blank)</f>
        <v/>
      </c>
      <c r="E42" t="str">
        <f>IF(AND('User Input Data'!E46&gt;1,C42=TRUonly),'User Input Data'!E46,blank)</f>
        <v/>
      </c>
      <c r="F42" t="str">
        <f>IF(AND('User Input Data'!F46&gt;1,C42=TRUonly),'User Input Data'!F46,blank)</f>
        <v/>
      </c>
      <c r="G42" t="str">
        <f>IF(AND('User Input Data'!G46&gt;1,C42=TRUonly),'User Input Data'!G46,blank)</f>
        <v/>
      </c>
      <c r="H42" s="78"/>
      <c r="I42" s="78"/>
      <c r="J42" s="78"/>
      <c r="K42" s="78"/>
      <c r="L42" s="78"/>
      <c r="M42" s="78"/>
      <c r="N42" s="78"/>
      <c r="O42" s="78"/>
      <c r="P42" s="78"/>
      <c r="Q42" s="78"/>
      <c r="R42" s="79" t="str">
        <f>IF(C42=TRUonly,'User Input Data'!R46,blank)</f>
        <v/>
      </c>
      <c r="S42" s="79" t="str">
        <f>IF(C42=TRUonly,'User Input Data'!S46,blank)</f>
        <v/>
      </c>
      <c r="T42" s="79" t="str">
        <f>IF(C42=TRUonly,'User Input Data'!T46,blank)</f>
        <v/>
      </c>
      <c r="U42" s="79" t="str">
        <f>IF(C42=TRUonly,'User Input Data'!U46,blank)</f>
        <v/>
      </c>
      <c r="V42" s="79" t="str">
        <f>IF(C42=TRUonly,'User Input Data'!V46,blank)</f>
        <v/>
      </c>
      <c r="W42" s="79" t="str">
        <f>IF(C42=TRUonly,'User Input Data'!W46,blank)</f>
        <v/>
      </c>
      <c r="X42" s="79" t="str">
        <f>IF(C42=TRUonly,'User Input Data'!X46,blank)</f>
        <v/>
      </c>
      <c r="Y42" s="79" t="str">
        <f>IF(C42=TRUonly,'User Input Data'!Y46,blank)</f>
        <v/>
      </c>
      <c r="Z42" s="79" t="str">
        <f>IF(C42=TRUonly,'User Input Data'!Z46,blank)</f>
        <v/>
      </c>
      <c r="AA42" s="79" t="str">
        <f>IF(C42=TRUonly,'User Input Data'!AA46,blank)</f>
        <v/>
      </c>
      <c r="AB42" s="9" t="str">
        <f>IF('User Input Data'!C46=TRUonly,'User Input Data'!AC46,blank)</f>
        <v/>
      </c>
      <c r="AC42" s="9" t="str">
        <f>IF('User Input Data'!C46=TRUonly,'User Input Data'!AD46,blank)</f>
        <v/>
      </c>
      <c r="AE42" s="78"/>
      <c r="AF42" t="str">
        <f>IF(F42&gt;0,F42,Other!$G$7)</f>
        <v/>
      </c>
      <c r="AG42" s="435" t="str">
        <f>IF(C42=TRUonly,VLOOKUP(B42+0,'Table 6'!$B$3:$D$20,2),blank)</f>
        <v/>
      </c>
      <c r="AH42" t="str">
        <f>IF(C42=TRUonly,VLOOKUP(B42+0,'Tables 2-3 TRU'!$B$14:$D$31,2),blank)</f>
        <v/>
      </c>
      <c r="AI42" s="243" t="str">
        <f>IF(C42=TRUonly,PRODUCT(G42,IF(AF42/TRU_oper&lt;1,1,AF42/TRU_oper)*(truck_idle/60),Other!$G$4/454,AG42,R42)+PRODUCT(G42,tru_Load_Factor,tru__hp,R42,IF(AF42/TRU_oper&lt;1,1,AF42/TRU_oper)*(truck_idle/60),Other!$G$4/454,AH42)+PRODUCT(G42,R42,(AF42-IF(AF42/TRU_oper&lt;1,1,AF42/TRU_oper)*(truck_idle/60)),tru_Load_Factor,tru__hp,Other!$G$4/454,AH42),blank)</f>
        <v/>
      </c>
      <c r="AJ42" s="243" t="str">
        <f>IF(C42=TRUonly,PRODUCT(G42,tru_Load_Factor,tru__hp,AH42,R42,IF(AF42/TRU_oper&lt;1,1,AF42/TRU_oper)*(truck_idle/60),Other!$G$4/454)+PRODUCT(G42,R42,AG42,IF(AF42/TRU_oper&lt;1,1,AF42/TRU_oper)*(truck_idle/60),Other!$G$4/454)+PRODUCT(G42,R42,(AF42-IF(AF42/TRU_oper&lt;1,1,AF42/TRU_oper)*(truck_idle/60)),TRU_KW,gridNox,Other!$G$4/454),blank)</f>
        <v/>
      </c>
      <c r="AK42" s="435" t="str">
        <f>IF(C42=TRUonly,VLOOKUP(B42+1,'Table 6'!$B$3:$D$20,2),blank)</f>
        <v/>
      </c>
      <c r="AL42" s="112" t="str">
        <f>IF(C42=TRUonly,VLOOKUP(B42+1,'Tables 2-3 TRU'!$B$14:$D$31,2),blank)</f>
        <v/>
      </c>
      <c r="AM42" s="243" t="str">
        <f>IF(C42=TRUonly,PRODUCT(G42,S42,AF42-IF(AF42/TRU_oper&lt;1,1,AF42/TRU_oper)*(truck_idle/60),tru_Load_Factor,tru__hp,AL42,Other!$G$4/454)+PRODUCT(G42,tru_Load_Factor,tru__hp,AL42,S42,IF(AF42/TRU_oper&lt;1,1,AF42/TRU_oper)*(truck_idle/60),Other!$G$4/454)+PRODUCT(G42,S42,AK42,IF(AF42/TRU_oper&lt;1,1,AF42/TRU_oper)*(truck_idle/60),Other!$G$4/454),blank)</f>
        <v/>
      </c>
      <c r="AN42" s="243" t="str">
        <f>IF(C42=TRUonly,PRODUCT(G42,tru_Load_Factor,tru__hp,AL42,S42,IF(AF42/TRU_oper&lt;1,1,AF42/TRU_oper)*(truck_idle/60),Other!$G$4/454)+PRODUCT(G42,S42,AK42,IF(AF42/TRU_oper&lt;1,1,AF42/TRU_oper)*(truck_idle/60),Other!$G$4/454)+PRODUCT(G42,S42,(AF42-IF(AF42/TRU_oper&lt;1,1,AF42/TRU_oper)*(truck_idle/60)),TRU_KW,gridNox,Other!$G$4/454),blank)</f>
        <v/>
      </c>
      <c r="AO42" s="435" t="str">
        <f>IF(C42=TRUonly,VLOOKUP(B42+2,'Table 6'!$B$3:$D$20,2),blank)</f>
        <v/>
      </c>
      <c r="AP42" s="112" t="str">
        <f>IF(C42=TRUonly,VLOOKUP(B42+2,'Tables 2-3 TRU'!$B$14:$D$31,2),blank)</f>
        <v/>
      </c>
      <c r="AQ42" s="243" t="str">
        <f>IF(C42=TRUonly,PRODUCT(G42,T42,AF42-IF(AF42/TRU_oper&lt;1,1,AF42/TRU_oper)*(truck_idle/60),tru_Load_Factor,tru__hp,AP42,Other!$G$4/454)+PRODUCT(G42,tru_Load_Factor,tru__hp,AP42,T42,IF(AF42/TRU_oper&lt;1,1,AF42/TRU_oper)*(truck_idle/60),Other!$G$4/454)+PRODUCT(G42,T42,AO42,IF(AF42/TRU_oper&lt;1,1,AF42/TRU_oper)*(truck_idle/60),Other!$G$4/454),blank)</f>
        <v/>
      </c>
      <c r="AR42" s="243" t="str">
        <f>IF(C42=TRUonly,PRODUCT(G42,tru_Load_Factor,tru__hp,AP42,T42,IF(AF42/TRU_oper&lt;1,1,AF42/TRU_oper)*(truck_idle/60),Other!$G$4/454)+PRODUCT(G42,T42,AO42,IF(AF42/TRU_oper&lt;1,1,AF42/TRU_oper)*(truck_idle/60),Other!$G$4/454)+PRODUCT(G42,T42,(AF42-IF(AF42/TRU_oper&lt;1,1,AF42/TRU_oper)*(truck_idle/60)),TRU_KW,gridNox,Other!$G$4/454),blank)</f>
        <v/>
      </c>
      <c r="AS42" s="435" t="str">
        <f>IF(C42=TRUonly,VLOOKUP(B42+3,'Table 6'!$B$3:$D$20,2),blank)</f>
        <v/>
      </c>
      <c r="AT42" s="112" t="str">
        <f>IF(C42=TRUonly,VLOOKUP(B42+3,'Tables 2-3 TRU'!$B$14:$D$31,2),blank)</f>
        <v/>
      </c>
      <c r="AU42" s="243" t="str">
        <f>IF(C42=TRUonly,PRODUCT(G42,U42,AF42-IF(AF42/TRU_oper&lt;1,1,AF42/TRU_oper)*(truck_idle/60),tru_Load_Factor,tru__hp,AT42,Other!$G$4/454)+PRODUCT(G42,tru_Load_Factor,tru__hp,AT42,U42,IF(AF42/TRU_oper&lt;1,1,AF42/TRU_oper)*(truck_idle/60),Other!$G$4/454)+PRODUCT(G42,U42,AS42,IF(AF42/TRU_oper&lt;1,1,AF42/TRU_oper)*(truck_idle/60),Other!$G$4/454),blank)</f>
        <v/>
      </c>
      <c r="AV42" s="243" t="str">
        <f>IF(C42=TRUonly,PRODUCT(G42,tru_Load_Factor,tru__hp,AT42,U42,IF(AF42/TRU_oper&lt;1,1,AF42/TRU_oper)*(truck_idle/60),Other!$G$4/454)+PRODUCT(G42,U42,AS42,IF(AF42/TRU_oper&lt;1,1,AF42/TRU_oper)*(truck_idle/60),Other!$G$4/454)+PRODUCT(G42,U42,(AF42-IF(AF42/TRU_oper&lt;1,1,AF42/TRU_oper)*(truck_idle/60)),TRU_KW,gridNox,Other!$G$4/454),blank)</f>
        <v/>
      </c>
      <c r="AW42" s="435" t="str">
        <f>IF(C42=TRUonly,VLOOKUP(B42+4,'Table 6'!$B$3:$D$20,2),blank)</f>
        <v/>
      </c>
      <c r="AX42" s="112" t="str">
        <f>IF(C42=TRUonly,VLOOKUP(B42+4,'Tables 2-3 TRU'!$B$14:$D$31,2),blank)</f>
        <v/>
      </c>
      <c r="AY42" s="243" t="str">
        <f>IF(C42=TRUonly,PRODUCT(G42,V42,AF42-IF(AF42/TRU_oper&lt;1,1,AF42/TRU_oper)*(truck_idle/60),tru_Load_Factor,tru__hp,AX42,Other!$G$4/454)+PRODUCT(G42,tru_Load_Factor,tru__hp,AX42,V42,IF(AF42/TRU_oper&lt;1,1,AF42/TRU_oper)*(truck_idle/60),Other!$G$4/454)+PRODUCT(G42,V42,AW42,IF(AF42/TRU_oper&lt;1,1,AF42/TRU_oper)*(truck_idle/60),Other!$G$4/454),blank)</f>
        <v/>
      </c>
      <c r="AZ42" s="243" t="str">
        <f>IF(C42=TRUonly,PRODUCT(G42,tru_Load_Factor,tru__hp,AX42,V42,IF(AF42/TRU_oper&lt;1,1,AF42/TRU_oper)*(truck_idle/60),Other!$G$4/454)+PRODUCT(G42,V42,AW42,IF(AF42/TRU_oper&lt;1,1,AF42/TRU_oper)*(truck_idle/60),Other!$G$4/454)+PRODUCT(G42,V42,(AF42-IF(AF42/TRU_oper&lt;1,1,AF42/TRU_oper)*(truck_idle/60)),TRU_KW,gridNox,Other!$G$4/454),blank)</f>
        <v/>
      </c>
      <c r="BA42" s="435" t="str">
        <f>IF(C42=TRUonly,VLOOKUP(B42+5,'Table 6'!$B$3:$D$20,2),blank)</f>
        <v/>
      </c>
      <c r="BB42" s="112" t="str">
        <f>IF(C42=TRUonly,VLOOKUP(B42+5,'Tables 2-3 TRU'!$B$14:$D$31,2),blank)</f>
        <v/>
      </c>
      <c r="BC42" s="243" t="str">
        <f>IF(C42=TRUonly,PRODUCT(G42,W42,AF42-IF(AF42/TRU_oper&lt;1,1,AF42/TRU_oper)*(truck_idle/60),tru_Load_Factor,tru__hp,BB42,Other!$G$4/454)+PRODUCT(G42,tru_Load_Factor,tru__hp,BB42,W42,IF(AF42/TRU_oper&lt;1,1,AF42/TRU_oper)*(truck_idle/60),Other!$G$4/454)+PRODUCT(G42,W42,BA42,IF(AF42/TRU_oper&lt;1,1,AF42/TRU_oper)*(truck_idle/60),Other!$G$4/454),blank)</f>
        <v/>
      </c>
      <c r="BD42" s="243" t="str">
        <f>IF(C42=TRUonly,PRODUCT(G42,tru_Load_Factor,tru__hp,BB42,W42,IF(AF42/TRU_oper&lt;1,1,AF42/TRU_oper)*(truck_idle/60),Other!$G$4/454)+PRODUCT(G42,W42,BA42,IF(AF42/TRU_oper&lt;1,1,AF42/TRU_oper)*(truck_idle/60),Other!$G$4/454)+PRODUCT(G42,W42,(AF42-IF(AF42/TRU_oper&lt;1,1,AF42/TRU_oper)*(truck_idle/60)),TRU_KW,gridNox,Other!$G$4/454),blank)</f>
        <v/>
      </c>
      <c r="BE42" s="435" t="str">
        <f>IF(C42=TRUonly,VLOOKUP(B42+6,'Table 6'!$B$3:$D$20,2),blank)</f>
        <v/>
      </c>
      <c r="BF42" s="112" t="str">
        <f>IF(C42=TRUonly,VLOOKUP(B42+6,'Tables 2-3 TRU'!$B$14:$D$31,2),blank)</f>
        <v/>
      </c>
      <c r="BG42" s="243" t="str">
        <f>IF(C42=TRUonly,PRODUCT(G42,X42,AF42-IF(AF42/TRU_oper&lt;1,1,AF42/TRU_oper)*(truck_idle/60),tru_Load_Factor,tru__hp,BF42,Other!$G$4/454)+PRODUCT(G42,tru_Load_Factor,tru__hp,BF42,X42,IF(AF42/TRU_oper&lt;1,1,AF42/TRU_oper)*(truck_idle/60),Other!$G$4/454)+PRODUCT(G42,X42,BE42,IF(AF42/TRU_oper&lt;1,1,AF42/TRU_oper)*(truck_idle/60),Other!$G$4/454),blank)</f>
        <v/>
      </c>
      <c r="BH42" s="243" t="str">
        <f>IF(C42=TRUonly,PRODUCT(G42,tru_Load_Factor,tru__hp,BF42,X42,IF(AF42/TRU_oper&lt;1,1,AF42/TRU_oper)*(truck_idle/60),Other!$G$4/454)+PRODUCT(G42,X42,BE42,IF(AF42/TRU_oper&lt;1,1,AF42/TRU_oper)*(truck_idle/60),Other!$G$4/454)+PRODUCT(G42,X42,(AF42-IF(AF42/TRU_oper&lt;1,1,AF42/TRU_oper)*(truck_idle/60)),TRU_KW,gridNox,Other!$G$4/454),blank)</f>
        <v/>
      </c>
      <c r="BI42" s="435" t="str">
        <f>IF(C42=TRUonly,VLOOKUP(B42+7,'Table 6'!$B$3:$D$20,2),blank)</f>
        <v/>
      </c>
      <c r="BJ42" s="112" t="str">
        <f>IF(C42=TRUonly,VLOOKUP(B42+7,'Tables 2-3 TRU'!$B$14:$D$31,2),blank)</f>
        <v/>
      </c>
      <c r="BK42" s="243" t="str">
        <f>IF(C42=TRUonly,PRODUCT(G42,Y42,AF42-IF(AF42/TRU_oper&lt;1,1,AF42/TRU_oper)*(truck_idle/60),tru_Load_Factor,tru__hp,BJ42,Other!$G$4/454)+PRODUCT(G42,tru_Load_Factor,tru__hp,BJ42,Y42,IF(AF42/TRU_oper&lt;1,1,AF42/TRU_oper)*(truck_idle/60),Other!$G$4/454)+PRODUCT(G42,Y42,BI42,IF(AF42/TRU_oper&lt;1,1,AF42/TRU_oper)*(truck_idle/60),Other!$G$4/454),blank)</f>
        <v/>
      </c>
      <c r="BL42" s="243" t="str">
        <f>IF(C42=TRUonly,PRODUCT(G42,tru_Load_Factor,tru__hp,BJ42,Y42,IF(AF42/TRU_oper&lt;1,1,AF42/TRU_oper)*(truck_idle/60),Other!$G$4/454)+PRODUCT(G42,Y42,BI42,IF(AF42/TRU_oper&lt;1,1,AF42/TRU_oper)*(truck_idle/60),Other!$G$4/454)+PRODUCT(G42,Y42,(AF42-IF(AF42/TRU_oper&lt;1,1,AF42/TRU_oper)*(truck_idle/60)),TRU_KW,gridNox,Other!$G$4/454),blank)</f>
        <v/>
      </c>
      <c r="BM42" s="435" t="str">
        <f>IF(C42=TRUonly,VLOOKUP(B42+8,'Table 6'!$B$3:$D$20,2),blank)</f>
        <v/>
      </c>
      <c r="BN42" s="112" t="str">
        <f>IF(C42=TRUonly,VLOOKUP(B42+8,'Tables 2-3 TRU'!$B$14:$D$31,2),blank)</f>
        <v/>
      </c>
      <c r="BO42" s="243" t="str">
        <f>IF(C42=TRUonly,PRODUCT(G42,Z42,AF42-IF(AF42/TRU_oper&lt;1,1,AF42/TRU_oper)*(truck_idle/60),tru_Load_Factor,tru__hp,BN42,Other!$G$4/454)+PRODUCT(G42,tru_Load_Factor,tru__hp,BN42,Z42,IF(AF42/TRU_oper&lt;1,1,AF42/TRU_oper)*(truck_idle/60),Other!$G$4/454)+PRODUCT(G42,Z42,BM42,IF(AF42/TRU_oper&lt;1,1,AF42/TRU_oper)*(truck_idle/60),Other!$G$4/454),blank)</f>
        <v/>
      </c>
      <c r="BP42" s="243" t="str">
        <f>IF(C42=TRUonly,PRODUCT(G42,tru_Load_Factor,tru__hp,BN42,Z42,(AF42/TRU_oper)*(truck_idle/60),Other!$G$4/454)+PRODUCT(G42,Z42,BM42,(AF42/TRU_oper)*(truck_idle/60),Other!$G$4/454)+PRODUCT(G42,Z42,(AF42-(AF42/TRU_oper)*(truck_idle/60)),TRU_KW,gridNox,Other!$G$4/454),blank)</f>
        <v/>
      </c>
      <c r="BQ42" s="435" t="str">
        <f>IF(C42=TRUonly,VLOOKUP(B42+9,'Table 6'!$B$3:$D$20,2),blank)</f>
        <v/>
      </c>
      <c r="BR42" s="112" t="str">
        <f>IF(C42=TRUonly,VLOOKUP(B42+9,'Tables 2-3 TRU'!$B$14:$D$31,2),blank)</f>
        <v/>
      </c>
      <c r="BS42" s="243" t="str">
        <f>IF(C42=TRUonly,PRODUCT(G42,AA42,AF42-IF(AF42/TRU_oper&lt;1,1,AF42/TRU_oper)*(truck_idle/60),tru_Load_Factor,tru__hp,BR42,Other!$G$4/454)+PRODUCT(G42,tru_Load_Factor,tru__hp,BR42,AA42,IF(AF42/TRU_oper&lt;1,1,AF42/TRU_oper)*(truck_idle/60),Other!$G$4/454)+PRODUCT(G42,AA42,BQ42,IF(AF42/TRU_oper&lt;1,1,AF42/TRU_oper)*(truck_idle/60),Other!$G$4/454),blank)</f>
        <v/>
      </c>
      <c r="BT42" s="243" t="str">
        <f>IF(C42=TRUonly,PRODUCT(G42,tru_Load_Factor,tru__hp,BR42,AA42,IF(AF42/TRU_oper&lt;1,1,AF42/TRU_oper)*(truck_idle/60),Other!$G$4/454)+PRODUCT(G42,AA42,BQ42,IF(AF42/TRU_oper&lt;1,1,AF42/TRU_oper)*(truck_idle/60),Other!$G$4/454)+PRODUCT(G42,AA42,(AF42-IF(AF42/TRU_oper&lt;1,1,AF42/TRU_oper)*(truck_idle/60)),TRU_KW,gridNox,Other!$G$4/454),blank)</f>
        <v/>
      </c>
      <c r="BU42" s="112"/>
      <c r="BV42" s="435" t="str">
        <f>IF(C42=TRUonly,VLOOKUP(B42+0,'Table 6'!$B$3:$D$20,3),blank)</f>
        <v/>
      </c>
      <c r="BW42" s="112" t="str">
        <f>IF(C42=TRUonly,VLOOKUP(B42+0,'Tables 2-3 TRU'!$B$14:$D$31,3),blank)</f>
        <v/>
      </c>
      <c r="BX42" s="243" t="str">
        <f>IF(C42=TRUonly,PRODUCT(G42,R42,AF42-IF(AF42/TRU_oper&lt;1,1,AF42/TRU_oper)*(truck_idle/60),tru_Load_Factor,tru__hp,BW42,Other!$G$4/454)+PRODUCT(G42,tru_Load_Factor,tru__hp,BW42,R42,IF(AF42/TRU_oper&lt;1,1,AF42/TRU_oper)*(truck_idle/60),365/454)+PRODUCT(G42,R42,BV42,IF(AF42/TRU_oper&lt;1,1,AF42/TRU_oper)*(truck_idle/60),Other!$G$4/454),blank)</f>
        <v/>
      </c>
      <c r="BY42" s="243" t="str">
        <f>IF(C42=TRUonly,PRODUCT(G42,tru_Load_Factor,tru__hp,BW42,R42,IF(AF42/TRU_oper&lt;1,1,AF42/TRU_oper)*(truck_idle/60),Other!$G$4/454)+PRODUCT(G42,R42,BV42,IF(AF42/TRU_oper&lt;1,1,AF42/TRU_oper)*(truck_idle/60),Other!$G$4/454)+PRODUCT(G42,R42,(AF42-IF(AF42/TRU_oper&lt;1,1,AF42/TRU_oper)*(truck_idle/60)),TRU_KW,gridPM,Other!$G$4/454),blank)</f>
        <v/>
      </c>
      <c r="BZ42" s="435" t="str">
        <f>IF(C42=TRUonly,VLOOKUP(B42+1,'Table 6'!$B$3:$D$20,3),blank)</f>
        <v/>
      </c>
      <c r="CA42" s="112" t="str">
        <f>IF(C42=TRUonly,VLOOKUP(B42+1,'Tables 2-3 TRU'!$B$14:$D$31,3),blank)</f>
        <v/>
      </c>
      <c r="CB42" s="243" t="str">
        <f>IF(C42=TRUonly,PRODUCT(G42,S42,AF42-IF(AF42/TRU_oper&lt;1,1,AF42/TRU_oper)*(truck_idle/60),tru_Load_Factor,tru__hp,CA42,Other!$G$4/454)+PRODUCT(G42,tru_Load_Factor,tru__hp,CA42,S42,IF(AF42/TRU_oper&lt;1,1,AF42/TRU_oper)*(truck_idle/60),365/454)+PRODUCT(G42,S42,BZ42,IF(AF42/TRU_oper&lt;1,1,AF42/TRU_oper)*(truck_idle/60),Other!$G$4/454),blank)</f>
        <v/>
      </c>
      <c r="CC42" s="243" t="str">
        <f>IF(C42=TRUonly,PRODUCT(G42,tru_Load_Factor,tru__hp,CA42,S42,IF(AF42/TRU_oper&lt;1,1,AF42/TRU_oper)*(truck_idle/60),Other!$G$4/454)+PRODUCT(G42,S42,BZ42,IF(AF42/TRU_oper&lt;1,1,AF42/TRU_oper)*(truck_idle/60),Other!$G$4/454)+PRODUCT(G42,S42,(AF42-IF(AF42/TRU_oper&lt;1,1,AF42/TRU_oper)*(truck_idle/60)),TRU_KW,gridPM,Other!$G$4/454),blank)</f>
        <v/>
      </c>
      <c r="CD42" s="435" t="str">
        <f>IF(C42=TRUonly,VLOOKUP(B42+2,'Table 6'!$B$3:$D$20,3),blank)</f>
        <v/>
      </c>
      <c r="CE42" s="112" t="str">
        <f>IF(C42=TRUonly,VLOOKUP(B42+2,'Tables 2-3 TRU'!$B$14:$D$31,3),blank)</f>
        <v/>
      </c>
      <c r="CF42" s="243" t="str">
        <f>IF(C42=TRUonly,PRODUCT(G42,T42,AF42-IF(AF42/TRU_oper&lt;1,1,AF42/TRU_oper)*(truck_idle/60),tru_Load_Factor,tru__hp,CE42,Other!$G$4/454)+PRODUCT(G42,tru_Load_Factor,tru__hp,CE42,T42,IF(AF42/TRU_oper&lt;1,1,AF42/TRU_oper)*(truck_idle/60),365/454)+PRODUCT(G42,T42,CD42,IF(AF42/TRU_oper&lt;1,1,AF42/TRU_oper)*(truck_idle/60),Other!$G$4/454),blank)</f>
        <v/>
      </c>
      <c r="CG42" s="243" t="str">
        <f>IF(C42=TRUonly,PRODUCT(G42,tru_Load_Factor,tru__hp,CE42,T42,IF(AF42/TRU_oper&lt;1,1,AF42/TRU_oper)*(truck_idle/60),Other!$G$4/454)+PRODUCT(G42,T42,CD42,IF(AF42/TRU_oper&lt;1,1,AF42/TRU_oper)*(truck_idle/60),Other!$G$4/454)+PRODUCT(G42,T42,(AF42-IF(AF42/TRU_oper&lt;1,1,AF42/TRU_oper)*(truck_idle/60)),TRU_KW,gridPM,Other!$G$4/454),blank)</f>
        <v/>
      </c>
      <c r="CH42" s="435" t="str">
        <f>IF(C42=TRUonly,VLOOKUP(B42+3,'Table 6'!$B$3:$D$20,3),blank)</f>
        <v/>
      </c>
      <c r="CI42" s="112" t="str">
        <f>IF(C42=TRUonly,VLOOKUP(B42+3,'Tables 2-3 TRU'!$B$14:$D$31,3),blank)</f>
        <v/>
      </c>
      <c r="CJ42" s="243" t="str">
        <f>IF(C42=TRUonly,PRODUCT(G42,U42,AF42-IF(AF42/TRU_oper&lt;1,1,AF42/TRU_oper)*(truck_idle/60),tru_Load_Factor,tru__hp,CI42,Other!$G$4/454)+PRODUCT(G42,tru_Load_Factor,tru__hp,CI42,U42,IF(AF42/TRU_oper&lt;1,1,AF42/TRU_oper)*(truck_idle/60),Other!$G$4/454)+PRODUCT(G42,U42,CH42,IF(AF42/TRU_oper&lt;1,1,AF42/TRU_oper)*(truck_idle/60),Other!$G$4/454),blank)</f>
        <v/>
      </c>
      <c r="CK42" s="243" t="str">
        <f>IF(C42=TRUonly,PRODUCT(G42,tru_Load_Factor,tru__hp,CI42,U42,IF(AF42/TRU_oper&lt;1,1,AF42/TRU_oper)*(truck_idle/60),Other!$G$4/454)+PRODUCT(G42,U42,CH42,IF(AF42/TRU_oper&lt;1,1,AF42/TRU_oper)*(truck_idle/60),Other!$G$4/454)+PRODUCT(G42,U42,(AF42-IF(AF42/TRU_oper&lt;1,1,AF42/TRU_oper)*(truck_idle/60)),TRU_KW,gridPM,Other!$G$4/454),blank)</f>
        <v/>
      </c>
      <c r="CL42" s="435" t="str">
        <f>IF(C42=TRUonly,VLOOKUP(B42+4,'Table 6'!$B$3:$D$20,3),blank)</f>
        <v/>
      </c>
      <c r="CM42" s="112" t="str">
        <f>IF(C42=TRUonly,VLOOKUP(B42+4,'Tables 2-3 TRU'!$B$14:$D$31,3),blank)</f>
        <v/>
      </c>
      <c r="CN42" s="243" t="str">
        <f>IF(C42=TRUonly,PRODUCT(G42,V42,AF42-IF(AF42/TRU_oper&lt;1,1,AF42/TRU_oper)*(truck_idle/60),tru_Load_Factor,tru__hp,CM42,Other!$G$4/454)+PRODUCT(G42,tru_Load_Factor,tru__hp,CM42,V42,IF(AF42/TRU_oper&lt;1,1,AF42/TRU_oper)*(truck_idle/60),Other!$G$4/454)+PRODUCT(G42,V42,CL42,IF(AF42/TRU_oper&lt;1,1,AF42/TRU_oper)*(truck_idle/60),Other!$G$4/454),blank)</f>
        <v/>
      </c>
      <c r="CO42" s="243" t="str">
        <f>IF(C42=TRUonly,PRODUCT(G42,tru_Load_Factor,tru__hp,CM42,V42,IF(AF42/TRU_oper&lt;1,1,AF42/TRU_oper)*(truck_idle/60),Other!$G$4/454)+PRODUCT(G42,V42,CL42,IF(AF42/TRU_oper&lt;1,1,AF42/TRU_oper)*(truck_idle/60),Other!$G$4/454)+PRODUCT(G42,V42,(AF42-IF(AF42/TRU_oper&lt;1,1,AF42/TRU_oper)*(truck_idle/60)),TRU_KW,gridPM,Other!$G$4/454),blank)</f>
        <v/>
      </c>
      <c r="CP42" s="435" t="str">
        <f>IF(C42=TRUonly,VLOOKUP(B42+5,'Table 6'!$B$3:$D$20,3),blank)</f>
        <v/>
      </c>
      <c r="CQ42" s="112" t="str">
        <f>IF(C42=TRUonly,VLOOKUP(B42+5,'Tables 2-3 TRU'!$B$14:$D$31,3),blank)</f>
        <v/>
      </c>
      <c r="CR42" s="243" t="str">
        <f>IF(C42=TRUonly,PRODUCT(G42,W42,AF42-IF(AF42/TRU_oper&lt;1,1,AF42/TRU_oper)*(truck_idle/60),tru_Load_Factor,tru__hp,CQ42,Other!$G$4/454)+PRODUCT(G42,tru_Load_Factor,tru__hp,CQ42,W42,IF(AF42/TRU_oper&lt;1,1,AF42/TRU_oper)*(truck_idle/60),Other!$G$4/454)+PRODUCT(G42,W42,CP42,IF(AF42/TRU_oper&lt;1,1,AF42/TRU_oper)*(truck_idle/60),Other!$G$4/454),blank)</f>
        <v/>
      </c>
      <c r="CS42" s="243" t="str">
        <f>IF(C42=TRUonly,PRODUCT(G42,tru_Load_Factor,tru__hp,CQ42,W42,IF(AF42/TRU_oper&lt;1,1,AF42/TRU_oper)*(truck_idle/60),Other!$G$4/454)+PRODUCT(G42,W42,CP42,IF(AF42/TRU_oper&lt;1,1,AF42/TRU_oper)*(truck_idle/60),Other!$G$4/454)+PRODUCT(G42,W42,(AF42-IF(AF42/TRU_oper&lt;1,1,AF42/TRU_oper)*(truck_idle/60)),TRU_KW,gridPM,Other!$G$4/454),blank)</f>
        <v/>
      </c>
      <c r="CT42" s="435" t="str">
        <f>IF(C42=TRUonly,VLOOKUP(B42+6,'Table 6'!$B$3:$D$20,3),blank)</f>
        <v/>
      </c>
      <c r="CU42" s="112" t="str">
        <f>IF(C42=TRUonly,VLOOKUP(B42+6,'Tables 2-3 TRU'!$B$14:$D$31,3),blank)</f>
        <v/>
      </c>
      <c r="CV42" s="243" t="str">
        <f>IF(C42=TRUonly,PRODUCT(G42,X42,AF42-IF(AF42/TRU_oper&lt;1,1,AF42/TRU_oper)*(truck_idle/60),tru_Load_Factor,tru__hp,CU42,Other!$G$4/454)+PRODUCT(G42,tru_Load_Factor,tru__hp,CU42,X42,IF(AF42/TRU_oper&lt;1,1,AF42/TRU_oper)*(truck_idle/60),Other!$G$4/454)+PRODUCT(G42,X42,CT42,IF(AF42/TRU_oper&lt;1,1,AF42/TRU_oper)*(truck_idle/60),Other!$G$4/454),blank)</f>
        <v/>
      </c>
      <c r="CW42" s="243" t="str">
        <f>IF(C42=TRUonly,PRODUCT(G42,tru_Load_Factor,tru__hp,CU42,X42,IF(AF42/TRU_oper&lt;1,1,AF42/TRU_oper)*(truck_idle/60),Other!$G$4/454)+PRODUCT(G42,X42,CT42,IF(AF42/TRU_oper&lt;1,1,AF42/TRU_oper)*(truck_idle/60),Other!$G$4/454)+PRODUCT(G42,X42,(AF42-IF(AF42/TRU_oper&lt;1,1,AF42/TRU_oper)*(truck_idle/60)),TRU_KW,gridPM,Other!$G$4/454),blank)</f>
        <v/>
      </c>
      <c r="CX42" s="435" t="str">
        <f>IF(C42=TRUonly,VLOOKUP(B42+7,'Table 6'!$B$3:$D$20,3),blank)</f>
        <v/>
      </c>
      <c r="CY42" s="112" t="str">
        <f>IF(C42=TRUonly,VLOOKUP(B42+7,'Tables 2-3 TRU'!$B$14:$D$31,3),blank)</f>
        <v/>
      </c>
      <c r="CZ42" s="243" t="str">
        <f>IF(C42=TRUonly,PRODUCT(G42,Y42,AF42-IF(AF42/TRU_oper&lt;1,1,AF42/TRU_oper)*(truck_idle/60),tru_Load_Factor,tru__hp,CY42,Other!$G$4/454)+PRODUCT(G42,tru_Load_Factor,tru__hp,CY42,Y42,IF(AF42/TRU_oper&lt;1,1,AF42/TRU_oper)*(truck_idle/60),Other!$G$4/454)+PRODUCT(G42,Y42,CX42,IF(AF42/TRU_oper&lt;1,1,AF42/TRU_oper)*(truck_idle/60),Other!$G$4/454),blank)</f>
        <v/>
      </c>
      <c r="DA42" s="243" t="str">
        <f>IF(C42=TRUonly,PRODUCT(G42,tru_Load_Factor,tru__hp,CY42,Y42,IF(AF42/TRU_oper&lt;1,1,AF42/TRU_oper)*(truck_idle/60),Other!$G$4/454)+PRODUCT(G42,Y42,CX42,IF(AF42/TRU_oper&lt;1,1,AF42/TRU_oper)*(truck_idle/60),Other!$G$4/454)+PRODUCT(G42,Y42,(AF42-IF(AF42/TRU_oper&lt;1,1,AF42/TRU_oper)*(truck_idle/60)),TRU_KW,gridPM,Other!$G$4/454),blank)</f>
        <v/>
      </c>
      <c r="DB42" s="435" t="str">
        <f>IF(C42=TRUonly,VLOOKUP(B42+8,'Table 6'!$B$3:$D$20,3),blank)</f>
        <v/>
      </c>
      <c r="DC42" s="112" t="str">
        <f>IF(C42=TRUonly,VLOOKUP(B42+8,'Tables 2-3 TRU'!$B$14:$D$31,3),blank)</f>
        <v/>
      </c>
      <c r="DD42" s="243" t="str">
        <f>IF(C42=TRUonly,PRODUCT(G42,Z42,AF42-IF(AF42/TRU_oper&lt;1,1,AF42/TRU_oper)*(truck_idle/60),tru_Load_Factor,tru__hp,DC42,Other!$G$4/454)+PRODUCT(G42,tru_Load_Factor,tru__hp,DC42,Z42,IF(AF42/TRU_oper&lt;1,1,AF42/TRU_oper)*(truck_idle/60),Other!$G$4/454)+PRODUCT(G42,Z42,DB42,IF(AF42/TRU_oper&lt;1,1,AF42/TRU_oper)*(truck_idle/60),Other!$G$4/454),blank)</f>
        <v/>
      </c>
      <c r="DE42" s="243" t="str">
        <f>IF(C42=TRUonly,PRODUCT(G42,tru_Load_Factor,tru__hp,DC42,Z42,IF(AF42/TRU_oper&lt;1,1,AF42/TRU_oper)*(truck_idle/60),Other!$G$4/454)+PRODUCT(G42,Z42,DB42,IF(AF42/TRU_oper&lt;1,1,AF42/TRU_oper)*(truck_idle/60),Other!$G$4/454)+PRODUCT(G42,Z42,(AF42-IF(AF42/TRU_oper&lt;1,1,AF42/TRU_oper)*(truck_idle/60)),TRU_KW,gridPM,Other!$G$4/454),blank)</f>
        <v/>
      </c>
      <c r="DF42" s="435" t="str">
        <f>IF(C42=TRUonly,VLOOKUP(B42+9,'Table 6'!$B$3:$D$20,3),blank)</f>
        <v/>
      </c>
      <c r="DG42" s="112" t="str">
        <f>IF(C42=TRUonly,VLOOKUP(B42+9,'Tables 2-3 TRU'!$B$14:$D$31,3),blank)</f>
        <v/>
      </c>
      <c r="DH42" s="243" t="str">
        <f>IF(C42=TRUonly,PRODUCT(G42,AA42,AF42-IF(AF42/TRU_oper&lt;1,1,AF42/TRU_oper)*(truck_idle/60),tru_Load_Factor,tru__hp,DG42,Other!$G$4/454)+PRODUCT(G42,tru_Load_Factor,tru__hp,DG42,AA42,IF(AF42/TRU_oper&lt;1,1,AF42/TRU_oper)*(truck_idle/60),Other!$G$4/454)+PRODUCT(G42,AA42,DF42,IF(AF42/TRU_oper&lt;1,1,AF42/TRU_oper)*(truck_idle/60),Other!$G$4/454),blank)</f>
        <v/>
      </c>
      <c r="DI42" s="243" t="str">
        <f>IF(C42=TRUonly,PRODUCT(G42,tru_Load_Factor,tru__hp,DG42,AA42,IF(AF42/TRU_oper&lt;1,1,AF42/TRU_oper)*(truck_idle/60),Other!$G$4/454)+PRODUCT(G42,AA42,DF42,IF(AF42/TRU_oper&lt;1,1,AF42/TRU_oper)*(truck_idle/60),Other!$G$4/454)+PRODUCT(G42,AA42,(AF42-IF(AF42/TRU_oper&lt;1,1,AF42/TRU_oper)*(truck_idle/60)),TRU_KW,gridPM,Other!$G$4/454),blank)</f>
        <v/>
      </c>
      <c r="DK42" s="4" t="str">
        <f t="shared" si="9"/>
        <v/>
      </c>
      <c r="DL42" s="4" t="str">
        <f t="shared" si="10"/>
        <v/>
      </c>
      <c r="DM42" s="4"/>
      <c r="DN42" s="4" t="str">
        <f t="shared" si="11"/>
        <v/>
      </c>
      <c r="DO42" s="4" t="str">
        <f t="shared" si="12"/>
        <v/>
      </c>
      <c r="DP42" s="4"/>
      <c r="DQ42" s="4" t="str">
        <f t="shared" si="13"/>
        <v/>
      </c>
      <c r="DR42" s="4" t="str">
        <f t="shared" si="14"/>
        <v/>
      </c>
      <c r="DS42" s="4" t="str">
        <f t="shared" si="15"/>
        <v/>
      </c>
      <c r="DT42" s="244" t="str">
        <f t="shared" si="16"/>
        <v/>
      </c>
      <c r="DU42" s="55"/>
    </row>
    <row r="43" spans="1:125" x14ac:dyDescent="0.2">
      <c r="A43" t="str">
        <f>IF(C43=TRUonly,'User Input Data'!A47,blank)</f>
        <v/>
      </c>
      <c r="B43" t="str">
        <f>IF(C43=TRUonly,'User Input Data'!B47,blank)</f>
        <v/>
      </c>
      <c r="C43" t="str">
        <f>IF('User Input Data'!C47=TRUonly,'User Input Data'!C47,blank)</f>
        <v/>
      </c>
      <c r="D43" t="str">
        <f>IF(AND('User Input Data'!D47&gt;1,C43=TRUonly),'User Input Data'!D47,blank)</f>
        <v/>
      </c>
      <c r="E43" t="str">
        <f>IF(AND('User Input Data'!E47&gt;1,C43=TRUonly),'User Input Data'!E47,blank)</f>
        <v/>
      </c>
      <c r="F43" t="str">
        <f>IF(AND('User Input Data'!F47&gt;1,C43=TRUonly),'User Input Data'!F47,blank)</f>
        <v/>
      </c>
      <c r="G43" t="str">
        <f>IF(AND('User Input Data'!G47&gt;1,C43=TRUonly),'User Input Data'!G47,blank)</f>
        <v/>
      </c>
      <c r="H43" s="78"/>
      <c r="I43" s="78"/>
      <c r="J43" s="78"/>
      <c r="K43" s="78"/>
      <c r="L43" s="78"/>
      <c r="M43" s="78"/>
      <c r="N43" s="78"/>
      <c r="O43" s="78"/>
      <c r="P43" s="78"/>
      <c r="Q43" s="78"/>
      <c r="R43" s="79" t="str">
        <f>IF(C43=TRUonly,'User Input Data'!R47,blank)</f>
        <v/>
      </c>
      <c r="S43" s="79" t="str">
        <f>IF(C43=TRUonly,'User Input Data'!S47,blank)</f>
        <v/>
      </c>
      <c r="T43" s="79" t="str">
        <f>IF(C43=TRUonly,'User Input Data'!T47,blank)</f>
        <v/>
      </c>
      <c r="U43" s="79" t="str">
        <f>IF(C43=TRUonly,'User Input Data'!U47,blank)</f>
        <v/>
      </c>
      <c r="V43" s="79" t="str">
        <f>IF(C43=TRUonly,'User Input Data'!V47,blank)</f>
        <v/>
      </c>
      <c r="W43" s="79" t="str">
        <f>IF(C43=TRUonly,'User Input Data'!W47,blank)</f>
        <v/>
      </c>
      <c r="X43" s="79" t="str">
        <f>IF(C43=TRUonly,'User Input Data'!X47,blank)</f>
        <v/>
      </c>
      <c r="Y43" s="79" t="str">
        <f>IF(C43=TRUonly,'User Input Data'!Y47,blank)</f>
        <v/>
      </c>
      <c r="Z43" s="79" t="str">
        <f>IF(C43=TRUonly,'User Input Data'!Z47,blank)</f>
        <v/>
      </c>
      <c r="AA43" s="79" t="str">
        <f>IF(C43=TRUonly,'User Input Data'!AA47,blank)</f>
        <v/>
      </c>
      <c r="AB43" s="9" t="str">
        <f>IF('User Input Data'!C47=TRUonly,'User Input Data'!AC47,blank)</f>
        <v/>
      </c>
      <c r="AC43" s="9" t="str">
        <f>IF('User Input Data'!C47=TRUonly,'User Input Data'!AD47,blank)</f>
        <v/>
      </c>
      <c r="AE43" s="78"/>
      <c r="AF43" t="str">
        <f>IF(F43&gt;0,F43,Other!$G$7)</f>
        <v/>
      </c>
      <c r="AG43" s="435" t="str">
        <f>IF(C43=TRUonly,VLOOKUP(B43+0,'Table 6'!$B$3:$D$20,2),blank)</f>
        <v/>
      </c>
      <c r="AH43" t="str">
        <f>IF(C43=TRUonly,VLOOKUP(B43+0,'Tables 2-3 TRU'!$B$14:$D$31,2),blank)</f>
        <v/>
      </c>
      <c r="AI43" s="243" t="str">
        <f>IF(C43=TRUonly,PRODUCT(G43,IF(AF43/TRU_oper&lt;1,1,AF43/TRU_oper)*(truck_idle/60),Other!$G$4/454,AG43,R43)+PRODUCT(G43,tru_Load_Factor,tru__hp,R43,IF(AF43/TRU_oper&lt;1,1,AF43/TRU_oper)*(truck_idle/60),Other!$G$4/454,AH43)+PRODUCT(G43,R43,(AF43-IF(AF43/TRU_oper&lt;1,1,AF43/TRU_oper)*(truck_idle/60)),tru_Load_Factor,tru__hp,Other!$G$4/454,AH43),blank)</f>
        <v/>
      </c>
      <c r="AJ43" s="243" t="str">
        <f>IF(C43=TRUonly,PRODUCT(G43,tru_Load_Factor,tru__hp,AH43,R43,IF(AF43/TRU_oper&lt;1,1,AF43/TRU_oper)*(truck_idle/60),Other!$G$4/454)+PRODUCT(G43,R43,AG43,IF(AF43/TRU_oper&lt;1,1,AF43/TRU_oper)*(truck_idle/60),Other!$G$4/454)+PRODUCT(G43,R43,(AF43-IF(AF43/TRU_oper&lt;1,1,AF43/TRU_oper)*(truck_idle/60)),TRU_KW,gridNox,Other!$G$4/454),blank)</f>
        <v/>
      </c>
      <c r="AK43" s="435" t="str">
        <f>IF(C43=TRUonly,VLOOKUP(B43+1,'Table 6'!$B$3:$D$20,2),blank)</f>
        <v/>
      </c>
      <c r="AL43" s="112" t="str">
        <f>IF(C43=TRUonly,VLOOKUP(B43+1,'Tables 2-3 TRU'!$B$14:$D$31,2),blank)</f>
        <v/>
      </c>
      <c r="AM43" s="243" t="str">
        <f>IF(C43=TRUonly,PRODUCT(G43,S43,AF43-IF(AF43/TRU_oper&lt;1,1,AF43/TRU_oper)*(truck_idle/60),tru_Load_Factor,tru__hp,AL43,Other!$G$4/454)+PRODUCT(G43,tru_Load_Factor,tru__hp,AL43,S43,IF(AF43/TRU_oper&lt;1,1,AF43/TRU_oper)*(truck_idle/60),Other!$G$4/454)+PRODUCT(G43,S43,AK43,IF(AF43/TRU_oper&lt;1,1,AF43/TRU_oper)*(truck_idle/60),Other!$G$4/454),blank)</f>
        <v/>
      </c>
      <c r="AN43" s="243" t="str">
        <f>IF(C43=TRUonly,PRODUCT(G43,tru_Load_Factor,tru__hp,AL43,S43,IF(AF43/TRU_oper&lt;1,1,AF43/TRU_oper)*(truck_idle/60),Other!$G$4/454)+PRODUCT(G43,S43,AK43,IF(AF43/TRU_oper&lt;1,1,AF43/TRU_oper)*(truck_idle/60),Other!$G$4/454)+PRODUCT(G43,S43,(AF43-IF(AF43/TRU_oper&lt;1,1,AF43/TRU_oper)*(truck_idle/60)),TRU_KW,gridNox,Other!$G$4/454),blank)</f>
        <v/>
      </c>
      <c r="AO43" s="435" t="str">
        <f>IF(C43=TRUonly,VLOOKUP(B43+2,'Table 6'!$B$3:$D$20,2),blank)</f>
        <v/>
      </c>
      <c r="AP43" s="112" t="str">
        <f>IF(C43=TRUonly,VLOOKUP(B43+2,'Tables 2-3 TRU'!$B$14:$D$31,2),blank)</f>
        <v/>
      </c>
      <c r="AQ43" s="243" t="str">
        <f>IF(C43=TRUonly,PRODUCT(G43,T43,AF43-IF(AF43/TRU_oper&lt;1,1,AF43/TRU_oper)*(truck_idle/60),tru_Load_Factor,tru__hp,AP43,Other!$G$4/454)+PRODUCT(G43,tru_Load_Factor,tru__hp,AP43,T43,IF(AF43/TRU_oper&lt;1,1,AF43/TRU_oper)*(truck_idle/60),Other!$G$4/454)+PRODUCT(G43,T43,AO43,IF(AF43/TRU_oper&lt;1,1,AF43/TRU_oper)*(truck_idle/60),Other!$G$4/454),blank)</f>
        <v/>
      </c>
      <c r="AR43" s="243" t="str">
        <f>IF(C43=TRUonly,PRODUCT(G43,tru_Load_Factor,tru__hp,AP43,T43,IF(AF43/TRU_oper&lt;1,1,AF43/TRU_oper)*(truck_idle/60),Other!$G$4/454)+PRODUCT(G43,T43,AO43,IF(AF43/TRU_oper&lt;1,1,AF43/TRU_oper)*(truck_idle/60),Other!$G$4/454)+PRODUCT(G43,T43,(AF43-IF(AF43/TRU_oper&lt;1,1,AF43/TRU_oper)*(truck_idle/60)),TRU_KW,gridNox,Other!$G$4/454),blank)</f>
        <v/>
      </c>
      <c r="AS43" s="435" t="str">
        <f>IF(C43=TRUonly,VLOOKUP(B43+3,'Table 6'!$B$3:$D$20,2),blank)</f>
        <v/>
      </c>
      <c r="AT43" s="112" t="str">
        <f>IF(C43=TRUonly,VLOOKUP(B43+3,'Tables 2-3 TRU'!$B$14:$D$31,2),blank)</f>
        <v/>
      </c>
      <c r="AU43" s="243" t="str">
        <f>IF(C43=TRUonly,PRODUCT(G43,U43,AF43-IF(AF43/TRU_oper&lt;1,1,AF43/TRU_oper)*(truck_idle/60),tru_Load_Factor,tru__hp,AT43,Other!$G$4/454)+PRODUCT(G43,tru_Load_Factor,tru__hp,AT43,U43,IF(AF43/TRU_oper&lt;1,1,AF43/TRU_oper)*(truck_idle/60),Other!$G$4/454)+PRODUCT(G43,U43,AS43,IF(AF43/TRU_oper&lt;1,1,AF43/TRU_oper)*(truck_idle/60),Other!$G$4/454),blank)</f>
        <v/>
      </c>
      <c r="AV43" s="243" t="str">
        <f>IF(C43=TRUonly,PRODUCT(G43,tru_Load_Factor,tru__hp,AT43,U43,IF(AF43/TRU_oper&lt;1,1,AF43/TRU_oper)*(truck_idle/60),Other!$G$4/454)+PRODUCT(G43,U43,AS43,IF(AF43/TRU_oper&lt;1,1,AF43/TRU_oper)*(truck_idle/60),Other!$G$4/454)+PRODUCT(G43,U43,(AF43-IF(AF43/TRU_oper&lt;1,1,AF43/TRU_oper)*(truck_idle/60)),TRU_KW,gridNox,Other!$G$4/454),blank)</f>
        <v/>
      </c>
      <c r="AW43" s="435" t="str">
        <f>IF(C43=TRUonly,VLOOKUP(B43+4,'Table 6'!$B$3:$D$20,2),blank)</f>
        <v/>
      </c>
      <c r="AX43" s="112" t="str">
        <f>IF(C43=TRUonly,VLOOKUP(B43+4,'Tables 2-3 TRU'!$B$14:$D$31,2),blank)</f>
        <v/>
      </c>
      <c r="AY43" s="243" t="str">
        <f>IF(C43=TRUonly,PRODUCT(G43,V43,AF43-IF(AF43/TRU_oper&lt;1,1,AF43/TRU_oper)*(truck_idle/60),tru_Load_Factor,tru__hp,AX43,Other!$G$4/454)+PRODUCT(G43,tru_Load_Factor,tru__hp,AX43,V43,IF(AF43/TRU_oper&lt;1,1,AF43/TRU_oper)*(truck_idle/60),Other!$G$4/454)+PRODUCT(G43,V43,AW43,IF(AF43/TRU_oper&lt;1,1,AF43/TRU_oper)*(truck_idle/60),Other!$G$4/454),blank)</f>
        <v/>
      </c>
      <c r="AZ43" s="243" t="str">
        <f>IF(C43=TRUonly,PRODUCT(G43,tru_Load_Factor,tru__hp,AX43,V43,IF(AF43/TRU_oper&lt;1,1,AF43/TRU_oper)*(truck_idle/60),Other!$G$4/454)+PRODUCT(G43,V43,AW43,IF(AF43/TRU_oper&lt;1,1,AF43/TRU_oper)*(truck_idle/60),Other!$G$4/454)+PRODUCT(G43,V43,(AF43-IF(AF43/TRU_oper&lt;1,1,AF43/TRU_oper)*(truck_idle/60)),TRU_KW,gridNox,Other!$G$4/454),blank)</f>
        <v/>
      </c>
      <c r="BA43" s="435" t="str">
        <f>IF(C43=TRUonly,VLOOKUP(B43+5,'Table 6'!$B$3:$D$20,2),blank)</f>
        <v/>
      </c>
      <c r="BB43" s="112" t="str">
        <f>IF(C43=TRUonly,VLOOKUP(B43+5,'Tables 2-3 TRU'!$B$14:$D$31,2),blank)</f>
        <v/>
      </c>
      <c r="BC43" s="243" t="str">
        <f>IF(C43=TRUonly,PRODUCT(G43,W43,AF43-IF(AF43/TRU_oper&lt;1,1,AF43/TRU_oper)*(truck_idle/60),tru_Load_Factor,tru__hp,BB43,Other!$G$4/454)+PRODUCT(G43,tru_Load_Factor,tru__hp,BB43,W43,IF(AF43/TRU_oper&lt;1,1,AF43/TRU_oper)*(truck_idle/60),Other!$G$4/454)+PRODUCT(G43,W43,BA43,IF(AF43/TRU_oper&lt;1,1,AF43/TRU_oper)*(truck_idle/60),Other!$G$4/454),blank)</f>
        <v/>
      </c>
      <c r="BD43" s="243" t="str">
        <f>IF(C43=TRUonly,PRODUCT(G43,tru_Load_Factor,tru__hp,BB43,W43,IF(AF43/TRU_oper&lt;1,1,AF43/TRU_oper)*(truck_idle/60),Other!$G$4/454)+PRODUCT(G43,W43,BA43,IF(AF43/TRU_oper&lt;1,1,AF43/TRU_oper)*(truck_idle/60),Other!$G$4/454)+PRODUCT(G43,W43,(AF43-IF(AF43/TRU_oper&lt;1,1,AF43/TRU_oper)*(truck_idle/60)),TRU_KW,gridNox,Other!$G$4/454),blank)</f>
        <v/>
      </c>
      <c r="BE43" s="435" t="str">
        <f>IF(C43=TRUonly,VLOOKUP(B43+6,'Table 6'!$B$3:$D$20,2),blank)</f>
        <v/>
      </c>
      <c r="BF43" s="112" t="str">
        <f>IF(C43=TRUonly,VLOOKUP(B43+6,'Tables 2-3 TRU'!$B$14:$D$31,2),blank)</f>
        <v/>
      </c>
      <c r="BG43" s="243" t="str">
        <f>IF(C43=TRUonly,PRODUCT(G43,X43,AF43-IF(AF43/TRU_oper&lt;1,1,AF43/TRU_oper)*(truck_idle/60),tru_Load_Factor,tru__hp,BF43,Other!$G$4/454)+PRODUCT(G43,tru_Load_Factor,tru__hp,BF43,X43,IF(AF43/TRU_oper&lt;1,1,AF43/TRU_oper)*(truck_idle/60),Other!$G$4/454)+PRODUCT(G43,X43,BE43,IF(AF43/TRU_oper&lt;1,1,AF43/TRU_oper)*(truck_idle/60),Other!$G$4/454),blank)</f>
        <v/>
      </c>
      <c r="BH43" s="243" t="str">
        <f>IF(C43=TRUonly,PRODUCT(G43,tru_Load_Factor,tru__hp,BF43,X43,IF(AF43/TRU_oper&lt;1,1,AF43/TRU_oper)*(truck_idle/60),Other!$G$4/454)+PRODUCT(G43,X43,BE43,IF(AF43/TRU_oper&lt;1,1,AF43/TRU_oper)*(truck_idle/60),Other!$G$4/454)+PRODUCT(G43,X43,(AF43-IF(AF43/TRU_oper&lt;1,1,AF43/TRU_oper)*(truck_idle/60)),TRU_KW,gridNox,Other!$G$4/454),blank)</f>
        <v/>
      </c>
      <c r="BI43" s="435" t="str">
        <f>IF(C43=TRUonly,VLOOKUP(B43+7,'Table 6'!$B$3:$D$20,2),blank)</f>
        <v/>
      </c>
      <c r="BJ43" s="112" t="str">
        <f>IF(C43=TRUonly,VLOOKUP(B43+7,'Tables 2-3 TRU'!$B$14:$D$31,2),blank)</f>
        <v/>
      </c>
      <c r="BK43" s="243" t="str">
        <f>IF(C43=TRUonly,PRODUCT(G43,Y43,AF43-IF(AF43/TRU_oper&lt;1,1,AF43/TRU_oper)*(truck_idle/60),tru_Load_Factor,tru__hp,BJ43,Other!$G$4/454)+PRODUCT(G43,tru_Load_Factor,tru__hp,BJ43,Y43,IF(AF43/TRU_oper&lt;1,1,AF43/TRU_oper)*(truck_idle/60),Other!$G$4/454)+PRODUCT(G43,Y43,BI43,IF(AF43/TRU_oper&lt;1,1,AF43/TRU_oper)*(truck_idle/60),Other!$G$4/454),blank)</f>
        <v/>
      </c>
      <c r="BL43" s="243" t="str">
        <f>IF(C43=TRUonly,PRODUCT(G43,tru_Load_Factor,tru__hp,BJ43,Y43,IF(AF43/TRU_oper&lt;1,1,AF43/TRU_oper)*(truck_idle/60),Other!$G$4/454)+PRODUCT(G43,Y43,BI43,IF(AF43/TRU_oper&lt;1,1,AF43/TRU_oper)*(truck_idle/60),Other!$G$4/454)+PRODUCT(G43,Y43,(AF43-IF(AF43/TRU_oper&lt;1,1,AF43/TRU_oper)*(truck_idle/60)),TRU_KW,gridNox,Other!$G$4/454),blank)</f>
        <v/>
      </c>
      <c r="BM43" s="435" t="str">
        <f>IF(C43=TRUonly,VLOOKUP(B43+8,'Table 6'!$B$3:$D$20,2),blank)</f>
        <v/>
      </c>
      <c r="BN43" s="112" t="str">
        <f>IF(C43=TRUonly,VLOOKUP(B43+8,'Tables 2-3 TRU'!$B$14:$D$31,2),blank)</f>
        <v/>
      </c>
      <c r="BO43" s="243" t="str">
        <f>IF(C43=TRUonly,PRODUCT(G43,Z43,AF43-IF(AF43/TRU_oper&lt;1,1,AF43/TRU_oper)*(truck_idle/60),tru_Load_Factor,tru__hp,BN43,Other!$G$4/454)+PRODUCT(G43,tru_Load_Factor,tru__hp,BN43,Z43,IF(AF43/TRU_oper&lt;1,1,AF43/TRU_oper)*(truck_idle/60),Other!$G$4/454)+PRODUCT(G43,Z43,BM43,IF(AF43/TRU_oper&lt;1,1,AF43/TRU_oper)*(truck_idle/60),Other!$G$4/454),blank)</f>
        <v/>
      </c>
      <c r="BP43" s="243" t="str">
        <f>IF(C43=TRUonly,PRODUCT(G43,tru_Load_Factor,tru__hp,BN43,Z43,(AF43/TRU_oper)*(truck_idle/60),Other!$G$4/454)+PRODUCT(G43,Z43,BM43,(AF43/TRU_oper)*(truck_idle/60),Other!$G$4/454)+PRODUCT(G43,Z43,(AF43-(AF43/TRU_oper)*(truck_idle/60)),TRU_KW,gridNox,Other!$G$4/454),blank)</f>
        <v/>
      </c>
      <c r="BQ43" s="435" t="str">
        <f>IF(C43=TRUonly,VLOOKUP(B43+9,'Table 6'!$B$3:$D$20,2),blank)</f>
        <v/>
      </c>
      <c r="BR43" s="112" t="str">
        <f>IF(C43=TRUonly,VLOOKUP(B43+9,'Tables 2-3 TRU'!$B$14:$D$31,2),blank)</f>
        <v/>
      </c>
      <c r="BS43" s="243" t="str">
        <f>IF(C43=TRUonly,PRODUCT(G43,AA43,AF43-IF(AF43/TRU_oper&lt;1,1,AF43/TRU_oper)*(truck_idle/60),tru_Load_Factor,tru__hp,BR43,Other!$G$4/454)+PRODUCT(G43,tru_Load_Factor,tru__hp,BR43,AA43,IF(AF43/TRU_oper&lt;1,1,AF43/TRU_oper)*(truck_idle/60),Other!$G$4/454)+PRODUCT(G43,AA43,BQ43,IF(AF43/TRU_oper&lt;1,1,AF43/TRU_oper)*(truck_idle/60),Other!$G$4/454),blank)</f>
        <v/>
      </c>
      <c r="BT43" s="243" t="str">
        <f>IF(C43=TRUonly,PRODUCT(G43,tru_Load_Factor,tru__hp,BR43,AA43,IF(AF43/TRU_oper&lt;1,1,AF43/TRU_oper)*(truck_idle/60),Other!$G$4/454)+PRODUCT(G43,AA43,BQ43,IF(AF43/TRU_oper&lt;1,1,AF43/TRU_oper)*(truck_idle/60),Other!$G$4/454)+PRODUCT(G43,AA43,(AF43-IF(AF43/TRU_oper&lt;1,1,AF43/TRU_oper)*(truck_idle/60)),TRU_KW,gridNox,Other!$G$4/454),blank)</f>
        <v/>
      </c>
      <c r="BU43" s="112"/>
      <c r="BV43" s="435" t="str">
        <f>IF(C43=TRUonly,VLOOKUP(B43+0,'Table 6'!$B$3:$D$20,3),blank)</f>
        <v/>
      </c>
      <c r="BW43" s="112" t="str">
        <f>IF(C43=TRUonly,VLOOKUP(B43+0,'Tables 2-3 TRU'!$B$14:$D$31,3),blank)</f>
        <v/>
      </c>
      <c r="BX43" s="243" t="str">
        <f>IF(C43=TRUonly,PRODUCT(G43,R43,AF43-IF(AF43/TRU_oper&lt;1,1,AF43/TRU_oper)*(truck_idle/60),tru_Load_Factor,tru__hp,BW43,Other!$G$4/454)+PRODUCT(G43,tru_Load_Factor,tru__hp,BW43,R43,IF(AF43/TRU_oper&lt;1,1,AF43/TRU_oper)*(truck_idle/60),365/454)+PRODUCT(G43,R43,BV43,IF(AF43/TRU_oper&lt;1,1,AF43/TRU_oper)*(truck_idle/60),Other!$G$4/454),blank)</f>
        <v/>
      </c>
      <c r="BY43" s="243" t="str">
        <f>IF(C43=TRUonly,PRODUCT(G43,tru_Load_Factor,tru__hp,BW43,R43,IF(AF43/TRU_oper&lt;1,1,AF43/TRU_oper)*(truck_idle/60),Other!$G$4/454)+PRODUCT(G43,R43,BV43,IF(AF43/TRU_oper&lt;1,1,AF43/TRU_oper)*(truck_idle/60),Other!$G$4/454)+PRODUCT(G43,R43,(AF43-IF(AF43/TRU_oper&lt;1,1,AF43/TRU_oper)*(truck_idle/60)),TRU_KW,gridPM,Other!$G$4/454),blank)</f>
        <v/>
      </c>
      <c r="BZ43" s="435" t="str">
        <f>IF(C43=TRUonly,VLOOKUP(B43+1,'Table 6'!$B$3:$D$20,3),blank)</f>
        <v/>
      </c>
      <c r="CA43" s="112" t="str">
        <f>IF(C43=TRUonly,VLOOKUP(B43+1,'Tables 2-3 TRU'!$B$14:$D$31,3),blank)</f>
        <v/>
      </c>
      <c r="CB43" s="243" t="str">
        <f>IF(C43=TRUonly,PRODUCT(G43,S43,AF43-IF(AF43/TRU_oper&lt;1,1,AF43/TRU_oper)*(truck_idle/60),tru_Load_Factor,tru__hp,CA43,Other!$G$4/454)+PRODUCT(G43,tru_Load_Factor,tru__hp,CA43,S43,IF(AF43/TRU_oper&lt;1,1,AF43/TRU_oper)*(truck_idle/60),365/454)+PRODUCT(G43,S43,BZ43,IF(AF43/TRU_oper&lt;1,1,AF43/TRU_oper)*(truck_idle/60),Other!$G$4/454),blank)</f>
        <v/>
      </c>
      <c r="CC43" s="243" t="str">
        <f>IF(C43=TRUonly,PRODUCT(G43,tru_Load_Factor,tru__hp,CA43,S43,IF(AF43/TRU_oper&lt;1,1,AF43/TRU_oper)*(truck_idle/60),Other!$G$4/454)+PRODUCT(G43,S43,BZ43,IF(AF43/TRU_oper&lt;1,1,AF43/TRU_oper)*(truck_idle/60),Other!$G$4/454)+PRODUCT(G43,S43,(AF43-IF(AF43/TRU_oper&lt;1,1,AF43/TRU_oper)*(truck_idle/60)),TRU_KW,gridPM,Other!$G$4/454),blank)</f>
        <v/>
      </c>
      <c r="CD43" s="435" t="str">
        <f>IF(C43=TRUonly,VLOOKUP(B43+2,'Table 6'!$B$3:$D$20,3),blank)</f>
        <v/>
      </c>
      <c r="CE43" s="112" t="str">
        <f>IF(C43=TRUonly,VLOOKUP(B43+2,'Tables 2-3 TRU'!$B$14:$D$31,3),blank)</f>
        <v/>
      </c>
      <c r="CF43" s="243" t="str">
        <f>IF(C43=TRUonly,PRODUCT(G43,T43,AF43-IF(AF43/TRU_oper&lt;1,1,AF43/TRU_oper)*(truck_idle/60),tru_Load_Factor,tru__hp,CE43,Other!$G$4/454)+PRODUCT(G43,tru_Load_Factor,tru__hp,CE43,T43,IF(AF43/TRU_oper&lt;1,1,AF43/TRU_oper)*(truck_idle/60),365/454)+PRODUCT(G43,T43,CD43,IF(AF43/TRU_oper&lt;1,1,AF43/TRU_oper)*(truck_idle/60),Other!$G$4/454),blank)</f>
        <v/>
      </c>
      <c r="CG43" s="243" t="str">
        <f>IF(C43=TRUonly,PRODUCT(G43,tru_Load_Factor,tru__hp,CE43,T43,IF(AF43/TRU_oper&lt;1,1,AF43/TRU_oper)*(truck_idle/60),Other!$G$4/454)+PRODUCT(G43,T43,CD43,IF(AF43/TRU_oper&lt;1,1,AF43/TRU_oper)*(truck_idle/60),Other!$G$4/454)+PRODUCT(G43,T43,(AF43-IF(AF43/TRU_oper&lt;1,1,AF43/TRU_oper)*(truck_idle/60)),TRU_KW,gridPM,Other!$G$4/454),blank)</f>
        <v/>
      </c>
      <c r="CH43" s="435" t="str">
        <f>IF(C43=TRUonly,VLOOKUP(B43+3,'Table 6'!$B$3:$D$20,3),blank)</f>
        <v/>
      </c>
      <c r="CI43" s="112" t="str">
        <f>IF(C43=TRUonly,VLOOKUP(B43+3,'Tables 2-3 TRU'!$B$14:$D$31,3),blank)</f>
        <v/>
      </c>
      <c r="CJ43" s="243" t="str">
        <f>IF(C43=TRUonly,PRODUCT(G43,U43,AF43-IF(AF43/TRU_oper&lt;1,1,AF43/TRU_oper)*(truck_idle/60),tru_Load_Factor,tru__hp,CI43,Other!$G$4/454)+PRODUCT(G43,tru_Load_Factor,tru__hp,CI43,U43,IF(AF43/TRU_oper&lt;1,1,AF43/TRU_oper)*(truck_idle/60),Other!$G$4/454)+PRODUCT(G43,U43,CH43,IF(AF43/TRU_oper&lt;1,1,AF43/TRU_oper)*(truck_idle/60),Other!$G$4/454),blank)</f>
        <v/>
      </c>
      <c r="CK43" s="243" t="str">
        <f>IF(C43=TRUonly,PRODUCT(G43,tru_Load_Factor,tru__hp,CI43,U43,IF(AF43/TRU_oper&lt;1,1,AF43/TRU_oper)*(truck_idle/60),Other!$G$4/454)+PRODUCT(G43,U43,CH43,IF(AF43/TRU_oper&lt;1,1,AF43/TRU_oper)*(truck_idle/60),Other!$G$4/454)+PRODUCT(G43,U43,(AF43-IF(AF43/TRU_oper&lt;1,1,AF43/TRU_oper)*(truck_idle/60)),TRU_KW,gridPM,Other!$G$4/454),blank)</f>
        <v/>
      </c>
      <c r="CL43" s="435" t="str">
        <f>IF(C43=TRUonly,VLOOKUP(B43+4,'Table 6'!$B$3:$D$20,3),blank)</f>
        <v/>
      </c>
      <c r="CM43" s="112" t="str">
        <f>IF(C43=TRUonly,VLOOKUP(B43+4,'Tables 2-3 TRU'!$B$14:$D$31,3),blank)</f>
        <v/>
      </c>
      <c r="CN43" s="243" t="str">
        <f>IF(C43=TRUonly,PRODUCT(G43,V43,AF43-IF(AF43/TRU_oper&lt;1,1,AF43/TRU_oper)*(truck_idle/60),tru_Load_Factor,tru__hp,CM43,Other!$G$4/454)+PRODUCT(G43,tru_Load_Factor,tru__hp,CM43,V43,IF(AF43/TRU_oper&lt;1,1,AF43/TRU_oper)*(truck_idle/60),Other!$G$4/454)+PRODUCT(G43,V43,CL43,IF(AF43/TRU_oper&lt;1,1,AF43/TRU_oper)*(truck_idle/60),Other!$G$4/454),blank)</f>
        <v/>
      </c>
      <c r="CO43" s="243" t="str">
        <f>IF(C43=TRUonly,PRODUCT(G43,tru_Load_Factor,tru__hp,CM43,V43,IF(AF43/TRU_oper&lt;1,1,AF43/TRU_oper)*(truck_idle/60),Other!$G$4/454)+PRODUCT(G43,V43,CL43,IF(AF43/TRU_oper&lt;1,1,AF43/TRU_oper)*(truck_idle/60),Other!$G$4/454)+PRODUCT(G43,V43,(AF43-IF(AF43/TRU_oper&lt;1,1,AF43/TRU_oper)*(truck_idle/60)),TRU_KW,gridPM,Other!$G$4/454),blank)</f>
        <v/>
      </c>
      <c r="CP43" s="435" t="str">
        <f>IF(C43=TRUonly,VLOOKUP(B43+5,'Table 6'!$B$3:$D$20,3),blank)</f>
        <v/>
      </c>
      <c r="CQ43" s="112" t="str">
        <f>IF(C43=TRUonly,VLOOKUP(B43+5,'Tables 2-3 TRU'!$B$14:$D$31,3),blank)</f>
        <v/>
      </c>
      <c r="CR43" s="243" t="str">
        <f>IF(C43=TRUonly,PRODUCT(G43,W43,AF43-IF(AF43/TRU_oper&lt;1,1,AF43/TRU_oper)*(truck_idle/60),tru_Load_Factor,tru__hp,CQ43,Other!$G$4/454)+PRODUCT(G43,tru_Load_Factor,tru__hp,CQ43,W43,IF(AF43/TRU_oper&lt;1,1,AF43/TRU_oper)*(truck_idle/60),Other!$G$4/454)+PRODUCT(G43,W43,CP43,IF(AF43/TRU_oper&lt;1,1,AF43/TRU_oper)*(truck_idle/60),Other!$G$4/454),blank)</f>
        <v/>
      </c>
      <c r="CS43" s="243" t="str">
        <f>IF(C43=TRUonly,PRODUCT(G43,tru_Load_Factor,tru__hp,CQ43,W43,IF(AF43/TRU_oper&lt;1,1,AF43/TRU_oper)*(truck_idle/60),Other!$G$4/454)+PRODUCT(G43,W43,CP43,IF(AF43/TRU_oper&lt;1,1,AF43/TRU_oper)*(truck_idle/60),Other!$G$4/454)+PRODUCT(G43,W43,(AF43-IF(AF43/TRU_oper&lt;1,1,AF43/TRU_oper)*(truck_idle/60)),TRU_KW,gridPM,Other!$G$4/454),blank)</f>
        <v/>
      </c>
      <c r="CT43" s="435" t="str">
        <f>IF(C43=TRUonly,VLOOKUP(B43+6,'Table 6'!$B$3:$D$20,3),blank)</f>
        <v/>
      </c>
      <c r="CU43" s="112" t="str">
        <f>IF(C43=TRUonly,VLOOKUP(B43+6,'Tables 2-3 TRU'!$B$14:$D$31,3),blank)</f>
        <v/>
      </c>
      <c r="CV43" s="243" t="str">
        <f>IF(C43=TRUonly,PRODUCT(G43,X43,AF43-IF(AF43/TRU_oper&lt;1,1,AF43/TRU_oper)*(truck_idle/60),tru_Load_Factor,tru__hp,CU43,Other!$G$4/454)+PRODUCT(G43,tru_Load_Factor,tru__hp,CU43,X43,IF(AF43/TRU_oper&lt;1,1,AF43/TRU_oper)*(truck_idle/60),Other!$G$4/454)+PRODUCT(G43,X43,CT43,IF(AF43/TRU_oper&lt;1,1,AF43/TRU_oper)*(truck_idle/60),Other!$G$4/454),blank)</f>
        <v/>
      </c>
      <c r="CW43" s="243" t="str">
        <f>IF(C43=TRUonly,PRODUCT(G43,tru_Load_Factor,tru__hp,CU43,X43,IF(AF43/TRU_oper&lt;1,1,AF43/TRU_oper)*(truck_idle/60),Other!$G$4/454)+PRODUCT(G43,X43,CT43,IF(AF43/TRU_oper&lt;1,1,AF43/TRU_oper)*(truck_idle/60),Other!$G$4/454)+PRODUCT(G43,X43,(AF43-IF(AF43/TRU_oper&lt;1,1,AF43/TRU_oper)*(truck_idle/60)),TRU_KW,gridPM,Other!$G$4/454),blank)</f>
        <v/>
      </c>
      <c r="CX43" s="435" t="str">
        <f>IF(C43=TRUonly,VLOOKUP(B43+7,'Table 6'!$B$3:$D$20,3),blank)</f>
        <v/>
      </c>
      <c r="CY43" s="112" t="str">
        <f>IF(C43=TRUonly,VLOOKUP(B43+7,'Tables 2-3 TRU'!$B$14:$D$31,3),blank)</f>
        <v/>
      </c>
      <c r="CZ43" s="243" t="str">
        <f>IF(C43=TRUonly,PRODUCT(G43,Y43,AF43-IF(AF43/TRU_oper&lt;1,1,AF43/TRU_oper)*(truck_idle/60),tru_Load_Factor,tru__hp,CY43,Other!$G$4/454)+PRODUCT(G43,tru_Load_Factor,tru__hp,CY43,Y43,IF(AF43/TRU_oper&lt;1,1,AF43/TRU_oper)*(truck_idle/60),Other!$G$4/454)+PRODUCT(G43,Y43,CX43,IF(AF43/TRU_oper&lt;1,1,AF43/TRU_oper)*(truck_idle/60),Other!$G$4/454),blank)</f>
        <v/>
      </c>
      <c r="DA43" s="243" t="str">
        <f>IF(C43=TRUonly,PRODUCT(G43,tru_Load_Factor,tru__hp,CY43,Y43,IF(AF43/TRU_oper&lt;1,1,AF43/TRU_oper)*(truck_idle/60),Other!$G$4/454)+PRODUCT(G43,Y43,CX43,IF(AF43/TRU_oper&lt;1,1,AF43/TRU_oper)*(truck_idle/60),Other!$G$4/454)+PRODUCT(G43,Y43,(AF43-IF(AF43/TRU_oper&lt;1,1,AF43/TRU_oper)*(truck_idle/60)),TRU_KW,gridPM,Other!$G$4/454),blank)</f>
        <v/>
      </c>
      <c r="DB43" s="435" t="str">
        <f>IF(C43=TRUonly,VLOOKUP(B43+8,'Table 6'!$B$3:$D$20,3),blank)</f>
        <v/>
      </c>
      <c r="DC43" s="112" t="str">
        <f>IF(C43=TRUonly,VLOOKUP(B43+8,'Tables 2-3 TRU'!$B$14:$D$31,3),blank)</f>
        <v/>
      </c>
      <c r="DD43" s="243" t="str">
        <f>IF(C43=TRUonly,PRODUCT(G43,Z43,AF43-IF(AF43/TRU_oper&lt;1,1,AF43/TRU_oper)*(truck_idle/60),tru_Load_Factor,tru__hp,DC43,Other!$G$4/454)+PRODUCT(G43,tru_Load_Factor,tru__hp,DC43,Z43,IF(AF43/TRU_oper&lt;1,1,AF43/TRU_oper)*(truck_idle/60),Other!$G$4/454)+PRODUCT(G43,Z43,DB43,IF(AF43/TRU_oper&lt;1,1,AF43/TRU_oper)*(truck_idle/60),Other!$G$4/454),blank)</f>
        <v/>
      </c>
      <c r="DE43" s="243" t="str">
        <f>IF(C43=TRUonly,PRODUCT(G43,tru_Load_Factor,tru__hp,DC43,Z43,IF(AF43/TRU_oper&lt;1,1,AF43/TRU_oper)*(truck_idle/60),Other!$G$4/454)+PRODUCT(G43,Z43,DB43,IF(AF43/TRU_oper&lt;1,1,AF43/TRU_oper)*(truck_idle/60),Other!$G$4/454)+PRODUCT(G43,Z43,(AF43-IF(AF43/TRU_oper&lt;1,1,AF43/TRU_oper)*(truck_idle/60)),TRU_KW,gridPM,Other!$G$4/454),blank)</f>
        <v/>
      </c>
      <c r="DF43" s="435" t="str">
        <f>IF(C43=TRUonly,VLOOKUP(B43+9,'Table 6'!$B$3:$D$20,3),blank)</f>
        <v/>
      </c>
      <c r="DG43" s="112" t="str">
        <f>IF(C43=TRUonly,VLOOKUP(B43+9,'Tables 2-3 TRU'!$B$14:$D$31,3),blank)</f>
        <v/>
      </c>
      <c r="DH43" s="243" t="str">
        <f>IF(C43=TRUonly,PRODUCT(G43,AA43,AF43-IF(AF43/TRU_oper&lt;1,1,AF43/TRU_oper)*(truck_idle/60),tru_Load_Factor,tru__hp,DG43,Other!$G$4/454)+PRODUCT(G43,tru_Load_Factor,tru__hp,DG43,AA43,IF(AF43/TRU_oper&lt;1,1,AF43/TRU_oper)*(truck_idle/60),Other!$G$4/454)+PRODUCT(G43,AA43,DF43,IF(AF43/TRU_oper&lt;1,1,AF43/TRU_oper)*(truck_idle/60),Other!$G$4/454),blank)</f>
        <v/>
      </c>
      <c r="DI43" s="243" t="str">
        <f>IF(C43=TRUonly,PRODUCT(G43,tru_Load_Factor,tru__hp,DG43,AA43,IF(AF43/TRU_oper&lt;1,1,AF43/TRU_oper)*(truck_idle/60),Other!$G$4/454)+PRODUCT(G43,AA43,DF43,IF(AF43/TRU_oper&lt;1,1,AF43/TRU_oper)*(truck_idle/60),Other!$G$4/454)+PRODUCT(G43,AA43,(AF43-IF(AF43/TRU_oper&lt;1,1,AF43/TRU_oper)*(truck_idle/60)),TRU_KW,gridPM,Other!$G$4/454),blank)</f>
        <v/>
      </c>
      <c r="DK43" s="4" t="str">
        <f t="shared" si="9"/>
        <v/>
      </c>
      <c r="DL43" s="4" t="str">
        <f t="shared" si="10"/>
        <v/>
      </c>
      <c r="DM43" s="4"/>
      <c r="DN43" s="4" t="str">
        <f t="shared" si="11"/>
        <v/>
      </c>
      <c r="DO43" s="4" t="str">
        <f t="shared" si="12"/>
        <v/>
      </c>
      <c r="DP43" s="4"/>
      <c r="DQ43" s="4" t="str">
        <f t="shared" si="13"/>
        <v/>
      </c>
      <c r="DR43" s="4" t="str">
        <f t="shared" si="14"/>
        <v/>
      </c>
      <c r="DS43" s="4" t="str">
        <f t="shared" si="15"/>
        <v/>
      </c>
      <c r="DT43" s="244" t="str">
        <f t="shared" si="16"/>
        <v/>
      </c>
      <c r="DU43" s="55"/>
    </row>
    <row r="44" spans="1:125" x14ac:dyDescent="0.2">
      <c r="A44" t="str">
        <f>IF(C44=TRUonly,'User Input Data'!A48,blank)</f>
        <v/>
      </c>
      <c r="B44" t="str">
        <f>IF(C44=TRUonly,'User Input Data'!B48,blank)</f>
        <v/>
      </c>
      <c r="C44" t="str">
        <f>IF('User Input Data'!C48=TRUonly,'User Input Data'!C48,blank)</f>
        <v/>
      </c>
      <c r="D44" t="str">
        <f>IF(AND('User Input Data'!D48&gt;1,C44=TRUonly),'User Input Data'!D48,blank)</f>
        <v/>
      </c>
      <c r="E44" t="str">
        <f>IF(AND('User Input Data'!E48&gt;1,C44=TRUonly),'User Input Data'!E48,blank)</f>
        <v/>
      </c>
      <c r="F44" t="str">
        <f>IF(AND('User Input Data'!F48&gt;1,C44=TRUonly),'User Input Data'!F48,blank)</f>
        <v/>
      </c>
      <c r="G44" t="str">
        <f>IF(AND('User Input Data'!G48&gt;1,C44=TRUonly),'User Input Data'!G48,blank)</f>
        <v/>
      </c>
      <c r="H44" s="78"/>
      <c r="I44" s="78"/>
      <c r="J44" s="78"/>
      <c r="K44" s="78"/>
      <c r="L44" s="78"/>
      <c r="M44" s="78"/>
      <c r="N44" s="78"/>
      <c r="O44" s="78"/>
      <c r="P44" s="78"/>
      <c r="Q44" s="78"/>
      <c r="R44" s="79" t="str">
        <f>IF(C44=TRUonly,'User Input Data'!R48,blank)</f>
        <v/>
      </c>
      <c r="S44" s="79" t="str">
        <f>IF(C44=TRUonly,'User Input Data'!S48,blank)</f>
        <v/>
      </c>
      <c r="T44" s="79" t="str">
        <f>IF(C44=TRUonly,'User Input Data'!T48,blank)</f>
        <v/>
      </c>
      <c r="U44" s="79" t="str">
        <f>IF(C44=TRUonly,'User Input Data'!U48,blank)</f>
        <v/>
      </c>
      <c r="V44" s="79" t="str">
        <f>IF(C44=TRUonly,'User Input Data'!V48,blank)</f>
        <v/>
      </c>
      <c r="W44" s="79" t="str">
        <f>IF(C44=TRUonly,'User Input Data'!W48,blank)</f>
        <v/>
      </c>
      <c r="X44" s="79" t="str">
        <f>IF(C44=TRUonly,'User Input Data'!X48,blank)</f>
        <v/>
      </c>
      <c r="Y44" s="79" t="str">
        <f>IF(C44=TRUonly,'User Input Data'!Y48,blank)</f>
        <v/>
      </c>
      <c r="Z44" s="79" t="str">
        <f>IF(C44=TRUonly,'User Input Data'!Z48,blank)</f>
        <v/>
      </c>
      <c r="AA44" s="79" t="str">
        <f>IF(C44=TRUonly,'User Input Data'!AA48,blank)</f>
        <v/>
      </c>
      <c r="AB44" s="9" t="str">
        <f>IF('User Input Data'!C48=TRUonly,'User Input Data'!AC48,blank)</f>
        <v/>
      </c>
      <c r="AC44" s="9" t="str">
        <f>IF('User Input Data'!C48=TRUonly,'User Input Data'!AD48,blank)</f>
        <v/>
      </c>
      <c r="AE44" s="78"/>
      <c r="AF44" t="str">
        <f>IF(F44&gt;0,F44,Other!$G$7)</f>
        <v/>
      </c>
      <c r="AG44" s="435" t="str">
        <f>IF(C44=TRUonly,VLOOKUP(B44+0,'Table 6'!$B$3:$D$20,2),blank)</f>
        <v/>
      </c>
      <c r="AH44" t="str">
        <f>IF(C44=TRUonly,VLOOKUP(B44+0,'Tables 2-3 TRU'!$B$14:$D$31,2),blank)</f>
        <v/>
      </c>
      <c r="AI44" s="243" t="str">
        <f>IF(C44=TRUonly,PRODUCT(G44,IF(AF44/TRU_oper&lt;1,1,AF44/TRU_oper)*(truck_idle/60),Other!$G$4/454,AG44,R44)+PRODUCT(G44,tru_Load_Factor,tru__hp,R44,IF(AF44/TRU_oper&lt;1,1,AF44/TRU_oper)*(truck_idle/60),Other!$G$4/454,AH44)+PRODUCT(G44,R44,(AF44-IF(AF44/TRU_oper&lt;1,1,AF44/TRU_oper)*(truck_idle/60)),tru_Load_Factor,tru__hp,Other!$G$4/454,AH44),blank)</f>
        <v/>
      </c>
      <c r="AJ44" s="243" t="str">
        <f>IF(C44=TRUonly,PRODUCT(G44,tru_Load_Factor,tru__hp,AH44,R44,IF(AF44/TRU_oper&lt;1,1,AF44/TRU_oper)*(truck_idle/60),Other!$G$4/454)+PRODUCT(G44,R44,AG44,IF(AF44/TRU_oper&lt;1,1,AF44/TRU_oper)*(truck_idle/60),Other!$G$4/454)+PRODUCT(G44,R44,(AF44-IF(AF44/TRU_oper&lt;1,1,AF44/TRU_oper)*(truck_idle/60)),TRU_KW,gridNox,Other!$G$4/454),blank)</f>
        <v/>
      </c>
      <c r="AK44" s="435" t="str">
        <f>IF(C44=TRUonly,VLOOKUP(B44+1,'Table 6'!$B$3:$D$20,2),blank)</f>
        <v/>
      </c>
      <c r="AL44" s="112" t="str">
        <f>IF(C44=TRUonly,VLOOKUP(B44+1,'Tables 2-3 TRU'!$B$14:$D$31,2),blank)</f>
        <v/>
      </c>
      <c r="AM44" s="243" t="str">
        <f>IF(C44=TRUonly,PRODUCT(G44,S44,AF44-IF(AF44/TRU_oper&lt;1,1,AF44/TRU_oper)*(truck_idle/60),tru_Load_Factor,tru__hp,AL44,Other!$G$4/454)+PRODUCT(G44,tru_Load_Factor,tru__hp,AL44,S44,IF(AF44/TRU_oper&lt;1,1,AF44/TRU_oper)*(truck_idle/60),Other!$G$4/454)+PRODUCT(G44,S44,AK44,IF(AF44/TRU_oper&lt;1,1,AF44/TRU_oper)*(truck_idle/60),Other!$G$4/454),blank)</f>
        <v/>
      </c>
      <c r="AN44" s="243" t="str">
        <f>IF(C44=TRUonly,PRODUCT(G44,tru_Load_Factor,tru__hp,AL44,S44,IF(AF44/TRU_oper&lt;1,1,AF44/TRU_oper)*(truck_idle/60),Other!$G$4/454)+PRODUCT(G44,S44,AK44,IF(AF44/TRU_oper&lt;1,1,AF44/TRU_oper)*(truck_idle/60),Other!$G$4/454)+PRODUCT(G44,S44,(AF44-IF(AF44/TRU_oper&lt;1,1,AF44/TRU_oper)*(truck_idle/60)),TRU_KW,gridNox,Other!$G$4/454),blank)</f>
        <v/>
      </c>
      <c r="AO44" s="435" t="str">
        <f>IF(C44=TRUonly,VLOOKUP(B44+2,'Table 6'!$B$3:$D$20,2),blank)</f>
        <v/>
      </c>
      <c r="AP44" s="112" t="str">
        <f>IF(C44=TRUonly,VLOOKUP(B44+2,'Tables 2-3 TRU'!$B$14:$D$31,2),blank)</f>
        <v/>
      </c>
      <c r="AQ44" s="243" t="str">
        <f>IF(C44=TRUonly,PRODUCT(G44,T44,AF44-IF(AF44/TRU_oper&lt;1,1,AF44/TRU_oper)*(truck_idle/60),tru_Load_Factor,tru__hp,AP44,Other!$G$4/454)+PRODUCT(G44,tru_Load_Factor,tru__hp,AP44,T44,IF(AF44/TRU_oper&lt;1,1,AF44/TRU_oper)*(truck_idle/60),Other!$G$4/454)+PRODUCT(G44,T44,AO44,IF(AF44/TRU_oper&lt;1,1,AF44/TRU_oper)*(truck_idle/60),Other!$G$4/454),blank)</f>
        <v/>
      </c>
      <c r="AR44" s="243" t="str">
        <f>IF(C44=TRUonly,PRODUCT(G44,tru_Load_Factor,tru__hp,AP44,T44,IF(AF44/TRU_oper&lt;1,1,AF44/TRU_oper)*(truck_idle/60),Other!$G$4/454)+PRODUCT(G44,T44,AO44,IF(AF44/TRU_oper&lt;1,1,AF44/TRU_oper)*(truck_idle/60),Other!$G$4/454)+PRODUCT(G44,T44,(AF44-IF(AF44/TRU_oper&lt;1,1,AF44/TRU_oper)*(truck_idle/60)),TRU_KW,gridNox,Other!$G$4/454),blank)</f>
        <v/>
      </c>
      <c r="AS44" s="435" t="str">
        <f>IF(C44=TRUonly,VLOOKUP(B44+3,'Table 6'!$B$3:$D$20,2),blank)</f>
        <v/>
      </c>
      <c r="AT44" s="112" t="str">
        <f>IF(C44=TRUonly,VLOOKUP(B44+3,'Tables 2-3 TRU'!$B$14:$D$31,2),blank)</f>
        <v/>
      </c>
      <c r="AU44" s="243" t="str">
        <f>IF(C44=TRUonly,PRODUCT(G44,U44,AF44-IF(AF44/TRU_oper&lt;1,1,AF44/TRU_oper)*(truck_idle/60),tru_Load_Factor,tru__hp,AT44,Other!$G$4/454)+PRODUCT(G44,tru_Load_Factor,tru__hp,AT44,U44,IF(AF44/TRU_oper&lt;1,1,AF44/TRU_oper)*(truck_idle/60),Other!$G$4/454)+PRODUCT(G44,U44,AS44,IF(AF44/TRU_oper&lt;1,1,AF44/TRU_oper)*(truck_idle/60),Other!$G$4/454),blank)</f>
        <v/>
      </c>
      <c r="AV44" s="243" t="str">
        <f>IF(C44=TRUonly,PRODUCT(G44,tru_Load_Factor,tru__hp,AT44,U44,IF(AF44/TRU_oper&lt;1,1,AF44/TRU_oper)*(truck_idle/60),Other!$G$4/454)+PRODUCT(G44,U44,AS44,IF(AF44/TRU_oper&lt;1,1,AF44/TRU_oper)*(truck_idle/60),Other!$G$4/454)+PRODUCT(G44,U44,(AF44-IF(AF44/TRU_oper&lt;1,1,AF44/TRU_oper)*(truck_idle/60)),TRU_KW,gridNox,Other!$G$4/454),blank)</f>
        <v/>
      </c>
      <c r="AW44" s="435" t="str">
        <f>IF(C44=TRUonly,VLOOKUP(B44+4,'Table 6'!$B$3:$D$20,2),blank)</f>
        <v/>
      </c>
      <c r="AX44" s="112" t="str">
        <f>IF(C44=TRUonly,VLOOKUP(B44+4,'Tables 2-3 TRU'!$B$14:$D$31,2),blank)</f>
        <v/>
      </c>
      <c r="AY44" s="243" t="str">
        <f>IF(C44=TRUonly,PRODUCT(G44,V44,AF44-IF(AF44/TRU_oper&lt;1,1,AF44/TRU_oper)*(truck_idle/60),tru_Load_Factor,tru__hp,AX44,Other!$G$4/454)+PRODUCT(G44,tru_Load_Factor,tru__hp,AX44,V44,IF(AF44/TRU_oper&lt;1,1,AF44/TRU_oper)*(truck_idle/60),Other!$G$4/454)+PRODUCT(G44,V44,AW44,IF(AF44/TRU_oper&lt;1,1,AF44/TRU_oper)*(truck_idle/60),Other!$G$4/454),blank)</f>
        <v/>
      </c>
      <c r="AZ44" s="243" t="str">
        <f>IF(C44=TRUonly,PRODUCT(G44,tru_Load_Factor,tru__hp,AX44,V44,IF(AF44/TRU_oper&lt;1,1,AF44/TRU_oper)*(truck_idle/60),Other!$G$4/454)+PRODUCT(G44,V44,AW44,IF(AF44/TRU_oper&lt;1,1,AF44/TRU_oper)*(truck_idle/60),Other!$G$4/454)+PRODUCT(G44,V44,(AF44-IF(AF44/TRU_oper&lt;1,1,AF44/TRU_oper)*(truck_idle/60)),TRU_KW,gridNox,Other!$G$4/454),blank)</f>
        <v/>
      </c>
      <c r="BA44" s="435" t="str">
        <f>IF(C44=TRUonly,VLOOKUP(B44+5,'Table 6'!$B$3:$D$20,2),blank)</f>
        <v/>
      </c>
      <c r="BB44" s="112" t="str">
        <f>IF(C44=TRUonly,VLOOKUP(B44+5,'Tables 2-3 TRU'!$B$14:$D$31,2),blank)</f>
        <v/>
      </c>
      <c r="BC44" s="243" t="str">
        <f>IF(C44=TRUonly,PRODUCT(G44,W44,AF44-IF(AF44/TRU_oper&lt;1,1,AF44/TRU_oper)*(truck_idle/60),tru_Load_Factor,tru__hp,BB44,Other!$G$4/454)+PRODUCT(G44,tru_Load_Factor,tru__hp,BB44,W44,IF(AF44/TRU_oper&lt;1,1,AF44/TRU_oper)*(truck_idle/60),Other!$G$4/454)+PRODUCT(G44,W44,BA44,IF(AF44/TRU_oper&lt;1,1,AF44/TRU_oper)*(truck_idle/60),Other!$G$4/454),blank)</f>
        <v/>
      </c>
      <c r="BD44" s="243" t="str">
        <f>IF(C44=TRUonly,PRODUCT(G44,tru_Load_Factor,tru__hp,BB44,W44,IF(AF44/TRU_oper&lt;1,1,AF44/TRU_oper)*(truck_idle/60),Other!$G$4/454)+PRODUCT(G44,W44,BA44,IF(AF44/TRU_oper&lt;1,1,AF44/TRU_oper)*(truck_idle/60),Other!$G$4/454)+PRODUCT(G44,W44,(AF44-IF(AF44/TRU_oper&lt;1,1,AF44/TRU_oper)*(truck_idle/60)),TRU_KW,gridNox,Other!$G$4/454),blank)</f>
        <v/>
      </c>
      <c r="BE44" s="435" t="str">
        <f>IF(C44=TRUonly,VLOOKUP(B44+6,'Table 6'!$B$3:$D$20,2),blank)</f>
        <v/>
      </c>
      <c r="BF44" s="112" t="str">
        <f>IF(C44=TRUonly,VLOOKUP(B44+6,'Tables 2-3 TRU'!$B$14:$D$31,2),blank)</f>
        <v/>
      </c>
      <c r="BG44" s="243" t="str">
        <f>IF(C44=TRUonly,PRODUCT(G44,X44,AF44-IF(AF44/TRU_oper&lt;1,1,AF44/TRU_oper)*(truck_idle/60),tru_Load_Factor,tru__hp,BF44,Other!$G$4/454)+PRODUCT(G44,tru_Load_Factor,tru__hp,BF44,X44,IF(AF44/TRU_oper&lt;1,1,AF44/TRU_oper)*(truck_idle/60),Other!$G$4/454)+PRODUCT(G44,X44,BE44,IF(AF44/TRU_oper&lt;1,1,AF44/TRU_oper)*(truck_idle/60),Other!$G$4/454),blank)</f>
        <v/>
      </c>
      <c r="BH44" s="243" t="str">
        <f>IF(C44=TRUonly,PRODUCT(G44,tru_Load_Factor,tru__hp,BF44,X44,IF(AF44/TRU_oper&lt;1,1,AF44/TRU_oper)*(truck_idle/60),Other!$G$4/454)+PRODUCT(G44,X44,BE44,IF(AF44/TRU_oper&lt;1,1,AF44/TRU_oper)*(truck_idle/60),Other!$G$4/454)+PRODUCT(G44,X44,(AF44-IF(AF44/TRU_oper&lt;1,1,AF44/TRU_oper)*(truck_idle/60)),TRU_KW,gridNox,Other!$G$4/454),blank)</f>
        <v/>
      </c>
      <c r="BI44" s="435" t="str">
        <f>IF(C44=TRUonly,VLOOKUP(B44+7,'Table 6'!$B$3:$D$20,2),blank)</f>
        <v/>
      </c>
      <c r="BJ44" s="112" t="str">
        <f>IF(C44=TRUonly,VLOOKUP(B44+7,'Tables 2-3 TRU'!$B$14:$D$31,2),blank)</f>
        <v/>
      </c>
      <c r="BK44" s="243" t="str">
        <f>IF(C44=TRUonly,PRODUCT(G44,Y44,AF44-IF(AF44/TRU_oper&lt;1,1,AF44/TRU_oper)*(truck_idle/60),tru_Load_Factor,tru__hp,BJ44,Other!$G$4/454)+PRODUCT(G44,tru_Load_Factor,tru__hp,BJ44,Y44,IF(AF44/TRU_oper&lt;1,1,AF44/TRU_oper)*(truck_idle/60),Other!$G$4/454)+PRODUCT(G44,Y44,BI44,IF(AF44/TRU_oper&lt;1,1,AF44/TRU_oper)*(truck_idle/60),Other!$G$4/454),blank)</f>
        <v/>
      </c>
      <c r="BL44" s="243" t="str">
        <f>IF(C44=TRUonly,PRODUCT(G44,tru_Load_Factor,tru__hp,BJ44,Y44,IF(AF44/TRU_oper&lt;1,1,AF44/TRU_oper)*(truck_idle/60),Other!$G$4/454)+PRODUCT(G44,Y44,BI44,IF(AF44/TRU_oper&lt;1,1,AF44/TRU_oper)*(truck_idle/60),Other!$G$4/454)+PRODUCT(G44,Y44,(AF44-IF(AF44/TRU_oper&lt;1,1,AF44/TRU_oper)*(truck_idle/60)),TRU_KW,gridNox,Other!$G$4/454),blank)</f>
        <v/>
      </c>
      <c r="BM44" s="435" t="str">
        <f>IF(C44=TRUonly,VLOOKUP(B44+8,'Table 6'!$B$3:$D$20,2),blank)</f>
        <v/>
      </c>
      <c r="BN44" s="112" t="str">
        <f>IF(C44=TRUonly,VLOOKUP(B44+8,'Tables 2-3 TRU'!$B$14:$D$31,2),blank)</f>
        <v/>
      </c>
      <c r="BO44" s="243" t="str">
        <f>IF(C44=TRUonly,PRODUCT(G44,Z44,AF44-IF(AF44/TRU_oper&lt;1,1,AF44/TRU_oper)*(truck_idle/60),tru_Load_Factor,tru__hp,BN44,Other!$G$4/454)+PRODUCT(G44,tru_Load_Factor,tru__hp,BN44,Z44,IF(AF44/TRU_oper&lt;1,1,AF44/TRU_oper)*(truck_idle/60),Other!$G$4/454)+PRODUCT(G44,Z44,BM44,IF(AF44/TRU_oper&lt;1,1,AF44/TRU_oper)*(truck_idle/60),Other!$G$4/454),blank)</f>
        <v/>
      </c>
      <c r="BP44" s="243" t="str">
        <f>IF(C44=TRUonly,PRODUCT(G44,tru_Load_Factor,tru__hp,BN44,Z44,(AF44/TRU_oper)*(truck_idle/60),Other!$G$4/454)+PRODUCT(G44,Z44,BM44,(AF44/TRU_oper)*(truck_idle/60),Other!$G$4/454)+PRODUCT(G44,Z44,(AF44-(AF44/TRU_oper)*(truck_idle/60)),TRU_KW,gridNox,Other!$G$4/454),blank)</f>
        <v/>
      </c>
      <c r="BQ44" s="435" t="str">
        <f>IF(C44=TRUonly,VLOOKUP(B44+9,'Table 6'!$B$3:$D$20,2),blank)</f>
        <v/>
      </c>
      <c r="BR44" s="112" t="str">
        <f>IF(C44=TRUonly,VLOOKUP(B44+9,'Tables 2-3 TRU'!$B$14:$D$31,2),blank)</f>
        <v/>
      </c>
      <c r="BS44" s="243" t="str">
        <f>IF(C44=TRUonly,PRODUCT(G44,AA44,AF44-IF(AF44/TRU_oper&lt;1,1,AF44/TRU_oper)*(truck_idle/60),tru_Load_Factor,tru__hp,BR44,Other!$G$4/454)+PRODUCT(G44,tru_Load_Factor,tru__hp,BR44,AA44,IF(AF44/TRU_oper&lt;1,1,AF44/TRU_oper)*(truck_idle/60),Other!$G$4/454)+PRODUCT(G44,AA44,BQ44,IF(AF44/TRU_oper&lt;1,1,AF44/TRU_oper)*(truck_idle/60),Other!$G$4/454),blank)</f>
        <v/>
      </c>
      <c r="BT44" s="243" t="str">
        <f>IF(C44=TRUonly,PRODUCT(G44,tru_Load_Factor,tru__hp,BR44,AA44,IF(AF44/TRU_oper&lt;1,1,AF44/TRU_oper)*(truck_idle/60),Other!$G$4/454)+PRODUCT(G44,AA44,BQ44,IF(AF44/TRU_oper&lt;1,1,AF44/TRU_oper)*(truck_idle/60),Other!$G$4/454)+PRODUCT(G44,AA44,(AF44-IF(AF44/TRU_oper&lt;1,1,AF44/TRU_oper)*(truck_idle/60)),TRU_KW,gridNox,Other!$G$4/454),blank)</f>
        <v/>
      </c>
      <c r="BU44" s="112"/>
      <c r="BV44" s="435" t="str">
        <f>IF(C44=TRUonly,VLOOKUP(B44+0,'Table 6'!$B$3:$D$20,3),blank)</f>
        <v/>
      </c>
      <c r="BW44" s="112" t="str">
        <f>IF(C44=TRUonly,VLOOKUP(B44+0,'Tables 2-3 TRU'!$B$14:$D$31,3),blank)</f>
        <v/>
      </c>
      <c r="BX44" s="243" t="str">
        <f>IF(C44=TRUonly,PRODUCT(G44,R44,AF44-IF(AF44/TRU_oper&lt;1,1,AF44/TRU_oper)*(truck_idle/60),tru_Load_Factor,tru__hp,BW44,Other!$G$4/454)+PRODUCT(G44,tru_Load_Factor,tru__hp,BW44,R44,IF(AF44/TRU_oper&lt;1,1,AF44/TRU_oper)*(truck_idle/60),365/454)+PRODUCT(G44,R44,BV44,IF(AF44/TRU_oper&lt;1,1,AF44/TRU_oper)*(truck_idle/60),Other!$G$4/454),blank)</f>
        <v/>
      </c>
      <c r="BY44" s="243" t="str">
        <f>IF(C44=TRUonly,PRODUCT(G44,tru_Load_Factor,tru__hp,BW44,R44,IF(AF44/TRU_oper&lt;1,1,AF44/TRU_oper)*(truck_idle/60),Other!$G$4/454)+PRODUCT(G44,R44,BV44,IF(AF44/TRU_oper&lt;1,1,AF44/TRU_oper)*(truck_idle/60),Other!$G$4/454)+PRODUCT(G44,R44,(AF44-IF(AF44/TRU_oper&lt;1,1,AF44/TRU_oper)*(truck_idle/60)),TRU_KW,gridPM,Other!$G$4/454),blank)</f>
        <v/>
      </c>
      <c r="BZ44" s="435" t="str">
        <f>IF(C44=TRUonly,VLOOKUP(B44+1,'Table 6'!$B$3:$D$20,3),blank)</f>
        <v/>
      </c>
      <c r="CA44" s="112" t="str">
        <f>IF(C44=TRUonly,VLOOKUP(B44+1,'Tables 2-3 TRU'!$B$14:$D$31,3),blank)</f>
        <v/>
      </c>
      <c r="CB44" s="243" t="str">
        <f>IF(C44=TRUonly,PRODUCT(G44,S44,AF44-IF(AF44/TRU_oper&lt;1,1,AF44/TRU_oper)*(truck_idle/60),tru_Load_Factor,tru__hp,CA44,Other!$G$4/454)+PRODUCT(G44,tru_Load_Factor,tru__hp,CA44,S44,IF(AF44/TRU_oper&lt;1,1,AF44/TRU_oper)*(truck_idle/60),365/454)+PRODUCT(G44,S44,BZ44,IF(AF44/TRU_oper&lt;1,1,AF44/TRU_oper)*(truck_idle/60),Other!$G$4/454),blank)</f>
        <v/>
      </c>
      <c r="CC44" s="243" t="str">
        <f>IF(C44=TRUonly,PRODUCT(G44,tru_Load_Factor,tru__hp,CA44,S44,IF(AF44/TRU_oper&lt;1,1,AF44/TRU_oper)*(truck_idle/60),Other!$G$4/454)+PRODUCT(G44,S44,BZ44,IF(AF44/TRU_oper&lt;1,1,AF44/TRU_oper)*(truck_idle/60),Other!$G$4/454)+PRODUCT(G44,S44,(AF44-IF(AF44/TRU_oper&lt;1,1,AF44/TRU_oper)*(truck_idle/60)),TRU_KW,gridPM,Other!$G$4/454),blank)</f>
        <v/>
      </c>
      <c r="CD44" s="435" t="str">
        <f>IF(C44=TRUonly,VLOOKUP(B44+2,'Table 6'!$B$3:$D$20,3),blank)</f>
        <v/>
      </c>
      <c r="CE44" s="112" t="str">
        <f>IF(C44=TRUonly,VLOOKUP(B44+2,'Tables 2-3 TRU'!$B$14:$D$31,3),blank)</f>
        <v/>
      </c>
      <c r="CF44" s="243" t="str">
        <f>IF(C44=TRUonly,PRODUCT(G44,T44,AF44-IF(AF44/TRU_oper&lt;1,1,AF44/TRU_oper)*(truck_idle/60),tru_Load_Factor,tru__hp,CE44,Other!$G$4/454)+PRODUCT(G44,tru_Load_Factor,tru__hp,CE44,T44,IF(AF44/TRU_oper&lt;1,1,AF44/TRU_oper)*(truck_idle/60),365/454)+PRODUCT(G44,T44,CD44,IF(AF44/TRU_oper&lt;1,1,AF44/TRU_oper)*(truck_idle/60),Other!$G$4/454),blank)</f>
        <v/>
      </c>
      <c r="CG44" s="243" t="str">
        <f>IF(C44=TRUonly,PRODUCT(G44,tru_Load_Factor,tru__hp,CE44,T44,IF(AF44/TRU_oper&lt;1,1,AF44/TRU_oper)*(truck_idle/60),Other!$G$4/454)+PRODUCT(G44,T44,CD44,IF(AF44/TRU_oper&lt;1,1,AF44/TRU_oper)*(truck_idle/60),Other!$G$4/454)+PRODUCT(G44,T44,(AF44-IF(AF44/TRU_oper&lt;1,1,AF44/TRU_oper)*(truck_idle/60)),TRU_KW,gridPM,Other!$G$4/454),blank)</f>
        <v/>
      </c>
      <c r="CH44" s="435" t="str">
        <f>IF(C44=TRUonly,VLOOKUP(B44+3,'Table 6'!$B$3:$D$20,3),blank)</f>
        <v/>
      </c>
      <c r="CI44" s="112" t="str">
        <f>IF(C44=TRUonly,VLOOKUP(B44+3,'Tables 2-3 TRU'!$B$14:$D$31,3),blank)</f>
        <v/>
      </c>
      <c r="CJ44" s="243" t="str">
        <f>IF(C44=TRUonly,PRODUCT(G44,U44,AF44-IF(AF44/TRU_oper&lt;1,1,AF44/TRU_oper)*(truck_idle/60),tru_Load_Factor,tru__hp,CI44,Other!$G$4/454)+PRODUCT(G44,tru_Load_Factor,tru__hp,CI44,U44,IF(AF44/TRU_oper&lt;1,1,AF44/TRU_oper)*(truck_idle/60),Other!$G$4/454)+PRODUCT(G44,U44,CH44,IF(AF44/TRU_oper&lt;1,1,AF44/TRU_oper)*(truck_idle/60),Other!$G$4/454),blank)</f>
        <v/>
      </c>
      <c r="CK44" s="243" t="str">
        <f>IF(C44=TRUonly,PRODUCT(G44,tru_Load_Factor,tru__hp,CI44,U44,IF(AF44/TRU_oper&lt;1,1,AF44/TRU_oper)*(truck_idle/60),Other!$G$4/454)+PRODUCT(G44,U44,CH44,IF(AF44/TRU_oper&lt;1,1,AF44/TRU_oper)*(truck_idle/60),Other!$G$4/454)+PRODUCT(G44,U44,(AF44-IF(AF44/TRU_oper&lt;1,1,AF44/TRU_oper)*(truck_idle/60)),TRU_KW,gridPM,Other!$G$4/454),blank)</f>
        <v/>
      </c>
      <c r="CL44" s="435" t="str">
        <f>IF(C44=TRUonly,VLOOKUP(B44+4,'Table 6'!$B$3:$D$20,3),blank)</f>
        <v/>
      </c>
      <c r="CM44" s="112" t="str">
        <f>IF(C44=TRUonly,VLOOKUP(B44+4,'Tables 2-3 TRU'!$B$14:$D$31,3),blank)</f>
        <v/>
      </c>
      <c r="CN44" s="243" t="str">
        <f>IF(C44=TRUonly,PRODUCT(G44,V44,AF44-IF(AF44/TRU_oper&lt;1,1,AF44/TRU_oper)*(truck_idle/60),tru_Load_Factor,tru__hp,CM44,Other!$G$4/454)+PRODUCT(G44,tru_Load_Factor,tru__hp,CM44,V44,IF(AF44/TRU_oper&lt;1,1,AF44/TRU_oper)*(truck_idle/60),Other!$G$4/454)+PRODUCT(G44,V44,CL44,IF(AF44/TRU_oper&lt;1,1,AF44/TRU_oper)*(truck_idle/60),Other!$G$4/454),blank)</f>
        <v/>
      </c>
      <c r="CO44" s="243" t="str">
        <f>IF(C44=TRUonly,PRODUCT(G44,tru_Load_Factor,tru__hp,CM44,V44,IF(AF44/TRU_oper&lt;1,1,AF44/TRU_oper)*(truck_idle/60),Other!$G$4/454)+PRODUCT(G44,V44,CL44,IF(AF44/TRU_oper&lt;1,1,AF44/TRU_oper)*(truck_idle/60),Other!$G$4/454)+PRODUCT(G44,V44,(AF44-IF(AF44/TRU_oper&lt;1,1,AF44/TRU_oper)*(truck_idle/60)),TRU_KW,gridPM,Other!$G$4/454),blank)</f>
        <v/>
      </c>
      <c r="CP44" s="435" t="str">
        <f>IF(C44=TRUonly,VLOOKUP(B44+5,'Table 6'!$B$3:$D$20,3),blank)</f>
        <v/>
      </c>
      <c r="CQ44" s="112" t="str">
        <f>IF(C44=TRUonly,VLOOKUP(B44+5,'Tables 2-3 TRU'!$B$14:$D$31,3),blank)</f>
        <v/>
      </c>
      <c r="CR44" s="243" t="str">
        <f>IF(C44=TRUonly,PRODUCT(G44,W44,AF44-IF(AF44/TRU_oper&lt;1,1,AF44/TRU_oper)*(truck_idle/60),tru_Load_Factor,tru__hp,CQ44,Other!$G$4/454)+PRODUCT(G44,tru_Load_Factor,tru__hp,CQ44,W44,IF(AF44/TRU_oper&lt;1,1,AF44/TRU_oper)*(truck_idle/60),Other!$G$4/454)+PRODUCT(G44,W44,CP44,IF(AF44/TRU_oper&lt;1,1,AF44/TRU_oper)*(truck_idle/60),Other!$G$4/454),blank)</f>
        <v/>
      </c>
      <c r="CS44" s="243" t="str">
        <f>IF(C44=TRUonly,PRODUCT(G44,tru_Load_Factor,tru__hp,CQ44,W44,IF(AF44/TRU_oper&lt;1,1,AF44/TRU_oper)*(truck_idle/60),Other!$G$4/454)+PRODUCT(G44,W44,CP44,IF(AF44/TRU_oper&lt;1,1,AF44/TRU_oper)*(truck_idle/60),Other!$G$4/454)+PRODUCT(G44,W44,(AF44-IF(AF44/TRU_oper&lt;1,1,AF44/TRU_oper)*(truck_idle/60)),TRU_KW,gridPM,Other!$G$4/454),blank)</f>
        <v/>
      </c>
      <c r="CT44" s="435" t="str">
        <f>IF(C44=TRUonly,VLOOKUP(B44+6,'Table 6'!$B$3:$D$20,3),blank)</f>
        <v/>
      </c>
      <c r="CU44" s="112" t="str">
        <f>IF(C44=TRUonly,VLOOKUP(B44+6,'Tables 2-3 TRU'!$B$14:$D$31,3),blank)</f>
        <v/>
      </c>
      <c r="CV44" s="243" t="str">
        <f>IF(C44=TRUonly,PRODUCT(G44,X44,AF44-IF(AF44/TRU_oper&lt;1,1,AF44/TRU_oper)*(truck_idle/60),tru_Load_Factor,tru__hp,CU44,Other!$G$4/454)+PRODUCT(G44,tru_Load_Factor,tru__hp,CU44,X44,IF(AF44/TRU_oper&lt;1,1,AF44/TRU_oper)*(truck_idle/60),Other!$G$4/454)+PRODUCT(G44,X44,CT44,IF(AF44/TRU_oper&lt;1,1,AF44/TRU_oper)*(truck_idle/60),Other!$G$4/454),blank)</f>
        <v/>
      </c>
      <c r="CW44" s="243" t="str">
        <f>IF(C44=TRUonly,PRODUCT(G44,tru_Load_Factor,tru__hp,CU44,X44,IF(AF44/TRU_oper&lt;1,1,AF44/TRU_oper)*(truck_idle/60),Other!$G$4/454)+PRODUCT(G44,X44,CT44,IF(AF44/TRU_oper&lt;1,1,AF44/TRU_oper)*(truck_idle/60),Other!$G$4/454)+PRODUCT(G44,X44,(AF44-IF(AF44/TRU_oper&lt;1,1,AF44/TRU_oper)*(truck_idle/60)),TRU_KW,gridPM,Other!$G$4/454),blank)</f>
        <v/>
      </c>
      <c r="CX44" s="435" t="str">
        <f>IF(C44=TRUonly,VLOOKUP(B44+7,'Table 6'!$B$3:$D$20,3),blank)</f>
        <v/>
      </c>
      <c r="CY44" s="112" t="str">
        <f>IF(C44=TRUonly,VLOOKUP(B44+7,'Tables 2-3 TRU'!$B$14:$D$31,3),blank)</f>
        <v/>
      </c>
      <c r="CZ44" s="243" t="str">
        <f>IF(C44=TRUonly,PRODUCT(G44,Y44,AF44-IF(AF44/TRU_oper&lt;1,1,AF44/TRU_oper)*(truck_idle/60),tru_Load_Factor,tru__hp,CY44,Other!$G$4/454)+PRODUCT(G44,tru_Load_Factor,tru__hp,CY44,Y44,IF(AF44/TRU_oper&lt;1,1,AF44/TRU_oper)*(truck_idle/60),Other!$G$4/454)+PRODUCT(G44,Y44,CX44,IF(AF44/TRU_oper&lt;1,1,AF44/TRU_oper)*(truck_idle/60),Other!$G$4/454),blank)</f>
        <v/>
      </c>
      <c r="DA44" s="243" t="str">
        <f>IF(C44=TRUonly,PRODUCT(G44,tru_Load_Factor,tru__hp,CY44,Y44,IF(AF44/TRU_oper&lt;1,1,AF44/TRU_oper)*(truck_idle/60),Other!$G$4/454)+PRODUCT(G44,Y44,CX44,IF(AF44/TRU_oper&lt;1,1,AF44/TRU_oper)*(truck_idle/60),Other!$G$4/454)+PRODUCT(G44,Y44,(AF44-IF(AF44/TRU_oper&lt;1,1,AF44/TRU_oper)*(truck_idle/60)),TRU_KW,gridPM,Other!$G$4/454),blank)</f>
        <v/>
      </c>
      <c r="DB44" s="435" t="str">
        <f>IF(C44=TRUonly,VLOOKUP(B44+8,'Table 6'!$B$3:$D$20,3),blank)</f>
        <v/>
      </c>
      <c r="DC44" s="112" t="str">
        <f>IF(C44=TRUonly,VLOOKUP(B44+8,'Tables 2-3 TRU'!$B$14:$D$31,3),blank)</f>
        <v/>
      </c>
      <c r="DD44" s="243" t="str">
        <f>IF(C44=TRUonly,PRODUCT(G44,Z44,AF44-IF(AF44/TRU_oper&lt;1,1,AF44/TRU_oper)*(truck_idle/60),tru_Load_Factor,tru__hp,DC44,Other!$G$4/454)+PRODUCT(G44,tru_Load_Factor,tru__hp,DC44,Z44,IF(AF44/TRU_oper&lt;1,1,AF44/TRU_oper)*(truck_idle/60),Other!$G$4/454)+PRODUCT(G44,Z44,DB44,IF(AF44/TRU_oper&lt;1,1,AF44/TRU_oper)*(truck_idle/60),Other!$G$4/454),blank)</f>
        <v/>
      </c>
      <c r="DE44" s="243" t="str">
        <f>IF(C44=TRUonly,PRODUCT(G44,tru_Load_Factor,tru__hp,DC44,Z44,IF(AF44/TRU_oper&lt;1,1,AF44/TRU_oper)*(truck_idle/60),Other!$G$4/454)+PRODUCT(G44,Z44,DB44,IF(AF44/TRU_oper&lt;1,1,AF44/TRU_oper)*(truck_idle/60),Other!$G$4/454)+PRODUCT(G44,Z44,(AF44-IF(AF44/TRU_oper&lt;1,1,AF44/TRU_oper)*(truck_idle/60)),TRU_KW,gridPM,Other!$G$4/454),blank)</f>
        <v/>
      </c>
      <c r="DF44" s="435" t="str">
        <f>IF(C44=TRUonly,VLOOKUP(B44+9,'Table 6'!$B$3:$D$20,3),blank)</f>
        <v/>
      </c>
      <c r="DG44" s="112" t="str">
        <f>IF(C44=TRUonly,VLOOKUP(B44+9,'Tables 2-3 TRU'!$B$14:$D$31,3),blank)</f>
        <v/>
      </c>
      <c r="DH44" s="243" t="str">
        <f>IF(C44=TRUonly,PRODUCT(G44,AA44,AF44-IF(AF44/TRU_oper&lt;1,1,AF44/TRU_oper)*(truck_idle/60),tru_Load_Factor,tru__hp,DG44,Other!$G$4/454)+PRODUCT(G44,tru_Load_Factor,tru__hp,DG44,AA44,IF(AF44/TRU_oper&lt;1,1,AF44/TRU_oper)*(truck_idle/60),Other!$G$4/454)+PRODUCT(G44,AA44,DF44,IF(AF44/TRU_oper&lt;1,1,AF44/TRU_oper)*(truck_idle/60),Other!$G$4/454),blank)</f>
        <v/>
      </c>
      <c r="DI44" s="243" t="str">
        <f>IF(C44=TRUonly,PRODUCT(G44,tru_Load_Factor,tru__hp,DG44,AA44,IF(AF44/TRU_oper&lt;1,1,AF44/TRU_oper)*(truck_idle/60),Other!$G$4/454)+PRODUCT(G44,AA44,DF44,IF(AF44/TRU_oper&lt;1,1,AF44/TRU_oper)*(truck_idle/60),Other!$G$4/454)+PRODUCT(G44,AA44,(AF44-IF(AF44/TRU_oper&lt;1,1,AF44/TRU_oper)*(truck_idle/60)),TRU_KW,gridPM,Other!$G$4/454),blank)</f>
        <v/>
      </c>
      <c r="DK44" s="4" t="str">
        <f t="shared" si="9"/>
        <v/>
      </c>
      <c r="DL44" s="4" t="str">
        <f t="shared" si="10"/>
        <v/>
      </c>
      <c r="DM44" s="4"/>
      <c r="DN44" s="4" t="str">
        <f t="shared" si="11"/>
        <v/>
      </c>
      <c r="DO44" s="4" t="str">
        <f t="shared" si="12"/>
        <v/>
      </c>
      <c r="DP44" s="4"/>
      <c r="DQ44" s="4" t="str">
        <f t="shared" si="13"/>
        <v/>
      </c>
      <c r="DR44" s="4" t="str">
        <f t="shared" si="14"/>
        <v/>
      </c>
      <c r="DS44" s="4" t="str">
        <f t="shared" si="15"/>
        <v/>
      </c>
      <c r="DT44" s="244" t="str">
        <f t="shared" si="16"/>
        <v/>
      </c>
      <c r="DU44" s="55"/>
    </row>
    <row r="45" spans="1:125" x14ac:dyDescent="0.2">
      <c r="A45" t="str">
        <f>IF(C45=TRUonly,'User Input Data'!A49,blank)</f>
        <v/>
      </c>
      <c r="B45" t="str">
        <f>IF(C45=TRUonly,'User Input Data'!B49,blank)</f>
        <v/>
      </c>
      <c r="C45" t="str">
        <f>IF('User Input Data'!C49=TRUonly,'User Input Data'!C49,blank)</f>
        <v/>
      </c>
      <c r="D45" t="str">
        <f>IF(AND('User Input Data'!D49&gt;1,C45=TRUonly),'User Input Data'!D49,blank)</f>
        <v/>
      </c>
      <c r="E45" t="str">
        <f>IF(AND('User Input Data'!E49&gt;1,C45=TRUonly),'User Input Data'!E49,blank)</f>
        <v/>
      </c>
      <c r="F45" t="str">
        <f>IF(AND('User Input Data'!F49&gt;1,C45=TRUonly),'User Input Data'!F49,blank)</f>
        <v/>
      </c>
      <c r="G45" t="str">
        <f>IF(AND('User Input Data'!G49&gt;1,C45=TRUonly),'User Input Data'!G49,blank)</f>
        <v/>
      </c>
      <c r="H45" s="78"/>
      <c r="I45" s="78"/>
      <c r="J45" s="78"/>
      <c r="K45" s="78"/>
      <c r="L45" s="78"/>
      <c r="M45" s="78"/>
      <c r="N45" s="78"/>
      <c r="O45" s="78"/>
      <c r="P45" s="78"/>
      <c r="Q45" s="78"/>
      <c r="R45" s="79" t="str">
        <f>IF(C45=TRUonly,'User Input Data'!R49,blank)</f>
        <v/>
      </c>
      <c r="S45" s="79" t="str">
        <f>IF(C45=TRUonly,'User Input Data'!S49,blank)</f>
        <v/>
      </c>
      <c r="T45" s="79" t="str">
        <f>IF(C45=TRUonly,'User Input Data'!T49,blank)</f>
        <v/>
      </c>
      <c r="U45" s="79" t="str">
        <f>IF(C45=TRUonly,'User Input Data'!U49,blank)</f>
        <v/>
      </c>
      <c r="V45" s="79" t="str">
        <f>IF(C45=TRUonly,'User Input Data'!V49,blank)</f>
        <v/>
      </c>
      <c r="W45" s="79" t="str">
        <f>IF(C45=TRUonly,'User Input Data'!W49,blank)</f>
        <v/>
      </c>
      <c r="X45" s="79" t="str">
        <f>IF(C45=TRUonly,'User Input Data'!X49,blank)</f>
        <v/>
      </c>
      <c r="Y45" s="79" t="str">
        <f>IF(C45=TRUonly,'User Input Data'!Y49,blank)</f>
        <v/>
      </c>
      <c r="Z45" s="79" t="str">
        <f>IF(C45=TRUonly,'User Input Data'!Z49,blank)</f>
        <v/>
      </c>
      <c r="AA45" s="79" t="str">
        <f>IF(C45=TRUonly,'User Input Data'!AA49,blank)</f>
        <v/>
      </c>
      <c r="AB45" s="9" t="str">
        <f>IF('User Input Data'!C49=TRUonly,'User Input Data'!AC49,blank)</f>
        <v/>
      </c>
      <c r="AC45" s="9" t="str">
        <f>IF('User Input Data'!C49=TRUonly,'User Input Data'!AD49,blank)</f>
        <v/>
      </c>
      <c r="AE45" s="78"/>
      <c r="AF45" t="str">
        <f>IF(F45&gt;0,F45,Other!$G$7)</f>
        <v/>
      </c>
      <c r="AG45" s="435" t="str">
        <f>IF(C45=TRUonly,VLOOKUP(B45+0,'Table 6'!$B$3:$D$20,2),blank)</f>
        <v/>
      </c>
      <c r="AH45" t="str">
        <f>IF(C45=TRUonly,VLOOKUP(B45+0,'Tables 2-3 TRU'!$B$14:$D$31,2),blank)</f>
        <v/>
      </c>
      <c r="AI45" s="243" t="str">
        <f>IF(C45=TRUonly,PRODUCT(G45,IF(AF45/TRU_oper&lt;1,1,AF45/TRU_oper)*(truck_idle/60),Other!$G$4/454,AG45,R45)+PRODUCT(G45,tru_Load_Factor,tru__hp,R45,IF(AF45/TRU_oper&lt;1,1,AF45/TRU_oper)*(truck_idle/60),Other!$G$4/454,AH45)+PRODUCT(G45,R45,(AF45-IF(AF45/TRU_oper&lt;1,1,AF45/TRU_oper)*(truck_idle/60)),tru_Load_Factor,tru__hp,Other!$G$4/454,AH45),blank)</f>
        <v/>
      </c>
      <c r="AJ45" s="243" t="str">
        <f>IF(C45=TRUonly,PRODUCT(G45,tru_Load_Factor,tru__hp,AH45,R45,IF(AF45/TRU_oper&lt;1,1,AF45/TRU_oper)*(truck_idle/60),Other!$G$4/454)+PRODUCT(G45,R45,AG45,IF(AF45/TRU_oper&lt;1,1,AF45/TRU_oper)*(truck_idle/60),Other!$G$4/454)+PRODUCT(G45,R45,(AF45-IF(AF45/TRU_oper&lt;1,1,AF45/TRU_oper)*(truck_idle/60)),TRU_KW,gridNox,Other!$G$4/454),blank)</f>
        <v/>
      </c>
      <c r="AK45" s="435" t="str">
        <f>IF(C45=TRUonly,VLOOKUP(B45+1,'Table 6'!$B$3:$D$20,2),blank)</f>
        <v/>
      </c>
      <c r="AL45" s="112" t="str">
        <f>IF(C45=TRUonly,VLOOKUP(B45+1,'Tables 2-3 TRU'!$B$14:$D$31,2),blank)</f>
        <v/>
      </c>
      <c r="AM45" s="243" t="str">
        <f>IF(C45=TRUonly,PRODUCT(G45,S45,AF45-IF(AF45/TRU_oper&lt;1,1,AF45/TRU_oper)*(truck_idle/60),tru_Load_Factor,tru__hp,AL45,Other!$G$4/454)+PRODUCT(G45,tru_Load_Factor,tru__hp,AL45,S45,IF(AF45/TRU_oper&lt;1,1,AF45/TRU_oper)*(truck_idle/60),Other!$G$4/454)+PRODUCT(G45,S45,AK45,IF(AF45/TRU_oper&lt;1,1,AF45/TRU_oper)*(truck_idle/60),Other!$G$4/454),blank)</f>
        <v/>
      </c>
      <c r="AN45" s="243" t="str">
        <f>IF(C45=TRUonly,PRODUCT(G45,tru_Load_Factor,tru__hp,AL45,S45,IF(AF45/TRU_oper&lt;1,1,AF45/TRU_oper)*(truck_idle/60),Other!$G$4/454)+PRODUCT(G45,S45,AK45,IF(AF45/TRU_oper&lt;1,1,AF45/TRU_oper)*(truck_idle/60),Other!$G$4/454)+PRODUCT(G45,S45,(AF45-IF(AF45/TRU_oper&lt;1,1,AF45/TRU_oper)*(truck_idle/60)),TRU_KW,gridNox,Other!$G$4/454),blank)</f>
        <v/>
      </c>
      <c r="AO45" s="435" t="str">
        <f>IF(C45=TRUonly,VLOOKUP(B45+2,'Table 6'!$B$3:$D$20,2),blank)</f>
        <v/>
      </c>
      <c r="AP45" s="112" t="str">
        <f>IF(C45=TRUonly,VLOOKUP(B45+2,'Tables 2-3 TRU'!$B$14:$D$31,2),blank)</f>
        <v/>
      </c>
      <c r="AQ45" s="243" t="str">
        <f>IF(C45=TRUonly,PRODUCT(G45,T45,AF45-IF(AF45/TRU_oper&lt;1,1,AF45/TRU_oper)*(truck_idle/60),tru_Load_Factor,tru__hp,AP45,Other!$G$4/454)+PRODUCT(G45,tru_Load_Factor,tru__hp,AP45,T45,IF(AF45/TRU_oper&lt;1,1,AF45/TRU_oper)*(truck_idle/60),Other!$G$4/454)+PRODUCT(G45,T45,AO45,IF(AF45/TRU_oper&lt;1,1,AF45/TRU_oper)*(truck_idle/60),Other!$G$4/454),blank)</f>
        <v/>
      </c>
      <c r="AR45" s="243" t="str">
        <f>IF(C45=TRUonly,PRODUCT(G45,tru_Load_Factor,tru__hp,AP45,T45,IF(AF45/TRU_oper&lt;1,1,AF45/TRU_oper)*(truck_idle/60),Other!$G$4/454)+PRODUCT(G45,T45,AO45,IF(AF45/TRU_oper&lt;1,1,AF45/TRU_oper)*(truck_idle/60),Other!$G$4/454)+PRODUCT(G45,T45,(AF45-IF(AF45/TRU_oper&lt;1,1,AF45/TRU_oper)*(truck_idle/60)),TRU_KW,gridNox,Other!$G$4/454),blank)</f>
        <v/>
      </c>
      <c r="AS45" s="435" t="str">
        <f>IF(C45=TRUonly,VLOOKUP(B45+3,'Table 6'!$B$3:$D$20,2),blank)</f>
        <v/>
      </c>
      <c r="AT45" s="112" t="str">
        <f>IF(C45=TRUonly,VLOOKUP(B45+3,'Tables 2-3 TRU'!$B$14:$D$31,2),blank)</f>
        <v/>
      </c>
      <c r="AU45" s="243" t="str">
        <f>IF(C45=TRUonly,PRODUCT(G45,U45,AF45-IF(AF45/TRU_oper&lt;1,1,AF45/TRU_oper)*(truck_idle/60),tru_Load_Factor,tru__hp,AT45,Other!$G$4/454)+PRODUCT(G45,tru_Load_Factor,tru__hp,AT45,U45,IF(AF45/TRU_oper&lt;1,1,AF45/TRU_oper)*(truck_idle/60),Other!$G$4/454)+PRODUCT(G45,U45,AS45,IF(AF45/TRU_oper&lt;1,1,AF45/TRU_oper)*(truck_idle/60),Other!$G$4/454),blank)</f>
        <v/>
      </c>
      <c r="AV45" s="243" t="str">
        <f>IF(C45=TRUonly,PRODUCT(G45,tru_Load_Factor,tru__hp,AT45,U45,IF(AF45/TRU_oper&lt;1,1,AF45/TRU_oper)*(truck_idle/60),Other!$G$4/454)+PRODUCT(G45,U45,AS45,IF(AF45/TRU_oper&lt;1,1,AF45/TRU_oper)*(truck_idle/60),Other!$G$4/454)+PRODUCT(G45,U45,(AF45-IF(AF45/TRU_oper&lt;1,1,AF45/TRU_oper)*(truck_idle/60)),TRU_KW,gridNox,Other!$G$4/454),blank)</f>
        <v/>
      </c>
      <c r="AW45" s="435" t="str">
        <f>IF(C45=TRUonly,VLOOKUP(B45+4,'Table 6'!$B$3:$D$20,2),blank)</f>
        <v/>
      </c>
      <c r="AX45" s="112" t="str">
        <f>IF(C45=TRUonly,VLOOKUP(B45+4,'Tables 2-3 TRU'!$B$14:$D$31,2),blank)</f>
        <v/>
      </c>
      <c r="AY45" s="243" t="str">
        <f>IF(C45=TRUonly,PRODUCT(G45,V45,AF45-IF(AF45/TRU_oper&lt;1,1,AF45/TRU_oper)*(truck_idle/60),tru_Load_Factor,tru__hp,AX45,Other!$G$4/454)+PRODUCT(G45,tru_Load_Factor,tru__hp,AX45,V45,IF(AF45/TRU_oper&lt;1,1,AF45/TRU_oper)*(truck_idle/60),Other!$G$4/454)+PRODUCT(G45,V45,AW45,IF(AF45/TRU_oper&lt;1,1,AF45/TRU_oper)*(truck_idle/60),Other!$G$4/454),blank)</f>
        <v/>
      </c>
      <c r="AZ45" s="243" t="str">
        <f>IF(C45=TRUonly,PRODUCT(G45,tru_Load_Factor,tru__hp,AX45,V45,IF(AF45/TRU_oper&lt;1,1,AF45/TRU_oper)*(truck_idle/60),Other!$G$4/454)+PRODUCT(G45,V45,AW45,IF(AF45/TRU_oper&lt;1,1,AF45/TRU_oper)*(truck_idle/60),Other!$G$4/454)+PRODUCT(G45,V45,(AF45-IF(AF45/TRU_oper&lt;1,1,AF45/TRU_oper)*(truck_idle/60)),TRU_KW,gridNox,Other!$G$4/454),blank)</f>
        <v/>
      </c>
      <c r="BA45" s="435" t="str">
        <f>IF(C45=TRUonly,VLOOKUP(B45+5,'Table 6'!$B$3:$D$20,2),blank)</f>
        <v/>
      </c>
      <c r="BB45" s="112" t="str">
        <f>IF(C45=TRUonly,VLOOKUP(B45+5,'Tables 2-3 TRU'!$B$14:$D$31,2),blank)</f>
        <v/>
      </c>
      <c r="BC45" s="243" t="str">
        <f>IF(C45=TRUonly,PRODUCT(G45,W45,AF45-IF(AF45/TRU_oper&lt;1,1,AF45/TRU_oper)*(truck_idle/60),tru_Load_Factor,tru__hp,BB45,Other!$G$4/454)+PRODUCT(G45,tru_Load_Factor,tru__hp,BB45,W45,IF(AF45/TRU_oper&lt;1,1,AF45/TRU_oper)*(truck_idle/60),Other!$G$4/454)+PRODUCT(G45,W45,BA45,IF(AF45/TRU_oper&lt;1,1,AF45/TRU_oper)*(truck_idle/60),Other!$G$4/454),blank)</f>
        <v/>
      </c>
      <c r="BD45" s="243" t="str">
        <f>IF(C45=TRUonly,PRODUCT(G45,tru_Load_Factor,tru__hp,BB45,W45,IF(AF45/TRU_oper&lt;1,1,AF45/TRU_oper)*(truck_idle/60),Other!$G$4/454)+PRODUCT(G45,W45,BA45,IF(AF45/TRU_oper&lt;1,1,AF45/TRU_oper)*(truck_idle/60),Other!$G$4/454)+PRODUCT(G45,W45,(AF45-IF(AF45/TRU_oper&lt;1,1,AF45/TRU_oper)*(truck_idle/60)),TRU_KW,gridNox,Other!$G$4/454),blank)</f>
        <v/>
      </c>
      <c r="BE45" s="435" t="str">
        <f>IF(C45=TRUonly,VLOOKUP(B45+6,'Table 6'!$B$3:$D$20,2),blank)</f>
        <v/>
      </c>
      <c r="BF45" s="112" t="str">
        <f>IF(C45=TRUonly,VLOOKUP(B45+6,'Tables 2-3 TRU'!$B$14:$D$31,2),blank)</f>
        <v/>
      </c>
      <c r="BG45" s="243" t="str">
        <f>IF(C45=TRUonly,PRODUCT(G45,X45,AF45-IF(AF45/TRU_oper&lt;1,1,AF45/TRU_oper)*(truck_idle/60),tru_Load_Factor,tru__hp,BF45,Other!$G$4/454)+PRODUCT(G45,tru_Load_Factor,tru__hp,BF45,X45,IF(AF45/TRU_oper&lt;1,1,AF45/TRU_oper)*(truck_idle/60),Other!$G$4/454)+PRODUCT(G45,X45,BE45,IF(AF45/TRU_oper&lt;1,1,AF45/TRU_oper)*(truck_idle/60),Other!$G$4/454),blank)</f>
        <v/>
      </c>
      <c r="BH45" s="243" t="str">
        <f>IF(C45=TRUonly,PRODUCT(G45,tru_Load_Factor,tru__hp,BF45,X45,IF(AF45/TRU_oper&lt;1,1,AF45/TRU_oper)*(truck_idle/60),Other!$G$4/454)+PRODUCT(G45,X45,BE45,IF(AF45/TRU_oper&lt;1,1,AF45/TRU_oper)*(truck_idle/60),Other!$G$4/454)+PRODUCT(G45,X45,(AF45-IF(AF45/TRU_oper&lt;1,1,AF45/TRU_oper)*(truck_idle/60)),TRU_KW,gridNox,Other!$G$4/454),blank)</f>
        <v/>
      </c>
      <c r="BI45" s="435" t="str">
        <f>IF(C45=TRUonly,VLOOKUP(B45+7,'Table 6'!$B$3:$D$20,2),blank)</f>
        <v/>
      </c>
      <c r="BJ45" s="112" t="str">
        <f>IF(C45=TRUonly,VLOOKUP(B45+7,'Tables 2-3 TRU'!$B$14:$D$31,2),blank)</f>
        <v/>
      </c>
      <c r="BK45" s="243" t="str">
        <f>IF(C45=TRUonly,PRODUCT(G45,Y45,AF45-IF(AF45/TRU_oper&lt;1,1,AF45/TRU_oper)*(truck_idle/60),tru_Load_Factor,tru__hp,BJ45,Other!$G$4/454)+PRODUCT(G45,tru_Load_Factor,tru__hp,BJ45,Y45,IF(AF45/TRU_oper&lt;1,1,AF45/TRU_oper)*(truck_idle/60),Other!$G$4/454)+PRODUCT(G45,Y45,BI45,IF(AF45/TRU_oper&lt;1,1,AF45/TRU_oper)*(truck_idle/60),Other!$G$4/454),blank)</f>
        <v/>
      </c>
      <c r="BL45" s="243" t="str">
        <f>IF(C45=TRUonly,PRODUCT(G45,tru_Load_Factor,tru__hp,BJ45,Y45,IF(AF45/TRU_oper&lt;1,1,AF45/TRU_oper)*(truck_idle/60),Other!$G$4/454)+PRODUCT(G45,Y45,BI45,IF(AF45/TRU_oper&lt;1,1,AF45/TRU_oper)*(truck_idle/60),Other!$G$4/454)+PRODUCT(G45,Y45,(AF45-IF(AF45/TRU_oper&lt;1,1,AF45/TRU_oper)*(truck_idle/60)),TRU_KW,gridNox,Other!$G$4/454),blank)</f>
        <v/>
      </c>
      <c r="BM45" s="435" t="str">
        <f>IF(C45=TRUonly,VLOOKUP(B45+8,'Table 6'!$B$3:$D$20,2),blank)</f>
        <v/>
      </c>
      <c r="BN45" s="112" t="str">
        <f>IF(C45=TRUonly,VLOOKUP(B45+8,'Tables 2-3 TRU'!$B$14:$D$31,2),blank)</f>
        <v/>
      </c>
      <c r="BO45" s="243" t="str">
        <f>IF(C45=TRUonly,PRODUCT(G45,Z45,AF45-IF(AF45/TRU_oper&lt;1,1,AF45/TRU_oper)*(truck_idle/60),tru_Load_Factor,tru__hp,BN45,Other!$G$4/454)+PRODUCT(G45,tru_Load_Factor,tru__hp,BN45,Z45,IF(AF45/TRU_oper&lt;1,1,AF45/TRU_oper)*(truck_idle/60),Other!$G$4/454)+PRODUCT(G45,Z45,BM45,IF(AF45/TRU_oper&lt;1,1,AF45/TRU_oper)*(truck_idle/60),Other!$G$4/454),blank)</f>
        <v/>
      </c>
      <c r="BP45" s="243" t="str">
        <f>IF(C45=TRUonly,PRODUCT(G45,tru_Load_Factor,tru__hp,BN45,Z45,(AF45/TRU_oper)*(truck_idle/60),Other!$G$4/454)+PRODUCT(G45,Z45,BM45,(AF45/TRU_oper)*(truck_idle/60),Other!$G$4/454)+PRODUCT(G45,Z45,(AF45-(AF45/TRU_oper)*(truck_idle/60)),TRU_KW,gridNox,Other!$G$4/454),blank)</f>
        <v/>
      </c>
      <c r="BQ45" s="435" t="str">
        <f>IF(C45=TRUonly,VLOOKUP(B45+9,'Table 6'!$B$3:$D$20,2),blank)</f>
        <v/>
      </c>
      <c r="BR45" s="112" t="str">
        <f>IF(C45=TRUonly,VLOOKUP(B45+9,'Tables 2-3 TRU'!$B$14:$D$31,2),blank)</f>
        <v/>
      </c>
      <c r="BS45" s="243" t="str">
        <f>IF(C45=TRUonly,PRODUCT(G45,AA45,AF45-IF(AF45/TRU_oper&lt;1,1,AF45/TRU_oper)*(truck_idle/60),tru_Load_Factor,tru__hp,BR45,Other!$G$4/454)+PRODUCT(G45,tru_Load_Factor,tru__hp,BR45,AA45,IF(AF45/TRU_oper&lt;1,1,AF45/TRU_oper)*(truck_idle/60),Other!$G$4/454)+PRODUCT(G45,AA45,BQ45,IF(AF45/TRU_oper&lt;1,1,AF45/TRU_oper)*(truck_idle/60),Other!$G$4/454),blank)</f>
        <v/>
      </c>
      <c r="BT45" s="243" t="str">
        <f>IF(C45=TRUonly,PRODUCT(G45,tru_Load_Factor,tru__hp,BR45,AA45,IF(AF45/TRU_oper&lt;1,1,AF45/TRU_oper)*(truck_idle/60),Other!$G$4/454)+PRODUCT(G45,AA45,BQ45,IF(AF45/TRU_oper&lt;1,1,AF45/TRU_oper)*(truck_idle/60),Other!$G$4/454)+PRODUCT(G45,AA45,(AF45-IF(AF45/TRU_oper&lt;1,1,AF45/TRU_oper)*(truck_idle/60)),TRU_KW,gridNox,Other!$G$4/454),blank)</f>
        <v/>
      </c>
      <c r="BU45" s="112"/>
      <c r="BV45" s="435" t="str">
        <f>IF(C45=TRUonly,VLOOKUP(B45+0,'Table 6'!$B$3:$D$20,3),blank)</f>
        <v/>
      </c>
      <c r="BW45" s="112" t="str">
        <f>IF(C45=TRUonly,VLOOKUP(B45+0,'Tables 2-3 TRU'!$B$14:$D$31,3),blank)</f>
        <v/>
      </c>
      <c r="BX45" s="243" t="str">
        <f>IF(C45=TRUonly,PRODUCT(G45,R45,AF45-IF(AF45/TRU_oper&lt;1,1,AF45/TRU_oper)*(truck_idle/60),tru_Load_Factor,tru__hp,BW45,Other!$G$4/454)+PRODUCT(G45,tru_Load_Factor,tru__hp,BW45,R45,IF(AF45/TRU_oper&lt;1,1,AF45/TRU_oper)*(truck_idle/60),365/454)+PRODUCT(G45,R45,BV45,IF(AF45/TRU_oper&lt;1,1,AF45/TRU_oper)*(truck_idle/60),Other!$G$4/454),blank)</f>
        <v/>
      </c>
      <c r="BY45" s="243" t="str">
        <f>IF(C45=TRUonly,PRODUCT(G45,tru_Load_Factor,tru__hp,BW45,R45,IF(AF45/TRU_oper&lt;1,1,AF45/TRU_oper)*(truck_idle/60),Other!$G$4/454)+PRODUCT(G45,R45,BV45,IF(AF45/TRU_oper&lt;1,1,AF45/TRU_oper)*(truck_idle/60),Other!$G$4/454)+PRODUCT(G45,R45,(AF45-IF(AF45/TRU_oper&lt;1,1,AF45/TRU_oper)*(truck_idle/60)),TRU_KW,gridPM,Other!$G$4/454),blank)</f>
        <v/>
      </c>
      <c r="BZ45" s="435" t="str">
        <f>IF(C45=TRUonly,VLOOKUP(B45+1,'Table 6'!$B$3:$D$20,3),blank)</f>
        <v/>
      </c>
      <c r="CA45" s="112" t="str">
        <f>IF(C45=TRUonly,VLOOKUP(B45+1,'Tables 2-3 TRU'!$B$14:$D$31,3),blank)</f>
        <v/>
      </c>
      <c r="CB45" s="243" t="str">
        <f>IF(C45=TRUonly,PRODUCT(G45,S45,AF45-IF(AF45/TRU_oper&lt;1,1,AF45/TRU_oper)*(truck_idle/60),tru_Load_Factor,tru__hp,CA45,Other!$G$4/454)+PRODUCT(G45,tru_Load_Factor,tru__hp,CA45,S45,IF(AF45/TRU_oper&lt;1,1,AF45/TRU_oper)*(truck_idle/60),365/454)+PRODUCT(G45,S45,BZ45,IF(AF45/TRU_oper&lt;1,1,AF45/TRU_oper)*(truck_idle/60),Other!$G$4/454),blank)</f>
        <v/>
      </c>
      <c r="CC45" s="243" t="str">
        <f>IF(C45=TRUonly,PRODUCT(G45,tru_Load_Factor,tru__hp,CA45,S45,IF(AF45/TRU_oper&lt;1,1,AF45/TRU_oper)*(truck_idle/60),Other!$G$4/454)+PRODUCT(G45,S45,BZ45,IF(AF45/TRU_oper&lt;1,1,AF45/TRU_oper)*(truck_idle/60),Other!$G$4/454)+PRODUCT(G45,S45,(AF45-IF(AF45/TRU_oper&lt;1,1,AF45/TRU_oper)*(truck_idle/60)),TRU_KW,gridPM,Other!$G$4/454),blank)</f>
        <v/>
      </c>
      <c r="CD45" s="435" t="str">
        <f>IF(C45=TRUonly,VLOOKUP(B45+2,'Table 6'!$B$3:$D$20,3),blank)</f>
        <v/>
      </c>
      <c r="CE45" s="112" t="str">
        <f>IF(C45=TRUonly,VLOOKUP(B45+2,'Tables 2-3 TRU'!$B$14:$D$31,3),blank)</f>
        <v/>
      </c>
      <c r="CF45" s="243" t="str">
        <f>IF(C45=TRUonly,PRODUCT(G45,T45,AF45-IF(AF45/TRU_oper&lt;1,1,AF45/TRU_oper)*(truck_idle/60),tru_Load_Factor,tru__hp,CE45,Other!$G$4/454)+PRODUCT(G45,tru_Load_Factor,tru__hp,CE45,T45,IF(AF45/TRU_oper&lt;1,1,AF45/TRU_oper)*(truck_idle/60),365/454)+PRODUCT(G45,T45,CD45,IF(AF45/TRU_oper&lt;1,1,AF45/TRU_oper)*(truck_idle/60),Other!$G$4/454),blank)</f>
        <v/>
      </c>
      <c r="CG45" s="243" t="str">
        <f>IF(C45=TRUonly,PRODUCT(G45,tru_Load_Factor,tru__hp,CE45,T45,IF(AF45/TRU_oper&lt;1,1,AF45/TRU_oper)*(truck_idle/60),Other!$G$4/454)+PRODUCT(G45,T45,CD45,IF(AF45/TRU_oper&lt;1,1,AF45/TRU_oper)*(truck_idle/60),Other!$G$4/454)+PRODUCT(G45,T45,(AF45-IF(AF45/TRU_oper&lt;1,1,AF45/TRU_oper)*(truck_idle/60)),TRU_KW,gridPM,Other!$G$4/454),blank)</f>
        <v/>
      </c>
      <c r="CH45" s="435" t="str">
        <f>IF(C45=TRUonly,VLOOKUP(B45+3,'Table 6'!$B$3:$D$20,3),blank)</f>
        <v/>
      </c>
      <c r="CI45" s="112" t="str">
        <f>IF(C45=TRUonly,VLOOKUP(B45+3,'Tables 2-3 TRU'!$B$14:$D$31,3),blank)</f>
        <v/>
      </c>
      <c r="CJ45" s="243" t="str">
        <f>IF(C45=TRUonly,PRODUCT(G45,U45,AF45-IF(AF45/TRU_oper&lt;1,1,AF45/TRU_oper)*(truck_idle/60),tru_Load_Factor,tru__hp,CI45,Other!$G$4/454)+PRODUCT(G45,tru_Load_Factor,tru__hp,CI45,U45,IF(AF45/TRU_oper&lt;1,1,AF45/TRU_oper)*(truck_idle/60),Other!$G$4/454)+PRODUCT(G45,U45,CH45,IF(AF45/TRU_oper&lt;1,1,AF45/TRU_oper)*(truck_idle/60),Other!$G$4/454),blank)</f>
        <v/>
      </c>
      <c r="CK45" s="243" t="str">
        <f>IF(C45=TRUonly,PRODUCT(G45,tru_Load_Factor,tru__hp,CI45,U45,IF(AF45/TRU_oper&lt;1,1,AF45/TRU_oper)*(truck_idle/60),Other!$G$4/454)+PRODUCT(G45,U45,CH45,IF(AF45/TRU_oper&lt;1,1,AF45/TRU_oper)*(truck_idle/60),Other!$G$4/454)+PRODUCT(G45,U45,(AF45-IF(AF45/TRU_oper&lt;1,1,AF45/TRU_oper)*(truck_idle/60)),TRU_KW,gridPM,Other!$G$4/454),blank)</f>
        <v/>
      </c>
      <c r="CL45" s="435" t="str">
        <f>IF(C45=TRUonly,VLOOKUP(B45+4,'Table 6'!$B$3:$D$20,3),blank)</f>
        <v/>
      </c>
      <c r="CM45" s="112" t="str">
        <f>IF(C45=TRUonly,VLOOKUP(B45+4,'Tables 2-3 TRU'!$B$14:$D$31,3),blank)</f>
        <v/>
      </c>
      <c r="CN45" s="243" t="str">
        <f>IF(C45=TRUonly,PRODUCT(G45,V45,AF45-IF(AF45/TRU_oper&lt;1,1,AF45/TRU_oper)*(truck_idle/60),tru_Load_Factor,tru__hp,CM45,Other!$G$4/454)+PRODUCT(G45,tru_Load_Factor,tru__hp,CM45,V45,IF(AF45/TRU_oper&lt;1,1,AF45/TRU_oper)*(truck_idle/60),Other!$G$4/454)+PRODUCT(G45,V45,CL45,IF(AF45/TRU_oper&lt;1,1,AF45/TRU_oper)*(truck_idle/60),Other!$G$4/454),blank)</f>
        <v/>
      </c>
      <c r="CO45" s="243" t="str">
        <f>IF(C45=TRUonly,PRODUCT(G45,tru_Load_Factor,tru__hp,CM45,V45,IF(AF45/TRU_oper&lt;1,1,AF45/TRU_oper)*(truck_idle/60),Other!$G$4/454)+PRODUCT(G45,V45,CL45,IF(AF45/TRU_oper&lt;1,1,AF45/TRU_oper)*(truck_idle/60),Other!$G$4/454)+PRODUCT(G45,V45,(AF45-IF(AF45/TRU_oper&lt;1,1,AF45/TRU_oper)*(truck_idle/60)),TRU_KW,gridPM,Other!$G$4/454),blank)</f>
        <v/>
      </c>
      <c r="CP45" s="435" t="str">
        <f>IF(C45=TRUonly,VLOOKUP(B45+5,'Table 6'!$B$3:$D$20,3),blank)</f>
        <v/>
      </c>
      <c r="CQ45" s="112" t="str">
        <f>IF(C45=TRUonly,VLOOKUP(B45+5,'Tables 2-3 TRU'!$B$14:$D$31,3),blank)</f>
        <v/>
      </c>
      <c r="CR45" s="243" t="str">
        <f>IF(C45=TRUonly,PRODUCT(G45,W45,AF45-IF(AF45/TRU_oper&lt;1,1,AF45/TRU_oper)*(truck_idle/60),tru_Load_Factor,tru__hp,CQ45,Other!$G$4/454)+PRODUCT(G45,tru_Load_Factor,tru__hp,CQ45,W45,IF(AF45/TRU_oper&lt;1,1,AF45/TRU_oper)*(truck_idle/60),Other!$G$4/454)+PRODUCT(G45,W45,CP45,IF(AF45/TRU_oper&lt;1,1,AF45/TRU_oper)*(truck_idle/60),Other!$G$4/454),blank)</f>
        <v/>
      </c>
      <c r="CS45" s="243" t="str">
        <f>IF(C45=TRUonly,PRODUCT(G45,tru_Load_Factor,tru__hp,CQ45,W45,IF(AF45/TRU_oper&lt;1,1,AF45/TRU_oper)*(truck_idle/60),Other!$G$4/454)+PRODUCT(G45,W45,CP45,IF(AF45/TRU_oper&lt;1,1,AF45/TRU_oper)*(truck_idle/60),Other!$G$4/454)+PRODUCT(G45,W45,(AF45-IF(AF45/TRU_oper&lt;1,1,AF45/TRU_oper)*(truck_idle/60)),TRU_KW,gridPM,Other!$G$4/454),blank)</f>
        <v/>
      </c>
      <c r="CT45" s="435" t="str">
        <f>IF(C45=TRUonly,VLOOKUP(B45+6,'Table 6'!$B$3:$D$20,3),blank)</f>
        <v/>
      </c>
      <c r="CU45" s="112" t="str">
        <f>IF(C45=TRUonly,VLOOKUP(B45+6,'Tables 2-3 TRU'!$B$14:$D$31,3),blank)</f>
        <v/>
      </c>
      <c r="CV45" s="243" t="str">
        <f>IF(C45=TRUonly,PRODUCT(G45,X45,AF45-IF(AF45/TRU_oper&lt;1,1,AF45/TRU_oper)*(truck_idle/60),tru_Load_Factor,tru__hp,CU45,Other!$G$4/454)+PRODUCT(G45,tru_Load_Factor,tru__hp,CU45,X45,IF(AF45/TRU_oper&lt;1,1,AF45/TRU_oper)*(truck_idle/60),Other!$G$4/454)+PRODUCT(G45,X45,CT45,IF(AF45/TRU_oper&lt;1,1,AF45/TRU_oper)*(truck_idle/60),Other!$G$4/454),blank)</f>
        <v/>
      </c>
      <c r="CW45" s="243" t="str">
        <f>IF(C45=TRUonly,PRODUCT(G45,tru_Load_Factor,tru__hp,CU45,X45,IF(AF45/TRU_oper&lt;1,1,AF45/TRU_oper)*(truck_idle/60),Other!$G$4/454)+PRODUCT(G45,X45,CT45,IF(AF45/TRU_oper&lt;1,1,AF45/TRU_oper)*(truck_idle/60),Other!$G$4/454)+PRODUCT(G45,X45,(AF45-IF(AF45/TRU_oper&lt;1,1,AF45/TRU_oper)*(truck_idle/60)),TRU_KW,gridPM,Other!$G$4/454),blank)</f>
        <v/>
      </c>
      <c r="CX45" s="435" t="str">
        <f>IF(C45=TRUonly,VLOOKUP(B45+7,'Table 6'!$B$3:$D$20,3),blank)</f>
        <v/>
      </c>
      <c r="CY45" s="112" t="str">
        <f>IF(C45=TRUonly,VLOOKUP(B45+7,'Tables 2-3 TRU'!$B$14:$D$31,3),blank)</f>
        <v/>
      </c>
      <c r="CZ45" s="243" t="str">
        <f>IF(C45=TRUonly,PRODUCT(G45,Y45,AF45-IF(AF45/TRU_oper&lt;1,1,AF45/TRU_oper)*(truck_idle/60),tru_Load_Factor,tru__hp,CY45,Other!$G$4/454)+PRODUCT(G45,tru_Load_Factor,tru__hp,CY45,Y45,IF(AF45/TRU_oper&lt;1,1,AF45/TRU_oper)*(truck_idle/60),Other!$G$4/454)+PRODUCT(G45,Y45,CX45,IF(AF45/TRU_oper&lt;1,1,AF45/TRU_oper)*(truck_idle/60),Other!$G$4/454),blank)</f>
        <v/>
      </c>
      <c r="DA45" s="243" t="str">
        <f>IF(C45=TRUonly,PRODUCT(G45,tru_Load_Factor,tru__hp,CY45,Y45,IF(AF45/TRU_oper&lt;1,1,AF45/TRU_oper)*(truck_idle/60),Other!$G$4/454)+PRODUCT(G45,Y45,CX45,IF(AF45/TRU_oper&lt;1,1,AF45/TRU_oper)*(truck_idle/60),Other!$G$4/454)+PRODUCT(G45,Y45,(AF45-IF(AF45/TRU_oper&lt;1,1,AF45/TRU_oper)*(truck_idle/60)),TRU_KW,gridPM,Other!$G$4/454),blank)</f>
        <v/>
      </c>
      <c r="DB45" s="435" t="str">
        <f>IF(C45=TRUonly,VLOOKUP(B45+8,'Table 6'!$B$3:$D$20,3),blank)</f>
        <v/>
      </c>
      <c r="DC45" s="112" t="str">
        <f>IF(C45=TRUonly,VLOOKUP(B45+8,'Tables 2-3 TRU'!$B$14:$D$31,3),blank)</f>
        <v/>
      </c>
      <c r="DD45" s="243" t="str">
        <f>IF(C45=TRUonly,PRODUCT(G45,Z45,AF45-IF(AF45/TRU_oper&lt;1,1,AF45/TRU_oper)*(truck_idle/60),tru_Load_Factor,tru__hp,DC45,Other!$G$4/454)+PRODUCT(G45,tru_Load_Factor,tru__hp,DC45,Z45,IF(AF45/TRU_oper&lt;1,1,AF45/TRU_oper)*(truck_idle/60),Other!$G$4/454)+PRODUCT(G45,Z45,DB45,IF(AF45/TRU_oper&lt;1,1,AF45/TRU_oper)*(truck_idle/60),Other!$G$4/454),blank)</f>
        <v/>
      </c>
      <c r="DE45" s="243" t="str">
        <f>IF(C45=TRUonly,PRODUCT(G45,tru_Load_Factor,tru__hp,DC45,Z45,IF(AF45/TRU_oper&lt;1,1,AF45/TRU_oper)*(truck_idle/60),Other!$G$4/454)+PRODUCT(G45,Z45,DB45,IF(AF45/TRU_oper&lt;1,1,AF45/TRU_oper)*(truck_idle/60),Other!$G$4/454)+PRODUCT(G45,Z45,(AF45-IF(AF45/TRU_oper&lt;1,1,AF45/TRU_oper)*(truck_idle/60)),TRU_KW,gridPM,Other!$G$4/454),blank)</f>
        <v/>
      </c>
      <c r="DF45" s="435" t="str">
        <f>IF(C45=TRUonly,VLOOKUP(B45+9,'Table 6'!$B$3:$D$20,3),blank)</f>
        <v/>
      </c>
      <c r="DG45" s="112" t="str">
        <f>IF(C45=TRUonly,VLOOKUP(B45+9,'Tables 2-3 TRU'!$B$14:$D$31,3),blank)</f>
        <v/>
      </c>
      <c r="DH45" s="243" t="str">
        <f>IF(C45=TRUonly,PRODUCT(G45,AA45,AF45-IF(AF45/TRU_oper&lt;1,1,AF45/TRU_oper)*(truck_idle/60),tru_Load_Factor,tru__hp,DG45,Other!$G$4/454)+PRODUCT(G45,tru_Load_Factor,tru__hp,DG45,AA45,IF(AF45/TRU_oper&lt;1,1,AF45/TRU_oper)*(truck_idle/60),Other!$G$4/454)+PRODUCT(G45,AA45,DF45,IF(AF45/TRU_oper&lt;1,1,AF45/TRU_oper)*(truck_idle/60),Other!$G$4/454),blank)</f>
        <v/>
      </c>
      <c r="DI45" s="243" t="str">
        <f>IF(C45=TRUonly,PRODUCT(G45,tru_Load_Factor,tru__hp,DG45,AA45,IF(AF45/TRU_oper&lt;1,1,AF45/TRU_oper)*(truck_idle/60),Other!$G$4/454)+PRODUCT(G45,AA45,DF45,IF(AF45/TRU_oper&lt;1,1,AF45/TRU_oper)*(truck_idle/60),Other!$G$4/454)+PRODUCT(G45,AA45,(AF45-IF(AF45/TRU_oper&lt;1,1,AF45/TRU_oper)*(truck_idle/60)),TRU_KW,gridPM,Other!$G$4/454),blank)</f>
        <v/>
      </c>
      <c r="DK45" s="4" t="str">
        <f t="shared" si="9"/>
        <v/>
      </c>
      <c r="DL45" s="4" t="str">
        <f t="shared" si="10"/>
        <v/>
      </c>
      <c r="DM45" s="4"/>
      <c r="DN45" s="4" t="str">
        <f t="shared" si="11"/>
        <v/>
      </c>
      <c r="DO45" s="4" t="str">
        <f t="shared" si="12"/>
        <v/>
      </c>
      <c r="DP45" s="4"/>
      <c r="DQ45" s="4" t="str">
        <f t="shared" si="13"/>
        <v/>
      </c>
      <c r="DR45" s="4" t="str">
        <f t="shared" si="14"/>
        <v/>
      </c>
      <c r="DS45" s="4" t="str">
        <f t="shared" si="15"/>
        <v/>
      </c>
      <c r="DT45" s="244" t="str">
        <f t="shared" si="16"/>
        <v/>
      </c>
      <c r="DU45" s="55"/>
    </row>
    <row r="46" spans="1:125" x14ac:dyDescent="0.2">
      <c r="A46" t="str">
        <f>IF(C46=TRUonly,'User Input Data'!A50,blank)</f>
        <v/>
      </c>
      <c r="B46" t="str">
        <f>IF(C46=TRUonly,'User Input Data'!B50,blank)</f>
        <v/>
      </c>
      <c r="C46" t="str">
        <f>IF('User Input Data'!C50=TRUonly,'User Input Data'!C50,blank)</f>
        <v/>
      </c>
      <c r="D46" t="str">
        <f>IF(AND('User Input Data'!D50&gt;1,C46=TRUonly),'User Input Data'!D50,blank)</f>
        <v/>
      </c>
      <c r="E46" t="str">
        <f>IF(AND('User Input Data'!E50&gt;1,C46=TRUonly),'User Input Data'!E50,blank)</f>
        <v/>
      </c>
      <c r="F46" t="str">
        <f>IF(AND('User Input Data'!F50&gt;1,C46=TRUonly),'User Input Data'!F50,blank)</f>
        <v/>
      </c>
      <c r="G46" t="str">
        <f>IF(AND('User Input Data'!G50&gt;1,C46=TRUonly),'User Input Data'!G50,blank)</f>
        <v/>
      </c>
      <c r="H46" s="78"/>
      <c r="I46" s="78"/>
      <c r="J46" s="78"/>
      <c r="K46" s="78"/>
      <c r="L46" s="78"/>
      <c r="M46" s="78"/>
      <c r="N46" s="78"/>
      <c r="O46" s="78"/>
      <c r="P46" s="78"/>
      <c r="Q46" s="78"/>
      <c r="R46" s="79" t="str">
        <f>IF(C46=TRUonly,'User Input Data'!R50,blank)</f>
        <v/>
      </c>
      <c r="S46" s="79" t="str">
        <f>IF(C46=TRUonly,'User Input Data'!S50,blank)</f>
        <v/>
      </c>
      <c r="T46" s="79" t="str">
        <f>IF(C46=TRUonly,'User Input Data'!T50,blank)</f>
        <v/>
      </c>
      <c r="U46" s="79" t="str">
        <f>IF(C46=TRUonly,'User Input Data'!U50,blank)</f>
        <v/>
      </c>
      <c r="V46" s="79" t="str">
        <f>IF(C46=TRUonly,'User Input Data'!V50,blank)</f>
        <v/>
      </c>
      <c r="W46" s="79" t="str">
        <f>IF(C46=TRUonly,'User Input Data'!W50,blank)</f>
        <v/>
      </c>
      <c r="X46" s="79" t="str">
        <f>IF(C46=TRUonly,'User Input Data'!X50,blank)</f>
        <v/>
      </c>
      <c r="Y46" s="79" t="str">
        <f>IF(C46=TRUonly,'User Input Data'!Y50,blank)</f>
        <v/>
      </c>
      <c r="Z46" s="79" t="str">
        <f>IF(C46=TRUonly,'User Input Data'!Z50,blank)</f>
        <v/>
      </c>
      <c r="AA46" s="79" t="str">
        <f>IF(C46=TRUonly,'User Input Data'!AA50,blank)</f>
        <v/>
      </c>
      <c r="AB46" s="9" t="str">
        <f>IF('User Input Data'!C50=TRUonly,'User Input Data'!AC50,blank)</f>
        <v/>
      </c>
      <c r="AC46" s="9" t="str">
        <f>IF('User Input Data'!C50=TRUonly,'User Input Data'!AD50,blank)</f>
        <v/>
      </c>
      <c r="AE46" s="78"/>
      <c r="AF46" t="str">
        <f>IF(F46&gt;0,F46,Other!$G$7)</f>
        <v/>
      </c>
      <c r="AG46" s="435" t="str">
        <f>IF(C46=TRUonly,VLOOKUP(B46+0,'Table 6'!$B$3:$D$20,2),blank)</f>
        <v/>
      </c>
      <c r="AH46" t="str">
        <f>IF(C46=TRUonly,VLOOKUP(B46+0,'Tables 2-3 TRU'!$B$14:$D$31,2),blank)</f>
        <v/>
      </c>
      <c r="AI46" s="243" t="str">
        <f>IF(C46=TRUonly,PRODUCT(G46,IF(AF46/TRU_oper&lt;1,1,AF46/TRU_oper)*(truck_idle/60),Other!$G$4/454,AG46,R46)+PRODUCT(G46,tru_Load_Factor,tru__hp,R46,IF(AF46/TRU_oper&lt;1,1,AF46/TRU_oper)*(truck_idle/60),Other!$G$4/454,AH46)+PRODUCT(G46,R46,(AF46-IF(AF46/TRU_oper&lt;1,1,AF46/TRU_oper)*(truck_idle/60)),tru_Load_Factor,tru__hp,Other!$G$4/454,AH46),blank)</f>
        <v/>
      </c>
      <c r="AJ46" s="243" t="str">
        <f>IF(C46=TRUonly,PRODUCT(G46,tru_Load_Factor,tru__hp,AH46,R46,IF(AF46/TRU_oper&lt;1,1,AF46/TRU_oper)*(truck_idle/60),Other!$G$4/454)+PRODUCT(G46,R46,AG46,IF(AF46/TRU_oper&lt;1,1,AF46/TRU_oper)*(truck_idle/60),Other!$G$4/454)+PRODUCT(G46,R46,(AF46-IF(AF46/TRU_oper&lt;1,1,AF46/TRU_oper)*(truck_idle/60)),TRU_KW,gridNox,Other!$G$4/454),blank)</f>
        <v/>
      </c>
      <c r="AK46" s="435" t="str">
        <f>IF(C46=TRUonly,VLOOKUP(B46+1,'Table 6'!$B$3:$D$20,2),blank)</f>
        <v/>
      </c>
      <c r="AL46" s="112" t="str">
        <f>IF(C46=TRUonly,VLOOKUP(B46+1,'Tables 2-3 TRU'!$B$14:$D$31,2),blank)</f>
        <v/>
      </c>
      <c r="AM46" s="243" t="str">
        <f>IF(C46=TRUonly,PRODUCT(G46,S46,AF46-IF(AF46/TRU_oper&lt;1,1,AF46/TRU_oper)*(truck_idle/60),tru_Load_Factor,tru__hp,AL46,Other!$G$4/454)+PRODUCT(G46,tru_Load_Factor,tru__hp,AL46,S46,IF(AF46/TRU_oper&lt;1,1,AF46/TRU_oper)*(truck_idle/60),Other!$G$4/454)+PRODUCT(G46,S46,AK46,IF(AF46/TRU_oper&lt;1,1,AF46/TRU_oper)*(truck_idle/60),Other!$G$4/454),blank)</f>
        <v/>
      </c>
      <c r="AN46" s="243" t="str">
        <f>IF(C46=TRUonly,PRODUCT(G46,tru_Load_Factor,tru__hp,AL46,S46,IF(AF46/TRU_oper&lt;1,1,AF46/TRU_oper)*(truck_idle/60),Other!$G$4/454)+PRODUCT(G46,S46,AK46,IF(AF46/TRU_oper&lt;1,1,AF46/TRU_oper)*(truck_idle/60),Other!$G$4/454)+PRODUCT(G46,S46,(AF46-IF(AF46/TRU_oper&lt;1,1,AF46/TRU_oper)*(truck_idle/60)),TRU_KW,gridNox,Other!$G$4/454),blank)</f>
        <v/>
      </c>
      <c r="AO46" s="435" t="str">
        <f>IF(C46=TRUonly,VLOOKUP(B46+2,'Table 6'!$B$3:$D$20,2),blank)</f>
        <v/>
      </c>
      <c r="AP46" s="112" t="str">
        <f>IF(C46=TRUonly,VLOOKUP(B46+2,'Tables 2-3 TRU'!$B$14:$D$31,2),blank)</f>
        <v/>
      </c>
      <c r="AQ46" s="243" t="str">
        <f>IF(C46=TRUonly,PRODUCT(G46,T46,AF46-IF(AF46/TRU_oper&lt;1,1,AF46/TRU_oper)*(truck_idle/60),tru_Load_Factor,tru__hp,AP46,Other!$G$4/454)+PRODUCT(G46,tru_Load_Factor,tru__hp,AP46,T46,IF(AF46/TRU_oper&lt;1,1,AF46/TRU_oper)*(truck_idle/60),Other!$G$4/454)+PRODUCT(G46,T46,AO46,IF(AF46/TRU_oper&lt;1,1,AF46/TRU_oper)*(truck_idle/60),Other!$G$4/454),blank)</f>
        <v/>
      </c>
      <c r="AR46" s="243" t="str">
        <f>IF(C46=TRUonly,PRODUCT(G46,tru_Load_Factor,tru__hp,AP46,T46,IF(AF46/TRU_oper&lt;1,1,AF46/TRU_oper)*(truck_idle/60),Other!$G$4/454)+PRODUCT(G46,T46,AO46,IF(AF46/TRU_oper&lt;1,1,AF46/TRU_oper)*(truck_idle/60),Other!$G$4/454)+PRODUCT(G46,T46,(AF46-IF(AF46/TRU_oper&lt;1,1,AF46/TRU_oper)*(truck_idle/60)),TRU_KW,gridNox,Other!$G$4/454),blank)</f>
        <v/>
      </c>
      <c r="AS46" s="435" t="str">
        <f>IF(C46=TRUonly,VLOOKUP(B46+3,'Table 6'!$B$3:$D$20,2),blank)</f>
        <v/>
      </c>
      <c r="AT46" s="112" t="str">
        <f>IF(C46=TRUonly,VLOOKUP(B46+3,'Tables 2-3 TRU'!$B$14:$D$31,2),blank)</f>
        <v/>
      </c>
      <c r="AU46" s="243" t="str">
        <f>IF(C46=TRUonly,PRODUCT(G46,U46,AF46-IF(AF46/TRU_oper&lt;1,1,AF46/TRU_oper)*(truck_idle/60),tru_Load_Factor,tru__hp,AT46,Other!$G$4/454)+PRODUCT(G46,tru_Load_Factor,tru__hp,AT46,U46,IF(AF46/TRU_oper&lt;1,1,AF46/TRU_oper)*(truck_idle/60),Other!$G$4/454)+PRODUCT(G46,U46,AS46,IF(AF46/TRU_oper&lt;1,1,AF46/TRU_oper)*(truck_idle/60),Other!$G$4/454),blank)</f>
        <v/>
      </c>
      <c r="AV46" s="243" t="str">
        <f>IF(C46=TRUonly,PRODUCT(G46,tru_Load_Factor,tru__hp,AT46,U46,IF(AF46/TRU_oper&lt;1,1,AF46/TRU_oper)*(truck_idle/60),Other!$G$4/454)+PRODUCT(G46,U46,AS46,IF(AF46/TRU_oper&lt;1,1,AF46/TRU_oper)*(truck_idle/60),Other!$G$4/454)+PRODUCT(G46,U46,(AF46-IF(AF46/TRU_oper&lt;1,1,AF46/TRU_oper)*(truck_idle/60)),TRU_KW,gridNox,Other!$G$4/454),blank)</f>
        <v/>
      </c>
      <c r="AW46" s="435" t="str">
        <f>IF(C46=TRUonly,VLOOKUP(B46+4,'Table 6'!$B$3:$D$20,2),blank)</f>
        <v/>
      </c>
      <c r="AX46" s="112" t="str">
        <f>IF(C46=TRUonly,VLOOKUP(B46+4,'Tables 2-3 TRU'!$B$14:$D$31,2),blank)</f>
        <v/>
      </c>
      <c r="AY46" s="243" t="str">
        <f>IF(C46=TRUonly,PRODUCT(G46,V46,AF46-IF(AF46/TRU_oper&lt;1,1,AF46/TRU_oper)*(truck_idle/60),tru_Load_Factor,tru__hp,AX46,Other!$G$4/454)+PRODUCT(G46,tru_Load_Factor,tru__hp,AX46,V46,IF(AF46/TRU_oper&lt;1,1,AF46/TRU_oper)*(truck_idle/60),Other!$G$4/454)+PRODUCT(G46,V46,AW46,IF(AF46/TRU_oper&lt;1,1,AF46/TRU_oper)*(truck_idle/60),Other!$G$4/454),blank)</f>
        <v/>
      </c>
      <c r="AZ46" s="243" t="str">
        <f>IF(C46=TRUonly,PRODUCT(G46,tru_Load_Factor,tru__hp,AX46,V46,IF(AF46/TRU_oper&lt;1,1,AF46/TRU_oper)*(truck_idle/60),Other!$G$4/454)+PRODUCT(G46,V46,AW46,IF(AF46/TRU_oper&lt;1,1,AF46/TRU_oper)*(truck_idle/60),Other!$G$4/454)+PRODUCT(G46,V46,(AF46-IF(AF46/TRU_oper&lt;1,1,AF46/TRU_oper)*(truck_idle/60)),TRU_KW,gridNox,Other!$G$4/454),blank)</f>
        <v/>
      </c>
      <c r="BA46" s="435" t="str">
        <f>IF(C46=TRUonly,VLOOKUP(B46+5,'Table 6'!$B$3:$D$20,2),blank)</f>
        <v/>
      </c>
      <c r="BB46" s="112" t="str">
        <f>IF(C46=TRUonly,VLOOKUP(B46+5,'Tables 2-3 TRU'!$B$14:$D$31,2),blank)</f>
        <v/>
      </c>
      <c r="BC46" s="243" t="str">
        <f>IF(C46=TRUonly,PRODUCT(G46,W46,AF46-IF(AF46/TRU_oper&lt;1,1,AF46/TRU_oper)*(truck_idle/60),tru_Load_Factor,tru__hp,BB46,Other!$G$4/454)+PRODUCT(G46,tru_Load_Factor,tru__hp,BB46,W46,IF(AF46/TRU_oper&lt;1,1,AF46/TRU_oper)*(truck_idle/60),Other!$G$4/454)+PRODUCT(G46,W46,BA46,IF(AF46/TRU_oper&lt;1,1,AF46/TRU_oper)*(truck_idle/60),Other!$G$4/454),blank)</f>
        <v/>
      </c>
      <c r="BD46" s="243" t="str">
        <f>IF(C46=TRUonly,PRODUCT(G46,tru_Load_Factor,tru__hp,BB46,W46,IF(AF46/TRU_oper&lt;1,1,AF46/TRU_oper)*(truck_idle/60),Other!$G$4/454)+PRODUCT(G46,W46,BA46,IF(AF46/TRU_oper&lt;1,1,AF46/TRU_oper)*(truck_idle/60),Other!$G$4/454)+PRODUCT(G46,W46,(AF46-IF(AF46/TRU_oper&lt;1,1,AF46/TRU_oper)*(truck_idle/60)),TRU_KW,gridNox,Other!$G$4/454),blank)</f>
        <v/>
      </c>
      <c r="BE46" s="435" t="str">
        <f>IF(C46=TRUonly,VLOOKUP(B46+6,'Table 6'!$B$3:$D$20,2),blank)</f>
        <v/>
      </c>
      <c r="BF46" s="112" t="str">
        <f>IF(C46=TRUonly,VLOOKUP(B46+6,'Tables 2-3 TRU'!$B$14:$D$31,2),blank)</f>
        <v/>
      </c>
      <c r="BG46" s="243" t="str">
        <f>IF(C46=TRUonly,PRODUCT(G46,X46,AF46-IF(AF46/TRU_oper&lt;1,1,AF46/TRU_oper)*(truck_idle/60),tru_Load_Factor,tru__hp,BF46,Other!$G$4/454)+PRODUCT(G46,tru_Load_Factor,tru__hp,BF46,X46,IF(AF46/TRU_oper&lt;1,1,AF46/TRU_oper)*(truck_idle/60),Other!$G$4/454)+PRODUCT(G46,X46,BE46,IF(AF46/TRU_oper&lt;1,1,AF46/TRU_oper)*(truck_idle/60),Other!$G$4/454),blank)</f>
        <v/>
      </c>
      <c r="BH46" s="243" t="str">
        <f>IF(C46=TRUonly,PRODUCT(G46,tru_Load_Factor,tru__hp,BF46,X46,IF(AF46/TRU_oper&lt;1,1,AF46/TRU_oper)*(truck_idle/60),Other!$G$4/454)+PRODUCT(G46,X46,BE46,IF(AF46/TRU_oper&lt;1,1,AF46/TRU_oper)*(truck_idle/60),Other!$G$4/454)+PRODUCT(G46,X46,(AF46-IF(AF46/TRU_oper&lt;1,1,AF46/TRU_oper)*(truck_idle/60)),TRU_KW,gridNox,Other!$G$4/454),blank)</f>
        <v/>
      </c>
      <c r="BI46" s="435" t="str">
        <f>IF(C46=TRUonly,VLOOKUP(B46+7,'Table 6'!$B$3:$D$20,2),blank)</f>
        <v/>
      </c>
      <c r="BJ46" s="112" t="str">
        <f>IF(C46=TRUonly,VLOOKUP(B46+7,'Tables 2-3 TRU'!$B$14:$D$31,2),blank)</f>
        <v/>
      </c>
      <c r="BK46" s="243" t="str">
        <f>IF(C46=TRUonly,PRODUCT(G46,Y46,AF46-IF(AF46/TRU_oper&lt;1,1,AF46/TRU_oper)*(truck_idle/60),tru_Load_Factor,tru__hp,BJ46,Other!$G$4/454)+PRODUCT(G46,tru_Load_Factor,tru__hp,BJ46,Y46,IF(AF46/TRU_oper&lt;1,1,AF46/TRU_oper)*(truck_idle/60),Other!$G$4/454)+PRODUCT(G46,Y46,BI46,IF(AF46/TRU_oper&lt;1,1,AF46/TRU_oper)*(truck_idle/60),Other!$G$4/454),blank)</f>
        <v/>
      </c>
      <c r="BL46" s="243" t="str">
        <f>IF(C46=TRUonly,PRODUCT(G46,tru_Load_Factor,tru__hp,BJ46,Y46,IF(AF46/TRU_oper&lt;1,1,AF46/TRU_oper)*(truck_idle/60),Other!$G$4/454)+PRODUCT(G46,Y46,BI46,IF(AF46/TRU_oper&lt;1,1,AF46/TRU_oper)*(truck_idle/60),Other!$G$4/454)+PRODUCT(G46,Y46,(AF46-IF(AF46/TRU_oper&lt;1,1,AF46/TRU_oper)*(truck_idle/60)),TRU_KW,gridNox,Other!$G$4/454),blank)</f>
        <v/>
      </c>
      <c r="BM46" s="435" t="str">
        <f>IF(C46=TRUonly,VLOOKUP(B46+8,'Table 6'!$B$3:$D$20,2),blank)</f>
        <v/>
      </c>
      <c r="BN46" s="112" t="str">
        <f>IF(C46=TRUonly,VLOOKUP(B46+8,'Tables 2-3 TRU'!$B$14:$D$31,2),blank)</f>
        <v/>
      </c>
      <c r="BO46" s="243" t="str">
        <f>IF(C46=TRUonly,PRODUCT(G46,Z46,AF46-IF(AF46/TRU_oper&lt;1,1,AF46/TRU_oper)*(truck_idle/60),tru_Load_Factor,tru__hp,BN46,Other!$G$4/454)+PRODUCT(G46,tru_Load_Factor,tru__hp,BN46,Z46,IF(AF46/TRU_oper&lt;1,1,AF46/TRU_oper)*(truck_idle/60),Other!$G$4/454)+PRODUCT(G46,Z46,BM46,IF(AF46/TRU_oper&lt;1,1,AF46/TRU_oper)*(truck_idle/60),Other!$G$4/454),blank)</f>
        <v/>
      </c>
      <c r="BP46" s="243" t="str">
        <f>IF(C46=TRUonly,PRODUCT(G46,tru_Load_Factor,tru__hp,BN46,Z46,(AF46/TRU_oper)*(truck_idle/60),Other!$G$4/454)+PRODUCT(G46,Z46,BM46,(AF46/TRU_oper)*(truck_idle/60),Other!$G$4/454)+PRODUCT(G46,Z46,(AF46-(AF46/TRU_oper)*(truck_idle/60)),TRU_KW,gridNox,Other!$G$4/454),blank)</f>
        <v/>
      </c>
      <c r="BQ46" s="435" t="str">
        <f>IF(C46=TRUonly,VLOOKUP(B46+9,'Table 6'!$B$3:$D$20,2),blank)</f>
        <v/>
      </c>
      <c r="BR46" s="112" t="str">
        <f>IF(C46=TRUonly,VLOOKUP(B46+9,'Tables 2-3 TRU'!$B$14:$D$31,2),blank)</f>
        <v/>
      </c>
      <c r="BS46" s="243" t="str">
        <f>IF(C46=TRUonly,PRODUCT(G46,AA46,AF46-IF(AF46/TRU_oper&lt;1,1,AF46/TRU_oper)*(truck_idle/60),tru_Load_Factor,tru__hp,BR46,Other!$G$4/454)+PRODUCT(G46,tru_Load_Factor,tru__hp,BR46,AA46,IF(AF46/TRU_oper&lt;1,1,AF46/TRU_oper)*(truck_idle/60),Other!$G$4/454)+PRODUCT(G46,AA46,BQ46,IF(AF46/TRU_oper&lt;1,1,AF46/TRU_oper)*(truck_idle/60),Other!$G$4/454),blank)</f>
        <v/>
      </c>
      <c r="BT46" s="243" t="str">
        <f>IF(C46=TRUonly,PRODUCT(G46,tru_Load_Factor,tru__hp,BR46,AA46,IF(AF46/TRU_oper&lt;1,1,AF46/TRU_oper)*(truck_idle/60),Other!$G$4/454)+PRODUCT(G46,AA46,BQ46,IF(AF46/TRU_oper&lt;1,1,AF46/TRU_oper)*(truck_idle/60),Other!$G$4/454)+PRODUCT(G46,AA46,(AF46-IF(AF46/TRU_oper&lt;1,1,AF46/TRU_oper)*(truck_idle/60)),TRU_KW,gridNox,Other!$G$4/454),blank)</f>
        <v/>
      </c>
      <c r="BU46" s="112"/>
      <c r="BV46" s="435" t="str">
        <f>IF(C46=TRUonly,VLOOKUP(B46+0,'Table 6'!$B$3:$D$20,3),blank)</f>
        <v/>
      </c>
      <c r="BW46" s="112" t="str">
        <f>IF(C46=TRUonly,VLOOKUP(B46+0,'Tables 2-3 TRU'!$B$14:$D$31,3),blank)</f>
        <v/>
      </c>
      <c r="BX46" s="243" t="str">
        <f>IF(C46=TRUonly,PRODUCT(G46,R46,AF46-IF(AF46/TRU_oper&lt;1,1,AF46/TRU_oper)*(truck_idle/60),tru_Load_Factor,tru__hp,BW46,Other!$G$4/454)+PRODUCT(G46,tru_Load_Factor,tru__hp,BW46,R46,IF(AF46/TRU_oper&lt;1,1,AF46/TRU_oper)*(truck_idle/60),365/454)+PRODUCT(G46,R46,BV46,IF(AF46/TRU_oper&lt;1,1,AF46/TRU_oper)*(truck_idle/60),Other!$G$4/454),blank)</f>
        <v/>
      </c>
      <c r="BY46" s="243" t="str">
        <f>IF(C46=TRUonly,PRODUCT(G46,tru_Load_Factor,tru__hp,BW46,R46,IF(AF46/TRU_oper&lt;1,1,AF46/TRU_oper)*(truck_idle/60),Other!$G$4/454)+PRODUCT(G46,R46,BV46,IF(AF46/TRU_oper&lt;1,1,AF46/TRU_oper)*(truck_idle/60),Other!$G$4/454)+PRODUCT(G46,R46,(AF46-IF(AF46/TRU_oper&lt;1,1,AF46/TRU_oper)*(truck_idle/60)),TRU_KW,gridPM,Other!$G$4/454),blank)</f>
        <v/>
      </c>
      <c r="BZ46" s="435" t="str">
        <f>IF(C46=TRUonly,VLOOKUP(B46+1,'Table 6'!$B$3:$D$20,3),blank)</f>
        <v/>
      </c>
      <c r="CA46" s="112" t="str">
        <f>IF(C46=TRUonly,VLOOKUP(B46+1,'Tables 2-3 TRU'!$B$14:$D$31,3),blank)</f>
        <v/>
      </c>
      <c r="CB46" s="243" t="str">
        <f>IF(C46=TRUonly,PRODUCT(G46,S46,AF46-IF(AF46/TRU_oper&lt;1,1,AF46/TRU_oper)*(truck_idle/60),tru_Load_Factor,tru__hp,CA46,Other!$G$4/454)+PRODUCT(G46,tru_Load_Factor,tru__hp,CA46,S46,IF(AF46/TRU_oper&lt;1,1,AF46/TRU_oper)*(truck_idle/60),365/454)+PRODUCT(G46,S46,BZ46,IF(AF46/TRU_oper&lt;1,1,AF46/TRU_oper)*(truck_idle/60),Other!$G$4/454),blank)</f>
        <v/>
      </c>
      <c r="CC46" s="243" t="str">
        <f>IF(C46=TRUonly,PRODUCT(G46,tru_Load_Factor,tru__hp,CA46,S46,IF(AF46/TRU_oper&lt;1,1,AF46/TRU_oper)*(truck_idle/60),Other!$G$4/454)+PRODUCT(G46,S46,BZ46,IF(AF46/TRU_oper&lt;1,1,AF46/TRU_oper)*(truck_idle/60),Other!$G$4/454)+PRODUCT(G46,S46,(AF46-IF(AF46/TRU_oper&lt;1,1,AF46/TRU_oper)*(truck_idle/60)),TRU_KW,gridPM,Other!$G$4/454),blank)</f>
        <v/>
      </c>
      <c r="CD46" s="435" t="str">
        <f>IF(C46=TRUonly,VLOOKUP(B46+2,'Table 6'!$B$3:$D$20,3),blank)</f>
        <v/>
      </c>
      <c r="CE46" s="112" t="str">
        <f>IF(C46=TRUonly,VLOOKUP(B46+2,'Tables 2-3 TRU'!$B$14:$D$31,3),blank)</f>
        <v/>
      </c>
      <c r="CF46" s="243" t="str">
        <f>IF(C46=TRUonly,PRODUCT(G46,T46,AF46-IF(AF46/TRU_oper&lt;1,1,AF46/TRU_oper)*(truck_idle/60),tru_Load_Factor,tru__hp,CE46,Other!$G$4/454)+PRODUCT(G46,tru_Load_Factor,tru__hp,CE46,T46,IF(AF46/TRU_oper&lt;1,1,AF46/TRU_oper)*(truck_idle/60),365/454)+PRODUCT(G46,T46,CD46,IF(AF46/TRU_oper&lt;1,1,AF46/TRU_oper)*(truck_idle/60),Other!$G$4/454),blank)</f>
        <v/>
      </c>
      <c r="CG46" s="243" t="str">
        <f>IF(C46=TRUonly,PRODUCT(G46,tru_Load_Factor,tru__hp,CE46,T46,IF(AF46/TRU_oper&lt;1,1,AF46/TRU_oper)*(truck_idle/60),Other!$G$4/454)+PRODUCT(G46,T46,CD46,IF(AF46/TRU_oper&lt;1,1,AF46/TRU_oper)*(truck_idle/60),Other!$G$4/454)+PRODUCT(G46,T46,(AF46-IF(AF46/TRU_oper&lt;1,1,AF46/TRU_oper)*(truck_idle/60)),TRU_KW,gridPM,Other!$G$4/454),blank)</f>
        <v/>
      </c>
      <c r="CH46" s="435" t="str">
        <f>IF(C46=TRUonly,VLOOKUP(B46+3,'Table 6'!$B$3:$D$20,3),blank)</f>
        <v/>
      </c>
      <c r="CI46" s="112" t="str">
        <f>IF(C46=TRUonly,VLOOKUP(B46+3,'Tables 2-3 TRU'!$B$14:$D$31,3),blank)</f>
        <v/>
      </c>
      <c r="CJ46" s="243" t="str">
        <f>IF(C46=TRUonly,PRODUCT(G46,U46,AF46-IF(AF46/TRU_oper&lt;1,1,AF46/TRU_oper)*(truck_idle/60),tru_Load_Factor,tru__hp,CI46,Other!$G$4/454)+PRODUCT(G46,tru_Load_Factor,tru__hp,CI46,U46,IF(AF46/TRU_oper&lt;1,1,AF46/TRU_oper)*(truck_idle/60),Other!$G$4/454)+PRODUCT(G46,U46,CH46,IF(AF46/TRU_oper&lt;1,1,AF46/TRU_oper)*(truck_idle/60),Other!$G$4/454),blank)</f>
        <v/>
      </c>
      <c r="CK46" s="243" t="str">
        <f>IF(C46=TRUonly,PRODUCT(G46,tru_Load_Factor,tru__hp,CI46,U46,IF(AF46/TRU_oper&lt;1,1,AF46/TRU_oper)*(truck_idle/60),Other!$G$4/454)+PRODUCT(G46,U46,CH46,IF(AF46/TRU_oper&lt;1,1,AF46/TRU_oper)*(truck_idle/60),Other!$G$4/454)+PRODUCT(G46,U46,(AF46-IF(AF46/TRU_oper&lt;1,1,AF46/TRU_oper)*(truck_idle/60)),TRU_KW,gridPM,Other!$G$4/454),blank)</f>
        <v/>
      </c>
      <c r="CL46" s="435" t="str">
        <f>IF(C46=TRUonly,VLOOKUP(B46+4,'Table 6'!$B$3:$D$20,3),blank)</f>
        <v/>
      </c>
      <c r="CM46" s="112" t="str">
        <f>IF(C46=TRUonly,VLOOKUP(B46+4,'Tables 2-3 TRU'!$B$14:$D$31,3),blank)</f>
        <v/>
      </c>
      <c r="CN46" s="243" t="str">
        <f>IF(C46=TRUonly,PRODUCT(G46,V46,AF46-IF(AF46/TRU_oper&lt;1,1,AF46/TRU_oper)*(truck_idle/60),tru_Load_Factor,tru__hp,CM46,Other!$G$4/454)+PRODUCT(G46,tru_Load_Factor,tru__hp,CM46,V46,IF(AF46/TRU_oper&lt;1,1,AF46/TRU_oper)*(truck_idle/60),Other!$G$4/454)+PRODUCT(G46,V46,CL46,IF(AF46/TRU_oper&lt;1,1,AF46/TRU_oper)*(truck_idle/60),Other!$G$4/454),blank)</f>
        <v/>
      </c>
      <c r="CO46" s="243" t="str">
        <f>IF(C46=TRUonly,PRODUCT(G46,tru_Load_Factor,tru__hp,CM46,V46,IF(AF46/TRU_oper&lt;1,1,AF46/TRU_oper)*(truck_idle/60),Other!$G$4/454)+PRODUCT(G46,V46,CL46,IF(AF46/TRU_oper&lt;1,1,AF46/TRU_oper)*(truck_idle/60),Other!$G$4/454)+PRODUCT(G46,V46,(AF46-IF(AF46/TRU_oper&lt;1,1,AF46/TRU_oper)*(truck_idle/60)),TRU_KW,gridPM,Other!$G$4/454),blank)</f>
        <v/>
      </c>
      <c r="CP46" s="435" t="str">
        <f>IF(C46=TRUonly,VLOOKUP(B46+5,'Table 6'!$B$3:$D$20,3),blank)</f>
        <v/>
      </c>
      <c r="CQ46" s="112" t="str">
        <f>IF(C46=TRUonly,VLOOKUP(B46+5,'Tables 2-3 TRU'!$B$14:$D$31,3),blank)</f>
        <v/>
      </c>
      <c r="CR46" s="243" t="str">
        <f>IF(C46=TRUonly,PRODUCT(G46,W46,AF46-IF(AF46/TRU_oper&lt;1,1,AF46/TRU_oper)*(truck_idle/60),tru_Load_Factor,tru__hp,CQ46,Other!$G$4/454)+PRODUCT(G46,tru_Load_Factor,tru__hp,CQ46,W46,IF(AF46/TRU_oper&lt;1,1,AF46/TRU_oper)*(truck_idle/60),Other!$G$4/454)+PRODUCT(G46,W46,CP46,IF(AF46/TRU_oper&lt;1,1,AF46/TRU_oper)*(truck_idle/60),Other!$G$4/454),blank)</f>
        <v/>
      </c>
      <c r="CS46" s="243" t="str">
        <f>IF(C46=TRUonly,PRODUCT(G46,tru_Load_Factor,tru__hp,CQ46,W46,IF(AF46/TRU_oper&lt;1,1,AF46/TRU_oper)*(truck_idle/60),Other!$G$4/454)+PRODUCT(G46,W46,CP46,IF(AF46/TRU_oper&lt;1,1,AF46/TRU_oper)*(truck_idle/60),Other!$G$4/454)+PRODUCT(G46,W46,(AF46-IF(AF46/TRU_oper&lt;1,1,AF46/TRU_oper)*(truck_idle/60)),TRU_KW,gridPM,Other!$G$4/454),blank)</f>
        <v/>
      </c>
      <c r="CT46" s="435" t="str">
        <f>IF(C46=TRUonly,VLOOKUP(B46+6,'Table 6'!$B$3:$D$20,3),blank)</f>
        <v/>
      </c>
      <c r="CU46" s="112" t="str">
        <f>IF(C46=TRUonly,VLOOKUP(B46+6,'Tables 2-3 TRU'!$B$14:$D$31,3),blank)</f>
        <v/>
      </c>
      <c r="CV46" s="243" t="str">
        <f>IF(C46=TRUonly,PRODUCT(G46,X46,AF46-IF(AF46/TRU_oper&lt;1,1,AF46/TRU_oper)*(truck_idle/60),tru_Load_Factor,tru__hp,CU46,Other!$G$4/454)+PRODUCT(G46,tru_Load_Factor,tru__hp,CU46,X46,IF(AF46/TRU_oper&lt;1,1,AF46/TRU_oper)*(truck_idle/60),Other!$G$4/454)+PRODUCT(G46,X46,CT46,IF(AF46/TRU_oper&lt;1,1,AF46/TRU_oper)*(truck_idle/60),Other!$G$4/454),blank)</f>
        <v/>
      </c>
      <c r="CW46" s="243" t="str">
        <f>IF(C46=TRUonly,PRODUCT(G46,tru_Load_Factor,tru__hp,CU46,X46,IF(AF46/TRU_oper&lt;1,1,AF46/TRU_oper)*(truck_idle/60),Other!$G$4/454)+PRODUCT(G46,X46,CT46,IF(AF46/TRU_oper&lt;1,1,AF46/TRU_oper)*(truck_idle/60),Other!$G$4/454)+PRODUCT(G46,X46,(AF46-IF(AF46/TRU_oper&lt;1,1,AF46/TRU_oper)*(truck_idle/60)),TRU_KW,gridPM,Other!$G$4/454),blank)</f>
        <v/>
      </c>
      <c r="CX46" s="435" t="str">
        <f>IF(C46=TRUonly,VLOOKUP(B46+7,'Table 6'!$B$3:$D$20,3),blank)</f>
        <v/>
      </c>
      <c r="CY46" s="112" t="str">
        <f>IF(C46=TRUonly,VLOOKUP(B46+7,'Tables 2-3 TRU'!$B$14:$D$31,3),blank)</f>
        <v/>
      </c>
      <c r="CZ46" s="243" t="str">
        <f>IF(C46=TRUonly,PRODUCT(G46,Y46,AF46-IF(AF46/TRU_oper&lt;1,1,AF46/TRU_oper)*(truck_idle/60),tru_Load_Factor,tru__hp,CY46,Other!$G$4/454)+PRODUCT(G46,tru_Load_Factor,tru__hp,CY46,Y46,IF(AF46/TRU_oper&lt;1,1,AF46/TRU_oper)*(truck_idle/60),Other!$G$4/454)+PRODUCT(G46,Y46,CX46,IF(AF46/TRU_oper&lt;1,1,AF46/TRU_oper)*(truck_idle/60),Other!$G$4/454),blank)</f>
        <v/>
      </c>
      <c r="DA46" s="243" t="str">
        <f>IF(C46=TRUonly,PRODUCT(G46,tru_Load_Factor,tru__hp,CY46,Y46,IF(AF46/TRU_oper&lt;1,1,AF46/TRU_oper)*(truck_idle/60),Other!$G$4/454)+PRODUCT(G46,Y46,CX46,IF(AF46/TRU_oper&lt;1,1,AF46/TRU_oper)*(truck_idle/60),Other!$G$4/454)+PRODUCT(G46,Y46,(AF46-IF(AF46/TRU_oper&lt;1,1,AF46/TRU_oper)*(truck_idle/60)),TRU_KW,gridPM,Other!$G$4/454),blank)</f>
        <v/>
      </c>
      <c r="DB46" s="435" t="str">
        <f>IF(C46=TRUonly,VLOOKUP(B46+8,'Table 6'!$B$3:$D$20,3),blank)</f>
        <v/>
      </c>
      <c r="DC46" s="112" t="str">
        <f>IF(C46=TRUonly,VLOOKUP(B46+8,'Tables 2-3 TRU'!$B$14:$D$31,3),blank)</f>
        <v/>
      </c>
      <c r="DD46" s="243" t="str">
        <f>IF(C46=TRUonly,PRODUCT(G46,Z46,AF46-IF(AF46/TRU_oper&lt;1,1,AF46/TRU_oper)*(truck_idle/60),tru_Load_Factor,tru__hp,DC46,Other!$G$4/454)+PRODUCT(G46,tru_Load_Factor,tru__hp,DC46,Z46,IF(AF46/TRU_oper&lt;1,1,AF46/TRU_oper)*(truck_idle/60),Other!$G$4/454)+PRODUCT(G46,Z46,DB46,IF(AF46/TRU_oper&lt;1,1,AF46/TRU_oper)*(truck_idle/60),Other!$G$4/454),blank)</f>
        <v/>
      </c>
      <c r="DE46" s="243" t="str">
        <f>IF(C46=TRUonly,PRODUCT(G46,tru_Load_Factor,tru__hp,DC46,Z46,IF(AF46/TRU_oper&lt;1,1,AF46/TRU_oper)*(truck_idle/60),Other!$G$4/454)+PRODUCT(G46,Z46,DB46,IF(AF46/TRU_oper&lt;1,1,AF46/TRU_oper)*(truck_idle/60),Other!$G$4/454)+PRODUCT(G46,Z46,(AF46-IF(AF46/TRU_oper&lt;1,1,AF46/TRU_oper)*(truck_idle/60)),TRU_KW,gridPM,Other!$G$4/454),blank)</f>
        <v/>
      </c>
      <c r="DF46" s="435" t="str">
        <f>IF(C46=TRUonly,VLOOKUP(B46+9,'Table 6'!$B$3:$D$20,3),blank)</f>
        <v/>
      </c>
      <c r="DG46" s="112" t="str">
        <f>IF(C46=TRUonly,VLOOKUP(B46+9,'Tables 2-3 TRU'!$B$14:$D$31,3),blank)</f>
        <v/>
      </c>
      <c r="DH46" s="243" t="str">
        <f>IF(C46=TRUonly,PRODUCT(G46,AA46,AF46-IF(AF46/TRU_oper&lt;1,1,AF46/TRU_oper)*(truck_idle/60),tru_Load_Factor,tru__hp,DG46,Other!$G$4/454)+PRODUCT(G46,tru_Load_Factor,tru__hp,DG46,AA46,IF(AF46/TRU_oper&lt;1,1,AF46/TRU_oper)*(truck_idle/60),Other!$G$4/454)+PRODUCT(G46,AA46,DF46,IF(AF46/TRU_oper&lt;1,1,AF46/TRU_oper)*(truck_idle/60),Other!$G$4/454),blank)</f>
        <v/>
      </c>
      <c r="DI46" s="243" t="str">
        <f>IF(C46=TRUonly,PRODUCT(G46,tru_Load_Factor,tru__hp,DG46,AA46,IF(AF46/TRU_oper&lt;1,1,AF46/TRU_oper)*(truck_idle/60),Other!$G$4/454)+PRODUCT(G46,AA46,DF46,IF(AF46/TRU_oper&lt;1,1,AF46/TRU_oper)*(truck_idle/60),Other!$G$4/454)+PRODUCT(G46,AA46,(AF46-IF(AF46/TRU_oper&lt;1,1,AF46/TRU_oper)*(truck_idle/60)),TRU_KW,gridPM,Other!$G$4/454),blank)</f>
        <v/>
      </c>
      <c r="DK46" s="4" t="str">
        <f t="shared" si="9"/>
        <v/>
      </c>
      <c r="DL46" s="4" t="str">
        <f t="shared" si="10"/>
        <v/>
      </c>
      <c r="DM46" s="4"/>
      <c r="DN46" s="4" t="str">
        <f t="shared" si="11"/>
        <v/>
      </c>
      <c r="DO46" s="4" t="str">
        <f t="shared" si="12"/>
        <v/>
      </c>
      <c r="DP46" s="4"/>
      <c r="DQ46" s="4" t="str">
        <f t="shared" si="13"/>
        <v/>
      </c>
      <c r="DR46" s="4" t="str">
        <f t="shared" si="14"/>
        <v/>
      </c>
      <c r="DS46" s="4" t="str">
        <f t="shared" si="15"/>
        <v/>
      </c>
      <c r="DT46" s="244" t="str">
        <f t="shared" si="16"/>
        <v/>
      </c>
      <c r="DU46" s="55"/>
    </row>
    <row r="47" spans="1:125" x14ac:dyDescent="0.2">
      <c r="A47" t="str">
        <f>IF(C47=TRUonly,'User Input Data'!A51,blank)</f>
        <v/>
      </c>
      <c r="B47" t="str">
        <f>IF(C47=TRUonly,'User Input Data'!B51,blank)</f>
        <v/>
      </c>
      <c r="C47" t="str">
        <f>IF('User Input Data'!C51=TRUonly,'User Input Data'!C51,blank)</f>
        <v/>
      </c>
      <c r="D47" t="str">
        <f>IF(AND('User Input Data'!D51&gt;1,C47=TRUonly),'User Input Data'!D51,blank)</f>
        <v/>
      </c>
      <c r="E47" t="str">
        <f>IF(AND('User Input Data'!E51&gt;1,C47=TRUonly),'User Input Data'!E51,blank)</f>
        <v/>
      </c>
      <c r="F47" t="str">
        <f>IF(AND('User Input Data'!F51&gt;1,C47=TRUonly),'User Input Data'!F51,blank)</f>
        <v/>
      </c>
      <c r="G47" t="str">
        <f>IF(AND('User Input Data'!G51&gt;1,C47=TRUonly),'User Input Data'!G51,blank)</f>
        <v/>
      </c>
      <c r="H47" s="78"/>
      <c r="I47" s="78"/>
      <c r="J47" s="78"/>
      <c r="K47" s="78"/>
      <c r="L47" s="78"/>
      <c r="M47" s="78"/>
      <c r="N47" s="78"/>
      <c r="O47" s="78"/>
      <c r="P47" s="78"/>
      <c r="Q47" s="78"/>
      <c r="R47" s="79" t="str">
        <f>IF(C47=TRUonly,'User Input Data'!R51,blank)</f>
        <v/>
      </c>
      <c r="S47" s="79" t="str">
        <f>IF(C47=TRUonly,'User Input Data'!S51,blank)</f>
        <v/>
      </c>
      <c r="T47" s="79" t="str">
        <f>IF(C47=TRUonly,'User Input Data'!T51,blank)</f>
        <v/>
      </c>
      <c r="U47" s="79" t="str">
        <f>IF(C47=TRUonly,'User Input Data'!U51,blank)</f>
        <v/>
      </c>
      <c r="V47" s="79" t="str">
        <f>IF(C47=TRUonly,'User Input Data'!V51,blank)</f>
        <v/>
      </c>
      <c r="W47" s="79" t="str">
        <f>IF(C47=TRUonly,'User Input Data'!W51,blank)</f>
        <v/>
      </c>
      <c r="X47" s="79" t="str">
        <f>IF(C47=TRUonly,'User Input Data'!X51,blank)</f>
        <v/>
      </c>
      <c r="Y47" s="79" t="str">
        <f>IF(C47=TRUonly,'User Input Data'!Y51,blank)</f>
        <v/>
      </c>
      <c r="Z47" s="79" t="str">
        <f>IF(C47=TRUonly,'User Input Data'!Z51,blank)</f>
        <v/>
      </c>
      <c r="AA47" s="79" t="str">
        <f>IF(C47=TRUonly,'User Input Data'!AA51,blank)</f>
        <v/>
      </c>
      <c r="AB47" s="9" t="str">
        <f>IF('User Input Data'!C51=TRUonly,'User Input Data'!AC51,blank)</f>
        <v/>
      </c>
      <c r="AC47" s="9" t="str">
        <f>IF('User Input Data'!C51=TRUonly,'User Input Data'!AD51,blank)</f>
        <v/>
      </c>
      <c r="AE47" s="78"/>
      <c r="AF47" t="str">
        <f>IF(F47&gt;0,F47,Other!$G$7)</f>
        <v/>
      </c>
      <c r="AG47" s="435" t="str">
        <f>IF(C47=TRUonly,VLOOKUP(B47+0,'Table 6'!$B$3:$D$20,2),blank)</f>
        <v/>
      </c>
      <c r="AH47" t="str">
        <f>IF(C47=TRUonly,VLOOKUP(B47+0,'Tables 2-3 TRU'!$B$14:$D$31,2),blank)</f>
        <v/>
      </c>
      <c r="AI47" s="243" t="str">
        <f>IF(C47=TRUonly,PRODUCT(G47,IF(AF47/TRU_oper&lt;1,1,AF47/TRU_oper)*(truck_idle/60),Other!$G$4/454,AG47,R47)+PRODUCT(G47,tru_Load_Factor,tru__hp,R47,IF(AF47/TRU_oper&lt;1,1,AF47/TRU_oper)*(truck_idle/60),Other!$G$4/454,AH47)+PRODUCT(G47,R47,(AF47-IF(AF47/TRU_oper&lt;1,1,AF47/TRU_oper)*(truck_idle/60)),tru_Load_Factor,tru__hp,Other!$G$4/454,AH47),blank)</f>
        <v/>
      </c>
      <c r="AJ47" s="243" t="str">
        <f>IF(C47=TRUonly,PRODUCT(G47,tru_Load_Factor,tru__hp,AH47,R47,IF(AF47/TRU_oper&lt;1,1,AF47/TRU_oper)*(truck_idle/60),Other!$G$4/454)+PRODUCT(G47,R47,AG47,IF(AF47/TRU_oper&lt;1,1,AF47/TRU_oper)*(truck_idle/60),Other!$G$4/454)+PRODUCT(G47,R47,(AF47-IF(AF47/TRU_oper&lt;1,1,AF47/TRU_oper)*(truck_idle/60)),TRU_KW,gridNox,Other!$G$4/454),blank)</f>
        <v/>
      </c>
      <c r="AK47" s="435" t="str">
        <f>IF(C47=TRUonly,VLOOKUP(B47+1,'Table 6'!$B$3:$D$20,2),blank)</f>
        <v/>
      </c>
      <c r="AL47" s="112" t="str">
        <f>IF(C47=TRUonly,VLOOKUP(B47+1,'Tables 2-3 TRU'!$B$14:$D$31,2),blank)</f>
        <v/>
      </c>
      <c r="AM47" s="243" t="str">
        <f>IF(C47=TRUonly,PRODUCT(G47,S47,AF47-IF(AF47/TRU_oper&lt;1,1,AF47/TRU_oper)*(truck_idle/60),tru_Load_Factor,tru__hp,AL47,Other!$G$4/454)+PRODUCT(G47,tru_Load_Factor,tru__hp,AL47,S47,IF(AF47/TRU_oper&lt;1,1,AF47/TRU_oper)*(truck_idle/60),Other!$G$4/454)+PRODUCT(G47,S47,AK47,IF(AF47/TRU_oper&lt;1,1,AF47/TRU_oper)*(truck_idle/60),Other!$G$4/454),blank)</f>
        <v/>
      </c>
      <c r="AN47" s="243" t="str">
        <f>IF(C47=TRUonly,PRODUCT(G47,tru_Load_Factor,tru__hp,AL47,S47,IF(AF47/TRU_oper&lt;1,1,AF47/TRU_oper)*(truck_idle/60),Other!$G$4/454)+PRODUCT(G47,S47,AK47,IF(AF47/TRU_oper&lt;1,1,AF47/TRU_oper)*(truck_idle/60),Other!$G$4/454)+PRODUCT(G47,S47,(AF47-IF(AF47/TRU_oper&lt;1,1,AF47/TRU_oper)*(truck_idle/60)),TRU_KW,gridNox,Other!$G$4/454),blank)</f>
        <v/>
      </c>
      <c r="AO47" s="435" t="str">
        <f>IF(C47=TRUonly,VLOOKUP(B47+2,'Table 6'!$B$3:$D$20,2),blank)</f>
        <v/>
      </c>
      <c r="AP47" s="112" t="str">
        <f>IF(C47=TRUonly,VLOOKUP(B47+2,'Tables 2-3 TRU'!$B$14:$D$31,2),blank)</f>
        <v/>
      </c>
      <c r="AQ47" s="243" t="str">
        <f>IF(C47=TRUonly,PRODUCT(G47,T47,AF47-IF(AF47/TRU_oper&lt;1,1,AF47/TRU_oper)*(truck_idle/60),tru_Load_Factor,tru__hp,AP47,Other!$G$4/454)+PRODUCT(G47,tru_Load_Factor,tru__hp,AP47,T47,IF(AF47/TRU_oper&lt;1,1,AF47/TRU_oper)*(truck_idle/60),Other!$G$4/454)+PRODUCT(G47,T47,AO47,IF(AF47/TRU_oper&lt;1,1,AF47/TRU_oper)*(truck_idle/60),Other!$G$4/454),blank)</f>
        <v/>
      </c>
      <c r="AR47" s="243" t="str">
        <f>IF(C47=TRUonly,PRODUCT(G47,tru_Load_Factor,tru__hp,AP47,T47,IF(AF47/TRU_oper&lt;1,1,AF47/TRU_oper)*(truck_idle/60),Other!$G$4/454)+PRODUCT(G47,T47,AO47,IF(AF47/TRU_oper&lt;1,1,AF47/TRU_oper)*(truck_idle/60),Other!$G$4/454)+PRODUCT(G47,T47,(AF47-IF(AF47/TRU_oper&lt;1,1,AF47/TRU_oper)*(truck_idle/60)),TRU_KW,gridNox,Other!$G$4/454),blank)</f>
        <v/>
      </c>
      <c r="AS47" s="435" t="str">
        <f>IF(C47=TRUonly,VLOOKUP(B47+3,'Table 6'!$B$3:$D$20,2),blank)</f>
        <v/>
      </c>
      <c r="AT47" s="112" t="str">
        <f>IF(C47=TRUonly,VLOOKUP(B47+3,'Tables 2-3 TRU'!$B$14:$D$31,2),blank)</f>
        <v/>
      </c>
      <c r="AU47" s="243" t="str">
        <f>IF(C47=TRUonly,PRODUCT(G47,U47,AF47-IF(AF47/TRU_oper&lt;1,1,AF47/TRU_oper)*(truck_idle/60),tru_Load_Factor,tru__hp,AT47,Other!$G$4/454)+PRODUCT(G47,tru_Load_Factor,tru__hp,AT47,U47,IF(AF47/TRU_oper&lt;1,1,AF47/TRU_oper)*(truck_idle/60),Other!$G$4/454)+PRODUCT(G47,U47,AS47,IF(AF47/TRU_oper&lt;1,1,AF47/TRU_oper)*(truck_idle/60),Other!$G$4/454),blank)</f>
        <v/>
      </c>
      <c r="AV47" s="243" t="str">
        <f>IF(C47=TRUonly,PRODUCT(G47,tru_Load_Factor,tru__hp,AT47,U47,IF(AF47/TRU_oper&lt;1,1,AF47/TRU_oper)*(truck_idle/60),Other!$G$4/454)+PRODUCT(G47,U47,AS47,IF(AF47/TRU_oper&lt;1,1,AF47/TRU_oper)*(truck_idle/60),Other!$G$4/454)+PRODUCT(G47,U47,(AF47-IF(AF47/TRU_oper&lt;1,1,AF47/TRU_oper)*(truck_idle/60)),TRU_KW,gridNox,Other!$G$4/454),blank)</f>
        <v/>
      </c>
      <c r="AW47" s="435" t="str">
        <f>IF(C47=TRUonly,VLOOKUP(B47+4,'Table 6'!$B$3:$D$20,2),blank)</f>
        <v/>
      </c>
      <c r="AX47" s="112" t="str">
        <f>IF(C47=TRUonly,VLOOKUP(B47+4,'Tables 2-3 TRU'!$B$14:$D$31,2),blank)</f>
        <v/>
      </c>
      <c r="AY47" s="243" t="str">
        <f>IF(C47=TRUonly,PRODUCT(G47,V47,AF47-IF(AF47/TRU_oper&lt;1,1,AF47/TRU_oper)*(truck_idle/60),tru_Load_Factor,tru__hp,AX47,Other!$G$4/454)+PRODUCT(G47,tru_Load_Factor,tru__hp,AX47,V47,IF(AF47/TRU_oper&lt;1,1,AF47/TRU_oper)*(truck_idle/60),Other!$G$4/454)+PRODUCT(G47,V47,AW47,IF(AF47/TRU_oper&lt;1,1,AF47/TRU_oper)*(truck_idle/60),Other!$G$4/454),blank)</f>
        <v/>
      </c>
      <c r="AZ47" s="243" t="str">
        <f>IF(C47=TRUonly,PRODUCT(G47,tru_Load_Factor,tru__hp,AX47,V47,IF(AF47/TRU_oper&lt;1,1,AF47/TRU_oper)*(truck_idle/60),Other!$G$4/454)+PRODUCT(G47,V47,AW47,IF(AF47/TRU_oper&lt;1,1,AF47/TRU_oper)*(truck_idle/60),Other!$G$4/454)+PRODUCT(G47,V47,(AF47-IF(AF47/TRU_oper&lt;1,1,AF47/TRU_oper)*(truck_idle/60)),TRU_KW,gridNox,Other!$G$4/454),blank)</f>
        <v/>
      </c>
      <c r="BA47" s="435" t="str">
        <f>IF(C47=TRUonly,VLOOKUP(B47+5,'Table 6'!$B$3:$D$20,2),blank)</f>
        <v/>
      </c>
      <c r="BB47" s="112" t="str">
        <f>IF(C47=TRUonly,VLOOKUP(B47+5,'Tables 2-3 TRU'!$B$14:$D$31,2),blank)</f>
        <v/>
      </c>
      <c r="BC47" s="243" t="str">
        <f>IF(C47=TRUonly,PRODUCT(G47,W47,AF47-IF(AF47/TRU_oper&lt;1,1,AF47/TRU_oper)*(truck_idle/60),tru_Load_Factor,tru__hp,BB47,Other!$G$4/454)+PRODUCT(G47,tru_Load_Factor,tru__hp,BB47,W47,IF(AF47/TRU_oper&lt;1,1,AF47/TRU_oper)*(truck_idle/60),Other!$G$4/454)+PRODUCT(G47,W47,BA47,IF(AF47/TRU_oper&lt;1,1,AF47/TRU_oper)*(truck_idle/60),Other!$G$4/454),blank)</f>
        <v/>
      </c>
      <c r="BD47" s="243" t="str">
        <f>IF(C47=TRUonly,PRODUCT(G47,tru_Load_Factor,tru__hp,BB47,W47,IF(AF47/TRU_oper&lt;1,1,AF47/TRU_oper)*(truck_idle/60),Other!$G$4/454)+PRODUCT(G47,W47,BA47,IF(AF47/TRU_oper&lt;1,1,AF47/TRU_oper)*(truck_idle/60),Other!$G$4/454)+PRODUCT(G47,W47,(AF47-IF(AF47/TRU_oper&lt;1,1,AF47/TRU_oper)*(truck_idle/60)),TRU_KW,gridNox,Other!$G$4/454),blank)</f>
        <v/>
      </c>
      <c r="BE47" s="435" t="str">
        <f>IF(C47=TRUonly,VLOOKUP(B47+6,'Table 6'!$B$3:$D$20,2),blank)</f>
        <v/>
      </c>
      <c r="BF47" s="112" t="str">
        <f>IF(C47=TRUonly,VLOOKUP(B47+6,'Tables 2-3 TRU'!$B$14:$D$31,2),blank)</f>
        <v/>
      </c>
      <c r="BG47" s="243" t="str">
        <f>IF(C47=TRUonly,PRODUCT(G47,X47,AF47-IF(AF47/TRU_oper&lt;1,1,AF47/TRU_oper)*(truck_idle/60),tru_Load_Factor,tru__hp,BF47,Other!$G$4/454)+PRODUCT(G47,tru_Load_Factor,tru__hp,BF47,X47,IF(AF47/TRU_oper&lt;1,1,AF47/TRU_oper)*(truck_idle/60),Other!$G$4/454)+PRODUCT(G47,X47,BE47,IF(AF47/TRU_oper&lt;1,1,AF47/TRU_oper)*(truck_idle/60),Other!$G$4/454),blank)</f>
        <v/>
      </c>
      <c r="BH47" s="243" t="str">
        <f>IF(C47=TRUonly,PRODUCT(G47,tru_Load_Factor,tru__hp,BF47,X47,IF(AF47/TRU_oper&lt;1,1,AF47/TRU_oper)*(truck_idle/60),Other!$G$4/454)+PRODUCT(G47,X47,BE47,IF(AF47/TRU_oper&lt;1,1,AF47/TRU_oper)*(truck_idle/60),Other!$G$4/454)+PRODUCT(G47,X47,(AF47-IF(AF47/TRU_oper&lt;1,1,AF47/TRU_oper)*(truck_idle/60)),TRU_KW,gridNox,Other!$G$4/454),blank)</f>
        <v/>
      </c>
      <c r="BI47" s="435" t="str">
        <f>IF(C47=TRUonly,VLOOKUP(B47+7,'Table 6'!$B$3:$D$20,2),blank)</f>
        <v/>
      </c>
      <c r="BJ47" s="112" t="str">
        <f>IF(C47=TRUonly,VLOOKUP(B47+7,'Tables 2-3 TRU'!$B$14:$D$31,2),blank)</f>
        <v/>
      </c>
      <c r="BK47" s="243" t="str">
        <f>IF(C47=TRUonly,PRODUCT(G47,Y47,AF47-IF(AF47/TRU_oper&lt;1,1,AF47/TRU_oper)*(truck_idle/60),tru_Load_Factor,tru__hp,BJ47,Other!$G$4/454)+PRODUCT(G47,tru_Load_Factor,tru__hp,BJ47,Y47,IF(AF47/TRU_oper&lt;1,1,AF47/TRU_oper)*(truck_idle/60),Other!$G$4/454)+PRODUCT(G47,Y47,BI47,IF(AF47/TRU_oper&lt;1,1,AF47/TRU_oper)*(truck_idle/60),Other!$G$4/454),blank)</f>
        <v/>
      </c>
      <c r="BL47" s="243" t="str">
        <f>IF(C47=TRUonly,PRODUCT(G47,tru_Load_Factor,tru__hp,BJ47,Y47,IF(AF47/TRU_oper&lt;1,1,AF47/TRU_oper)*(truck_idle/60),Other!$G$4/454)+PRODUCT(G47,Y47,BI47,IF(AF47/TRU_oper&lt;1,1,AF47/TRU_oper)*(truck_idle/60),Other!$G$4/454)+PRODUCT(G47,Y47,(AF47-IF(AF47/TRU_oper&lt;1,1,AF47/TRU_oper)*(truck_idle/60)),TRU_KW,gridNox,Other!$G$4/454),blank)</f>
        <v/>
      </c>
      <c r="BM47" s="435" t="str">
        <f>IF(C47=TRUonly,VLOOKUP(B47+8,'Table 6'!$B$3:$D$20,2),blank)</f>
        <v/>
      </c>
      <c r="BN47" s="112" t="str">
        <f>IF(C47=TRUonly,VLOOKUP(B47+8,'Tables 2-3 TRU'!$B$14:$D$31,2),blank)</f>
        <v/>
      </c>
      <c r="BO47" s="243" t="str">
        <f>IF(C47=TRUonly,PRODUCT(G47,Z47,AF47-IF(AF47/TRU_oper&lt;1,1,AF47/TRU_oper)*(truck_idle/60),tru_Load_Factor,tru__hp,BN47,Other!$G$4/454)+PRODUCT(G47,tru_Load_Factor,tru__hp,BN47,Z47,IF(AF47/TRU_oper&lt;1,1,AF47/TRU_oper)*(truck_idle/60),Other!$G$4/454)+PRODUCT(G47,Z47,BM47,IF(AF47/TRU_oper&lt;1,1,AF47/TRU_oper)*(truck_idle/60),Other!$G$4/454),blank)</f>
        <v/>
      </c>
      <c r="BP47" s="243" t="str">
        <f>IF(C47=TRUonly,PRODUCT(G47,tru_Load_Factor,tru__hp,BN47,Z47,(AF47/TRU_oper)*(truck_idle/60),Other!$G$4/454)+PRODUCT(G47,Z47,BM47,(AF47/TRU_oper)*(truck_idle/60),Other!$G$4/454)+PRODUCT(G47,Z47,(AF47-(AF47/TRU_oper)*(truck_idle/60)),TRU_KW,gridNox,Other!$G$4/454),blank)</f>
        <v/>
      </c>
      <c r="BQ47" s="435" t="str">
        <f>IF(C47=TRUonly,VLOOKUP(B47+9,'Table 6'!$B$3:$D$20,2),blank)</f>
        <v/>
      </c>
      <c r="BR47" s="112" t="str">
        <f>IF(C47=TRUonly,VLOOKUP(B47+9,'Tables 2-3 TRU'!$B$14:$D$31,2),blank)</f>
        <v/>
      </c>
      <c r="BS47" s="243" t="str">
        <f>IF(C47=TRUonly,PRODUCT(G47,AA47,AF47-IF(AF47/TRU_oper&lt;1,1,AF47/TRU_oper)*(truck_idle/60),tru_Load_Factor,tru__hp,BR47,Other!$G$4/454)+PRODUCT(G47,tru_Load_Factor,tru__hp,BR47,AA47,IF(AF47/TRU_oper&lt;1,1,AF47/TRU_oper)*(truck_idle/60),Other!$G$4/454)+PRODUCT(G47,AA47,BQ47,IF(AF47/TRU_oper&lt;1,1,AF47/TRU_oper)*(truck_idle/60),Other!$G$4/454),blank)</f>
        <v/>
      </c>
      <c r="BT47" s="243" t="str">
        <f>IF(C47=TRUonly,PRODUCT(G47,tru_Load_Factor,tru__hp,BR47,AA47,IF(AF47/TRU_oper&lt;1,1,AF47/TRU_oper)*(truck_idle/60),Other!$G$4/454)+PRODUCT(G47,AA47,BQ47,IF(AF47/TRU_oper&lt;1,1,AF47/TRU_oper)*(truck_idle/60),Other!$G$4/454)+PRODUCT(G47,AA47,(AF47-IF(AF47/TRU_oper&lt;1,1,AF47/TRU_oper)*(truck_idle/60)),TRU_KW,gridNox,Other!$G$4/454),blank)</f>
        <v/>
      </c>
      <c r="BU47" s="112"/>
      <c r="BV47" s="435" t="str">
        <f>IF(C47=TRUonly,VLOOKUP(B47+0,'Table 6'!$B$3:$D$20,3),blank)</f>
        <v/>
      </c>
      <c r="BW47" s="112" t="str">
        <f>IF(C47=TRUonly,VLOOKUP(B47+0,'Tables 2-3 TRU'!$B$14:$D$31,3),blank)</f>
        <v/>
      </c>
      <c r="BX47" s="243" t="str">
        <f>IF(C47=TRUonly,PRODUCT(G47,R47,AF47-IF(AF47/TRU_oper&lt;1,1,AF47/TRU_oper)*(truck_idle/60),tru_Load_Factor,tru__hp,BW47,Other!$G$4/454)+PRODUCT(G47,tru_Load_Factor,tru__hp,BW47,R47,IF(AF47/TRU_oper&lt;1,1,AF47/TRU_oper)*(truck_idle/60),365/454)+PRODUCT(G47,R47,BV47,IF(AF47/TRU_oper&lt;1,1,AF47/TRU_oper)*(truck_idle/60),Other!$G$4/454),blank)</f>
        <v/>
      </c>
      <c r="BY47" s="243" t="str">
        <f>IF(C47=TRUonly,PRODUCT(G47,tru_Load_Factor,tru__hp,BW47,R47,IF(AF47/TRU_oper&lt;1,1,AF47/TRU_oper)*(truck_idle/60),Other!$G$4/454)+PRODUCT(G47,R47,BV47,IF(AF47/TRU_oper&lt;1,1,AF47/TRU_oper)*(truck_idle/60),Other!$G$4/454)+PRODUCT(G47,R47,(AF47-IF(AF47/TRU_oper&lt;1,1,AF47/TRU_oper)*(truck_idle/60)),TRU_KW,gridPM,Other!$G$4/454),blank)</f>
        <v/>
      </c>
      <c r="BZ47" s="435" t="str">
        <f>IF(C47=TRUonly,VLOOKUP(B47+1,'Table 6'!$B$3:$D$20,3),blank)</f>
        <v/>
      </c>
      <c r="CA47" s="112" t="str">
        <f>IF(C47=TRUonly,VLOOKUP(B47+1,'Tables 2-3 TRU'!$B$14:$D$31,3),blank)</f>
        <v/>
      </c>
      <c r="CB47" s="243" t="str">
        <f>IF(C47=TRUonly,PRODUCT(G47,S47,AF47-IF(AF47/TRU_oper&lt;1,1,AF47/TRU_oper)*(truck_idle/60),tru_Load_Factor,tru__hp,CA47,Other!$G$4/454)+PRODUCT(G47,tru_Load_Factor,tru__hp,CA47,S47,IF(AF47/TRU_oper&lt;1,1,AF47/TRU_oper)*(truck_idle/60),365/454)+PRODUCT(G47,S47,BZ47,IF(AF47/TRU_oper&lt;1,1,AF47/TRU_oper)*(truck_idle/60),Other!$G$4/454),blank)</f>
        <v/>
      </c>
      <c r="CC47" s="243" t="str">
        <f>IF(C47=TRUonly,PRODUCT(G47,tru_Load_Factor,tru__hp,CA47,S47,IF(AF47/TRU_oper&lt;1,1,AF47/TRU_oper)*(truck_idle/60),Other!$G$4/454)+PRODUCT(G47,S47,BZ47,IF(AF47/TRU_oper&lt;1,1,AF47/TRU_oper)*(truck_idle/60),Other!$G$4/454)+PRODUCT(G47,S47,(AF47-IF(AF47/TRU_oper&lt;1,1,AF47/TRU_oper)*(truck_idle/60)),TRU_KW,gridPM,Other!$G$4/454),blank)</f>
        <v/>
      </c>
      <c r="CD47" s="435" t="str">
        <f>IF(C47=TRUonly,VLOOKUP(B47+2,'Table 6'!$B$3:$D$20,3),blank)</f>
        <v/>
      </c>
      <c r="CE47" s="112" t="str">
        <f>IF(C47=TRUonly,VLOOKUP(B47+2,'Tables 2-3 TRU'!$B$14:$D$31,3),blank)</f>
        <v/>
      </c>
      <c r="CF47" s="243" t="str">
        <f>IF(C47=TRUonly,PRODUCT(G47,T47,AF47-IF(AF47/TRU_oper&lt;1,1,AF47/TRU_oper)*(truck_idle/60),tru_Load_Factor,tru__hp,CE47,Other!$G$4/454)+PRODUCT(G47,tru_Load_Factor,tru__hp,CE47,T47,IF(AF47/TRU_oper&lt;1,1,AF47/TRU_oper)*(truck_idle/60),365/454)+PRODUCT(G47,T47,CD47,IF(AF47/TRU_oper&lt;1,1,AF47/TRU_oper)*(truck_idle/60),Other!$G$4/454),blank)</f>
        <v/>
      </c>
      <c r="CG47" s="243" t="str">
        <f>IF(C47=TRUonly,PRODUCT(G47,tru_Load_Factor,tru__hp,CE47,T47,IF(AF47/TRU_oper&lt;1,1,AF47/TRU_oper)*(truck_idle/60),Other!$G$4/454)+PRODUCT(G47,T47,CD47,IF(AF47/TRU_oper&lt;1,1,AF47/TRU_oper)*(truck_idle/60),Other!$G$4/454)+PRODUCT(G47,T47,(AF47-IF(AF47/TRU_oper&lt;1,1,AF47/TRU_oper)*(truck_idle/60)),TRU_KW,gridPM,Other!$G$4/454),blank)</f>
        <v/>
      </c>
      <c r="CH47" s="435" t="str">
        <f>IF(C47=TRUonly,VLOOKUP(B47+3,'Table 6'!$B$3:$D$20,3),blank)</f>
        <v/>
      </c>
      <c r="CI47" s="112" t="str">
        <f>IF(C47=TRUonly,VLOOKUP(B47+3,'Tables 2-3 TRU'!$B$14:$D$31,3),blank)</f>
        <v/>
      </c>
      <c r="CJ47" s="243" t="str">
        <f>IF(C47=TRUonly,PRODUCT(G47,U47,AF47-IF(AF47/TRU_oper&lt;1,1,AF47/TRU_oper)*(truck_idle/60),tru_Load_Factor,tru__hp,CI47,Other!$G$4/454)+PRODUCT(G47,tru_Load_Factor,tru__hp,CI47,U47,IF(AF47/TRU_oper&lt;1,1,AF47/TRU_oper)*(truck_idle/60),Other!$G$4/454)+PRODUCT(G47,U47,CH47,IF(AF47/TRU_oper&lt;1,1,AF47/TRU_oper)*(truck_idle/60),Other!$G$4/454),blank)</f>
        <v/>
      </c>
      <c r="CK47" s="243" t="str">
        <f>IF(C47=TRUonly,PRODUCT(G47,tru_Load_Factor,tru__hp,CI47,U47,IF(AF47/TRU_oper&lt;1,1,AF47/TRU_oper)*(truck_idle/60),Other!$G$4/454)+PRODUCT(G47,U47,CH47,IF(AF47/TRU_oper&lt;1,1,AF47/TRU_oper)*(truck_idle/60),Other!$G$4/454)+PRODUCT(G47,U47,(AF47-IF(AF47/TRU_oper&lt;1,1,AF47/TRU_oper)*(truck_idle/60)),TRU_KW,gridPM,Other!$G$4/454),blank)</f>
        <v/>
      </c>
      <c r="CL47" s="435" t="str">
        <f>IF(C47=TRUonly,VLOOKUP(B47+4,'Table 6'!$B$3:$D$20,3),blank)</f>
        <v/>
      </c>
      <c r="CM47" s="112" t="str">
        <f>IF(C47=TRUonly,VLOOKUP(B47+4,'Tables 2-3 TRU'!$B$14:$D$31,3),blank)</f>
        <v/>
      </c>
      <c r="CN47" s="243" t="str">
        <f>IF(C47=TRUonly,PRODUCT(G47,V47,AF47-IF(AF47/TRU_oper&lt;1,1,AF47/TRU_oper)*(truck_idle/60),tru_Load_Factor,tru__hp,CM47,Other!$G$4/454)+PRODUCT(G47,tru_Load_Factor,tru__hp,CM47,V47,IF(AF47/TRU_oper&lt;1,1,AF47/TRU_oper)*(truck_idle/60),Other!$G$4/454)+PRODUCT(G47,V47,CL47,IF(AF47/TRU_oper&lt;1,1,AF47/TRU_oper)*(truck_idle/60),Other!$G$4/454),blank)</f>
        <v/>
      </c>
      <c r="CO47" s="243" t="str">
        <f>IF(C47=TRUonly,PRODUCT(G47,tru_Load_Factor,tru__hp,CM47,V47,IF(AF47/TRU_oper&lt;1,1,AF47/TRU_oper)*(truck_idle/60),Other!$G$4/454)+PRODUCT(G47,V47,CL47,IF(AF47/TRU_oper&lt;1,1,AF47/TRU_oper)*(truck_idle/60),Other!$G$4/454)+PRODUCT(G47,V47,(AF47-IF(AF47/TRU_oper&lt;1,1,AF47/TRU_oper)*(truck_idle/60)),TRU_KW,gridPM,Other!$G$4/454),blank)</f>
        <v/>
      </c>
      <c r="CP47" s="435" t="str">
        <f>IF(C47=TRUonly,VLOOKUP(B47+5,'Table 6'!$B$3:$D$20,3),blank)</f>
        <v/>
      </c>
      <c r="CQ47" s="112" t="str">
        <f>IF(C47=TRUonly,VLOOKUP(B47+5,'Tables 2-3 TRU'!$B$14:$D$31,3),blank)</f>
        <v/>
      </c>
      <c r="CR47" s="243" t="str">
        <f>IF(C47=TRUonly,PRODUCT(G47,W47,AF47-IF(AF47/TRU_oper&lt;1,1,AF47/TRU_oper)*(truck_idle/60),tru_Load_Factor,tru__hp,CQ47,Other!$G$4/454)+PRODUCT(G47,tru_Load_Factor,tru__hp,CQ47,W47,IF(AF47/TRU_oper&lt;1,1,AF47/TRU_oper)*(truck_idle/60),Other!$G$4/454)+PRODUCT(G47,W47,CP47,IF(AF47/TRU_oper&lt;1,1,AF47/TRU_oper)*(truck_idle/60),Other!$G$4/454),blank)</f>
        <v/>
      </c>
      <c r="CS47" s="243" t="str">
        <f>IF(C47=TRUonly,PRODUCT(G47,tru_Load_Factor,tru__hp,CQ47,W47,IF(AF47/TRU_oper&lt;1,1,AF47/TRU_oper)*(truck_idle/60),Other!$G$4/454)+PRODUCT(G47,W47,CP47,IF(AF47/TRU_oper&lt;1,1,AF47/TRU_oper)*(truck_idle/60),Other!$G$4/454)+PRODUCT(G47,W47,(AF47-IF(AF47/TRU_oper&lt;1,1,AF47/TRU_oper)*(truck_idle/60)),TRU_KW,gridPM,Other!$G$4/454),blank)</f>
        <v/>
      </c>
      <c r="CT47" s="435" t="str">
        <f>IF(C47=TRUonly,VLOOKUP(B47+6,'Table 6'!$B$3:$D$20,3),blank)</f>
        <v/>
      </c>
      <c r="CU47" s="112" t="str">
        <f>IF(C47=TRUonly,VLOOKUP(B47+6,'Tables 2-3 TRU'!$B$14:$D$31,3),blank)</f>
        <v/>
      </c>
      <c r="CV47" s="243" t="str">
        <f>IF(C47=TRUonly,PRODUCT(G47,X47,AF47-IF(AF47/TRU_oper&lt;1,1,AF47/TRU_oper)*(truck_idle/60),tru_Load_Factor,tru__hp,CU47,Other!$G$4/454)+PRODUCT(G47,tru_Load_Factor,tru__hp,CU47,X47,IF(AF47/TRU_oper&lt;1,1,AF47/TRU_oper)*(truck_idle/60),Other!$G$4/454)+PRODUCT(G47,X47,CT47,IF(AF47/TRU_oper&lt;1,1,AF47/TRU_oper)*(truck_idle/60),Other!$G$4/454),blank)</f>
        <v/>
      </c>
      <c r="CW47" s="243" t="str">
        <f>IF(C47=TRUonly,PRODUCT(G47,tru_Load_Factor,tru__hp,CU47,X47,IF(AF47/TRU_oper&lt;1,1,AF47/TRU_oper)*(truck_idle/60),Other!$G$4/454)+PRODUCT(G47,X47,CT47,IF(AF47/TRU_oper&lt;1,1,AF47/TRU_oper)*(truck_idle/60),Other!$G$4/454)+PRODUCT(G47,X47,(AF47-IF(AF47/TRU_oper&lt;1,1,AF47/TRU_oper)*(truck_idle/60)),TRU_KW,gridPM,Other!$G$4/454),blank)</f>
        <v/>
      </c>
      <c r="CX47" s="435" t="str">
        <f>IF(C47=TRUonly,VLOOKUP(B47+7,'Table 6'!$B$3:$D$20,3),blank)</f>
        <v/>
      </c>
      <c r="CY47" s="112" t="str">
        <f>IF(C47=TRUonly,VLOOKUP(B47+7,'Tables 2-3 TRU'!$B$14:$D$31,3),blank)</f>
        <v/>
      </c>
      <c r="CZ47" s="243" t="str">
        <f>IF(C47=TRUonly,PRODUCT(G47,Y47,AF47-IF(AF47/TRU_oper&lt;1,1,AF47/TRU_oper)*(truck_idle/60),tru_Load_Factor,tru__hp,CY47,Other!$G$4/454)+PRODUCT(G47,tru_Load_Factor,tru__hp,CY47,Y47,IF(AF47/TRU_oper&lt;1,1,AF47/TRU_oper)*(truck_idle/60),Other!$G$4/454)+PRODUCT(G47,Y47,CX47,IF(AF47/TRU_oper&lt;1,1,AF47/TRU_oper)*(truck_idle/60),Other!$G$4/454),blank)</f>
        <v/>
      </c>
      <c r="DA47" s="243" t="str">
        <f>IF(C47=TRUonly,PRODUCT(G47,tru_Load_Factor,tru__hp,CY47,Y47,IF(AF47/TRU_oper&lt;1,1,AF47/TRU_oper)*(truck_idle/60),Other!$G$4/454)+PRODUCT(G47,Y47,CX47,IF(AF47/TRU_oper&lt;1,1,AF47/TRU_oper)*(truck_idle/60),Other!$G$4/454)+PRODUCT(G47,Y47,(AF47-IF(AF47/TRU_oper&lt;1,1,AF47/TRU_oper)*(truck_idle/60)),TRU_KW,gridPM,Other!$G$4/454),blank)</f>
        <v/>
      </c>
      <c r="DB47" s="435" t="str">
        <f>IF(C47=TRUonly,VLOOKUP(B47+8,'Table 6'!$B$3:$D$20,3),blank)</f>
        <v/>
      </c>
      <c r="DC47" s="112" t="str">
        <f>IF(C47=TRUonly,VLOOKUP(B47+8,'Tables 2-3 TRU'!$B$14:$D$31,3),blank)</f>
        <v/>
      </c>
      <c r="DD47" s="243" t="str">
        <f>IF(C47=TRUonly,PRODUCT(G47,Z47,AF47-IF(AF47/TRU_oper&lt;1,1,AF47/TRU_oper)*(truck_idle/60),tru_Load_Factor,tru__hp,DC47,Other!$G$4/454)+PRODUCT(G47,tru_Load_Factor,tru__hp,DC47,Z47,IF(AF47/TRU_oper&lt;1,1,AF47/TRU_oper)*(truck_idle/60),Other!$G$4/454)+PRODUCT(G47,Z47,DB47,IF(AF47/TRU_oper&lt;1,1,AF47/TRU_oper)*(truck_idle/60),Other!$G$4/454),blank)</f>
        <v/>
      </c>
      <c r="DE47" s="243" t="str">
        <f>IF(C47=TRUonly,PRODUCT(G47,tru_Load_Factor,tru__hp,DC47,Z47,IF(AF47/TRU_oper&lt;1,1,AF47/TRU_oper)*(truck_idle/60),Other!$G$4/454)+PRODUCT(G47,Z47,DB47,IF(AF47/TRU_oper&lt;1,1,AF47/TRU_oper)*(truck_idle/60),Other!$G$4/454)+PRODUCT(G47,Z47,(AF47-IF(AF47/TRU_oper&lt;1,1,AF47/TRU_oper)*(truck_idle/60)),TRU_KW,gridPM,Other!$G$4/454),blank)</f>
        <v/>
      </c>
      <c r="DF47" s="435" t="str">
        <f>IF(C47=TRUonly,VLOOKUP(B47+9,'Table 6'!$B$3:$D$20,3),blank)</f>
        <v/>
      </c>
      <c r="DG47" s="112" t="str">
        <f>IF(C47=TRUonly,VLOOKUP(B47+9,'Tables 2-3 TRU'!$B$14:$D$31,3),blank)</f>
        <v/>
      </c>
      <c r="DH47" s="243" t="str">
        <f>IF(C47=TRUonly,PRODUCT(G47,AA47,AF47-IF(AF47/TRU_oper&lt;1,1,AF47/TRU_oper)*(truck_idle/60),tru_Load_Factor,tru__hp,DG47,Other!$G$4/454)+PRODUCT(G47,tru_Load_Factor,tru__hp,DG47,AA47,IF(AF47/TRU_oper&lt;1,1,AF47/TRU_oper)*(truck_idle/60),Other!$G$4/454)+PRODUCT(G47,AA47,DF47,IF(AF47/TRU_oper&lt;1,1,AF47/TRU_oper)*(truck_idle/60),Other!$G$4/454),blank)</f>
        <v/>
      </c>
      <c r="DI47" s="243" t="str">
        <f>IF(C47=TRUonly,PRODUCT(G47,tru_Load_Factor,tru__hp,DG47,AA47,IF(AF47/TRU_oper&lt;1,1,AF47/TRU_oper)*(truck_idle/60),Other!$G$4/454)+PRODUCT(G47,AA47,DF47,IF(AF47/TRU_oper&lt;1,1,AF47/TRU_oper)*(truck_idle/60),Other!$G$4/454)+PRODUCT(G47,AA47,(AF47-IF(AF47/TRU_oper&lt;1,1,AF47/TRU_oper)*(truck_idle/60)),TRU_KW,gridPM,Other!$G$4/454),blank)</f>
        <v/>
      </c>
      <c r="DK47" s="4" t="str">
        <f t="shared" si="9"/>
        <v/>
      </c>
      <c r="DL47" s="4" t="str">
        <f t="shared" si="10"/>
        <v/>
      </c>
      <c r="DM47" s="4"/>
      <c r="DN47" s="4" t="str">
        <f t="shared" si="11"/>
        <v/>
      </c>
      <c r="DO47" s="4" t="str">
        <f t="shared" si="12"/>
        <v/>
      </c>
      <c r="DP47" s="4"/>
      <c r="DQ47" s="4" t="str">
        <f t="shared" si="13"/>
        <v/>
      </c>
      <c r="DR47" s="4" t="str">
        <f t="shared" si="14"/>
        <v/>
      </c>
      <c r="DS47" s="4" t="str">
        <f t="shared" si="15"/>
        <v/>
      </c>
      <c r="DT47" s="244" t="str">
        <f t="shared" si="16"/>
        <v/>
      </c>
      <c r="DU47" s="55"/>
    </row>
    <row r="48" spans="1:125" x14ac:dyDescent="0.2">
      <c r="A48" t="str">
        <f>IF(C48=TRUonly,'User Input Data'!A52,blank)</f>
        <v/>
      </c>
      <c r="B48" t="str">
        <f>IF(C48=TRUonly,'User Input Data'!B52,blank)</f>
        <v/>
      </c>
      <c r="C48" t="str">
        <f>IF('User Input Data'!C52=TRUonly,'User Input Data'!C52,blank)</f>
        <v/>
      </c>
      <c r="D48" t="str">
        <f>IF(AND('User Input Data'!D52&gt;1,C48=TRUonly),'User Input Data'!D52,blank)</f>
        <v/>
      </c>
      <c r="E48" t="str">
        <f>IF(AND('User Input Data'!E52&gt;1,C48=TRUonly),'User Input Data'!E52,blank)</f>
        <v/>
      </c>
      <c r="F48" t="str">
        <f>IF(AND('User Input Data'!F52&gt;1,C48=TRUonly),'User Input Data'!F52,blank)</f>
        <v/>
      </c>
      <c r="G48" t="str">
        <f>IF(AND('User Input Data'!G52&gt;1,C48=TRUonly),'User Input Data'!G52,blank)</f>
        <v/>
      </c>
      <c r="H48" s="78"/>
      <c r="I48" s="78"/>
      <c r="J48" s="78"/>
      <c r="K48" s="78"/>
      <c r="L48" s="78"/>
      <c r="M48" s="78"/>
      <c r="N48" s="78"/>
      <c r="O48" s="78"/>
      <c r="P48" s="78"/>
      <c r="Q48" s="78"/>
      <c r="R48" s="79" t="str">
        <f>IF(C48=TRUonly,'User Input Data'!R52,blank)</f>
        <v/>
      </c>
      <c r="S48" s="79" t="str">
        <f>IF(C48=TRUonly,'User Input Data'!S52,blank)</f>
        <v/>
      </c>
      <c r="T48" s="79" t="str">
        <f>IF(C48=TRUonly,'User Input Data'!T52,blank)</f>
        <v/>
      </c>
      <c r="U48" s="79" t="str">
        <f>IF(C48=TRUonly,'User Input Data'!U52,blank)</f>
        <v/>
      </c>
      <c r="V48" s="79" t="str">
        <f>IF(C48=TRUonly,'User Input Data'!V52,blank)</f>
        <v/>
      </c>
      <c r="W48" s="79" t="str">
        <f>IF(C48=TRUonly,'User Input Data'!W52,blank)</f>
        <v/>
      </c>
      <c r="X48" s="79" t="str">
        <f>IF(C48=TRUonly,'User Input Data'!X52,blank)</f>
        <v/>
      </c>
      <c r="Y48" s="79" t="str">
        <f>IF(C48=TRUonly,'User Input Data'!Y52,blank)</f>
        <v/>
      </c>
      <c r="Z48" s="79" t="str">
        <f>IF(C48=TRUonly,'User Input Data'!Z52,blank)</f>
        <v/>
      </c>
      <c r="AA48" s="79" t="str">
        <f>IF(C48=TRUonly,'User Input Data'!AA52,blank)</f>
        <v/>
      </c>
      <c r="AB48" s="9" t="str">
        <f>IF('User Input Data'!C52=TRUonly,'User Input Data'!AC52,blank)</f>
        <v/>
      </c>
      <c r="AC48" s="9" t="str">
        <f>IF('User Input Data'!C52=TRUonly,'User Input Data'!AD52,blank)</f>
        <v/>
      </c>
      <c r="AE48" s="78"/>
      <c r="AF48" t="str">
        <f>IF(F48&gt;0,F48,Other!$G$7)</f>
        <v/>
      </c>
      <c r="AG48" s="435" t="str">
        <f>IF(C48=TRUonly,VLOOKUP(B48+0,'Table 6'!$B$3:$D$20,2),blank)</f>
        <v/>
      </c>
      <c r="AH48" t="str">
        <f>IF(C48=TRUonly,VLOOKUP(B48+0,'Tables 2-3 TRU'!$B$14:$D$31,2),blank)</f>
        <v/>
      </c>
      <c r="AI48" s="243" t="str">
        <f>IF(C48=TRUonly,PRODUCT(G48,IF(AF48/TRU_oper&lt;1,1,AF48/TRU_oper)*(truck_idle/60),Other!$G$4/454,AG48,R48)+PRODUCT(G48,tru_Load_Factor,tru__hp,R48,IF(AF48/TRU_oper&lt;1,1,AF48/TRU_oper)*(truck_idle/60),Other!$G$4/454,AH48)+PRODUCT(G48,R48,(AF48-IF(AF48/TRU_oper&lt;1,1,AF48/TRU_oper)*(truck_idle/60)),tru_Load_Factor,tru__hp,Other!$G$4/454,AH48),blank)</f>
        <v/>
      </c>
      <c r="AJ48" s="243" t="str">
        <f>IF(C48=TRUonly,PRODUCT(G48,tru_Load_Factor,tru__hp,AH48,R48,IF(AF48/TRU_oper&lt;1,1,AF48/TRU_oper)*(truck_idle/60),Other!$G$4/454)+PRODUCT(G48,R48,AG48,IF(AF48/TRU_oper&lt;1,1,AF48/TRU_oper)*(truck_idle/60),Other!$G$4/454)+PRODUCT(G48,R48,(AF48-IF(AF48/TRU_oper&lt;1,1,AF48/TRU_oper)*(truck_idle/60)),TRU_KW,gridNox,Other!$G$4/454),blank)</f>
        <v/>
      </c>
      <c r="AK48" s="435" t="str">
        <f>IF(C48=TRUonly,VLOOKUP(B48+1,'Table 6'!$B$3:$D$20,2),blank)</f>
        <v/>
      </c>
      <c r="AL48" s="112" t="str">
        <f>IF(C48=TRUonly,VLOOKUP(B48+1,'Tables 2-3 TRU'!$B$14:$D$31,2),blank)</f>
        <v/>
      </c>
      <c r="AM48" s="243" t="str">
        <f>IF(C48=TRUonly,PRODUCT(G48,S48,AF48-IF(AF48/TRU_oper&lt;1,1,AF48/TRU_oper)*(truck_idle/60),tru_Load_Factor,tru__hp,AL48,Other!$G$4/454)+PRODUCT(G48,tru_Load_Factor,tru__hp,AL48,S48,IF(AF48/TRU_oper&lt;1,1,AF48/TRU_oper)*(truck_idle/60),Other!$G$4/454)+PRODUCT(G48,S48,AK48,IF(AF48/TRU_oper&lt;1,1,AF48/TRU_oper)*(truck_idle/60),Other!$G$4/454),blank)</f>
        <v/>
      </c>
      <c r="AN48" s="243" t="str">
        <f>IF(C48=TRUonly,PRODUCT(G48,tru_Load_Factor,tru__hp,AL48,S48,IF(AF48/TRU_oper&lt;1,1,AF48/TRU_oper)*(truck_idle/60),Other!$G$4/454)+PRODUCT(G48,S48,AK48,IF(AF48/TRU_oper&lt;1,1,AF48/TRU_oper)*(truck_idle/60),Other!$G$4/454)+PRODUCT(G48,S48,(AF48-IF(AF48/TRU_oper&lt;1,1,AF48/TRU_oper)*(truck_idle/60)),TRU_KW,gridNox,Other!$G$4/454),blank)</f>
        <v/>
      </c>
      <c r="AO48" s="435" t="str">
        <f>IF(C48=TRUonly,VLOOKUP(B48+2,'Table 6'!$B$3:$D$20,2),blank)</f>
        <v/>
      </c>
      <c r="AP48" s="112" t="str">
        <f>IF(C48=TRUonly,VLOOKUP(B48+2,'Tables 2-3 TRU'!$B$14:$D$31,2),blank)</f>
        <v/>
      </c>
      <c r="AQ48" s="243" t="str">
        <f>IF(C48=TRUonly,PRODUCT(G48,T48,AF48-IF(AF48/TRU_oper&lt;1,1,AF48/TRU_oper)*(truck_idle/60),tru_Load_Factor,tru__hp,AP48,Other!$G$4/454)+PRODUCT(G48,tru_Load_Factor,tru__hp,AP48,T48,IF(AF48/TRU_oper&lt;1,1,AF48/TRU_oper)*(truck_idle/60),Other!$G$4/454)+PRODUCT(G48,T48,AO48,IF(AF48/TRU_oper&lt;1,1,AF48/TRU_oper)*(truck_idle/60),Other!$G$4/454),blank)</f>
        <v/>
      </c>
      <c r="AR48" s="243" t="str">
        <f>IF(C48=TRUonly,PRODUCT(G48,tru_Load_Factor,tru__hp,AP48,T48,IF(AF48/TRU_oper&lt;1,1,AF48/TRU_oper)*(truck_idle/60),Other!$G$4/454)+PRODUCT(G48,T48,AO48,IF(AF48/TRU_oper&lt;1,1,AF48/TRU_oper)*(truck_idle/60),Other!$G$4/454)+PRODUCT(G48,T48,(AF48-IF(AF48/TRU_oper&lt;1,1,AF48/TRU_oper)*(truck_idle/60)),TRU_KW,gridNox,Other!$G$4/454),blank)</f>
        <v/>
      </c>
      <c r="AS48" s="435" t="str">
        <f>IF(C48=TRUonly,VLOOKUP(B48+3,'Table 6'!$B$3:$D$20,2),blank)</f>
        <v/>
      </c>
      <c r="AT48" s="112" t="str">
        <f>IF(C48=TRUonly,VLOOKUP(B48+3,'Tables 2-3 TRU'!$B$14:$D$31,2),blank)</f>
        <v/>
      </c>
      <c r="AU48" s="243" t="str">
        <f>IF(C48=TRUonly,PRODUCT(G48,U48,AF48-IF(AF48/TRU_oper&lt;1,1,AF48/TRU_oper)*(truck_idle/60),tru_Load_Factor,tru__hp,AT48,Other!$G$4/454)+PRODUCT(G48,tru_Load_Factor,tru__hp,AT48,U48,IF(AF48/TRU_oper&lt;1,1,AF48/TRU_oper)*(truck_idle/60),Other!$G$4/454)+PRODUCT(G48,U48,AS48,IF(AF48/TRU_oper&lt;1,1,AF48/TRU_oper)*(truck_idle/60),Other!$G$4/454),blank)</f>
        <v/>
      </c>
      <c r="AV48" s="243" t="str">
        <f>IF(C48=TRUonly,PRODUCT(G48,tru_Load_Factor,tru__hp,AT48,U48,IF(AF48/TRU_oper&lt;1,1,AF48/TRU_oper)*(truck_idle/60),Other!$G$4/454)+PRODUCT(G48,U48,AS48,IF(AF48/TRU_oper&lt;1,1,AF48/TRU_oper)*(truck_idle/60),Other!$G$4/454)+PRODUCT(G48,U48,(AF48-IF(AF48/TRU_oper&lt;1,1,AF48/TRU_oper)*(truck_idle/60)),TRU_KW,gridNox,Other!$G$4/454),blank)</f>
        <v/>
      </c>
      <c r="AW48" s="435" t="str">
        <f>IF(C48=TRUonly,VLOOKUP(B48+4,'Table 6'!$B$3:$D$20,2),blank)</f>
        <v/>
      </c>
      <c r="AX48" s="112" t="str">
        <f>IF(C48=TRUonly,VLOOKUP(B48+4,'Tables 2-3 TRU'!$B$14:$D$31,2),blank)</f>
        <v/>
      </c>
      <c r="AY48" s="243" t="str">
        <f>IF(C48=TRUonly,PRODUCT(G48,V48,AF48-IF(AF48/TRU_oper&lt;1,1,AF48/TRU_oper)*(truck_idle/60),tru_Load_Factor,tru__hp,AX48,Other!$G$4/454)+PRODUCT(G48,tru_Load_Factor,tru__hp,AX48,V48,IF(AF48/TRU_oper&lt;1,1,AF48/TRU_oper)*(truck_idle/60),Other!$G$4/454)+PRODUCT(G48,V48,AW48,IF(AF48/TRU_oper&lt;1,1,AF48/TRU_oper)*(truck_idle/60),Other!$G$4/454),blank)</f>
        <v/>
      </c>
      <c r="AZ48" s="243" t="str">
        <f>IF(C48=TRUonly,PRODUCT(G48,tru_Load_Factor,tru__hp,AX48,V48,IF(AF48/TRU_oper&lt;1,1,AF48/TRU_oper)*(truck_idle/60),Other!$G$4/454)+PRODUCT(G48,V48,AW48,IF(AF48/TRU_oper&lt;1,1,AF48/TRU_oper)*(truck_idle/60),Other!$G$4/454)+PRODUCT(G48,V48,(AF48-IF(AF48/TRU_oper&lt;1,1,AF48/TRU_oper)*(truck_idle/60)),TRU_KW,gridNox,Other!$G$4/454),blank)</f>
        <v/>
      </c>
      <c r="BA48" s="435" t="str">
        <f>IF(C48=TRUonly,VLOOKUP(B48+5,'Table 6'!$B$3:$D$20,2),blank)</f>
        <v/>
      </c>
      <c r="BB48" s="112" t="str">
        <f>IF(C48=TRUonly,VLOOKUP(B48+5,'Tables 2-3 TRU'!$B$14:$D$31,2),blank)</f>
        <v/>
      </c>
      <c r="BC48" s="243" t="str">
        <f>IF(C48=TRUonly,PRODUCT(G48,W48,AF48-IF(AF48/TRU_oper&lt;1,1,AF48/TRU_oper)*(truck_idle/60),tru_Load_Factor,tru__hp,BB48,Other!$G$4/454)+PRODUCT(G48,tru_Load_Factor,tru__hp,BB48,W48,IF(AF48/TRU_oper&lt;1,1,AF48/TRU_oper)*(truck_idle/60),Other!$G$4/454)+PRODUCT(G48,W48,BA48,IF(AF48/TRU_oper&lt;1,1,AF48/TRU_oper)*(truck_idle/60),Other!$G$4/454),blank)</f>
        <v/>
      </c>
      <c r="BD48" s="243" t="str">
        <f>IF(C48=TRUonly,PRODUCT(G48,tru_Load_Factor,tru__hp,BB48,W48,IF(AF48/TRU_oper&lt;1,1,AF48/TRU_oper)*(truck_idle/60),Other!$G$4/454)+PRODUCT(G48,W48,BA48,IF(AF48/TRU_oper&lt;1,1,AF48/TRU_oper)*(truck_idle/60),Other!$G$4/454)+PRODUCT(G48,W48,(AF48-IF(AF48/TRU_oper&lt;1,1,AF48/TRU_oper)*(truck_idle/60)),TRU_KW,gridNox,Other!$G$4/454),blank)</f>
        <v/>
      </c>
      <c r="BE48" s="435" t="str">
        <f>IF(C48=TRUonly,VLOOKUP(B48+6,'Table 6'!$B$3:$D$20,2),blank)</f>
        <v/>
      </c>
      <c r="BF48" s="112" t="str">
        <f>IF(C48=TRUonly,VLOOKUP(B48+6,'Tables 2-3 TRU'!$B$14:$D$31,2),blank)</f>
        <v/>
      </c>
      <c r="BG48" s="243" t="str">
        <f>IF(C48=TRUonly,PRODUCT(G48,X48,AF48-IF(AF48/TRU_oper&lt;1,1,AF48/TRU_oper)*(truck_idle/60),tru_Load_Factor,tru__hp,BF48,Other!$G$4/454)+PRODUCT(G48,tru_Load_Factor,tru__hp,BF48,X48,IF(AF48/TRU_oper&lt;1,1,AF48/TRU_oper)*(truck_idle/60),Other!$G$4/454)+PRODUCT(G48,X48,BE48,IF(AF48/TRU_oper&lt;1,1,AF48/TRU_oper)*(truck_idle/60),Other!$G$4/454),blank)</f>
        <v/>
      </c>
      <c r="BH48" s="243" t="str">
        <f>IF(C48=TRUonly,PRODUCT(G48,tru_Load_Factor,tru__hp,BF48,X48,IF(AF48/TRU_oper&lt;1,1,AF48/TRU_oper)*(truck_idle/60),Other!$G$4/454)+PRODUCT(G48,X48,BE48,IF(AF48/TRU_oper&lt;1,1,AF48/TRU_oper)*(truck_idle/60),Other!$G$4/454)+PRODUCT(G48,X48,(AF48-IF(AF48/TRU_oper&lt;1,1,AF48/TRU_oper)*(truck_idle/60)),TRU_KW,gridNox,Other!$G$4/454),blank)</f>
        <v/>
      </c>
      <c r="BI48" s="435" t="str">
        <f>IF(C48=TRUonly,VLOOKUP(B48+7,'Table 6'!$B$3:$D$20,2),blank)</f>
        <v/>
      </c>
      <c r="BJ48" s="112" t="str">
        <f>IF(C48=TRUonly,VLOOKUP(B48+7,'Tables 2-3 TRU'!$B$14:$D$31,2),blank)</f>
        <v/>
      </c>
      <c r="BK48" s="243" t="str">
        <f>IF(C48=TRUonly,PRODUCT(G48,Y48,AF48-IF(AF48/TRU_oper&lt;1,1,AF48/TRU_oper)*(truck_idle/60),tru_Load_Factor,tru__hp,BJ48,Other!$G$4/454)+PRODUCT(G48,tru_Load_Factor,tru__hp,BJ48,Y48,IF(AF48/TRU_oper&lt;1,1,AF48/TRU_oper)*(truck_idle/60),Other!$G$4/454)+PRODUCT(G48,Y48,BI48,IF(AF48/TRU_oper&lt;1,1,AF48/TRU_oper)*(truck_idle/60),Other!$G$4/454),blank)</f>
        <v/>
      </c>
      <c r="BL48" s="243" t="str">
        <f>IF(C48=TRUonly,PRODUCT(G48,tru_Load_Factor,tru__hp,BJ48,Y48,IF(AF48/TRU_oper&lt;1,1,AF48/TRU_oper)*(truck_idle/60),Other!$G$4/454)+PRODUCT(G48,Y48,BI48,IF(AF48/TRU_oper&lt;1,1,AF48/TRU_oper)*(truck_idle/60),Other!$G$4/454)+PRODUCT(G48,Y48,(AF48-IF(AF48/TRU_oper&lt;1,1,AF48/TRU_oper)*(truck_idle/60)),TRU_KW,gridNox,Other!$G$4/454),blank)</f>
        <v/>
      </c>
      <c r="BM48" s="435" t="str">
        <f>IF(C48=TRUonly,VLOOKUP(B48+8,'Table 6'!$B$3:$D$20,2),blank)</f>
        <v/>
      </c>
      <c r="BN48" s="112" t="str">
        <f>IF(C48=TRUonly,VLOOKUP(B48+8,'Tables 2-3 TRU'!$B$14:$D$31,2),blank)</f>
        <v/>
      </c>
      <c r="BO48" s="243" t="str">
        <f>IF(C48=TRUonly,PRODUCT(G48,Z48,AF48-IF(AF48/TRU_oper&lt;1,1,AF48/TRU_oper)*(truck_idle/60),tru_Load_Factor,tru__hp,BN48,Other!$G$4/454)+PRODUCT(G48,tru_Load_Factor,tru__hp,BN48,Z48,IF(AF48/TRU_oper&lt;1,1,AF48/TRU_oper)*(truck_idle/60),Other!$G$4/454)+PRODUCT(G48,Z48,BM48,IF(AF48/TRU_oper&lt;1,1,AF48/TRU_oper)*(truck_idle/60),Other!$G$4/454),blank)</f>
        <v/>
      </c>
      <c r="BP48" s="243" t="str">
        <f>IF(C48=TRUonly,PRODUCT(G48,tru_Load_Factor,tru__hp,BN48,Z48,(AF48/TRU_oper)*(truck_idle/60),Other!$G$4/454)+PRODUCT(G48,Z48,BM48,(AF48/TRU_oper)*(truck_idle/60),Other!$G$4/454)+PRODUCT(G48,Z48,(AF48-(AF48/TRU_oper)*(truck_idle/60)),TRU_KW,gridNox,Other!$G$4/454),blank)</f>
        <v/>
      </c>
      <c r="BQ48" s="435" t="str">
        <f>IF(C48=TRUonly,VLOOKUP(B48+9,'Table 6'!$B$3:$D$20,2),blank)</f>
        <v/>
      </c>
      <c r="BR48" s="112" t="str">
        <f>IF(C48=TRUonly,VLOOKUP(B48+9,'Tables 2-3 TRU'!$B$14:$D$31,2),blank)</f>
        <v/>
      </c>
      <c r="BS48" s="243" t="str">
        <f>IF(C48=TRUonly,PRODUCT(G48,AA48,AF48-IF(AF48/TRU_oper&lt;1,1,AF48/TRU_oper)*(truck_idle/60),tru_Load_Factor,tru__hp,BR48,Other!$G$4/454)+PRODUCT(G48,tru_Load_Factor,tru__hp,BR48,AA48,IF(AF48/TRU_oper&lt;1,1,AF48/TRU_oper)*(truck_idle/60),Other!$G$4/454)+PRODUCT(G48,AA48,BQ48,IF(AF48/TRU_oper&lt;1,1,AF48/TRU_oper)*(truck_idle/60),Other!$G$4/454),blank)</f>
        <v/>
      </c>
      <c r="BT48" s="243" t="str">
        <f>IF(C48=TRUonly,PRODUCT(G48,tru_Load_Factor,tru__hp,BR48,AA48,IF(AF48/TRU_oper&lt;1,1,AF48/TRU_oper)*(truck_idle/60),Other!$G$4/454)+PRODUCT(G48,AA48,BQ48,IF(AF48/TRU_oper&lt;1,1,AF48/TRU_oper)*(truck_idle/60),Other!$G$4/454)+PRODUCT(G48,AA48,(AF48-IF(AF48/TRU_oper&lt;1,1,AF48/TRU_oper)*(truck_idle/60)),TRU_KW,gridNox,Other!$G$4/454),blank)</f>
        <v/>
      </c>
      <c r="BU48" s="112"/>
      <c r="BV48" s="435" t="str">
        <f>IF(C48=TRUonly,VLOOKUP(B48+0,'Table 6'!$B$3:$D$20,3),blank)</f>
        <v/>
      </c>
      <c r="BW48" s="112" t="str">
        <f>IF(C48=TRUonly,VLOOKUP(B48+0,'Tables 2-3 TRU'!$B$14:$D$31,3),blank)</f>
        <v/>
      </c>
      <c r="BX48" s="243" t="str">
        <f>IF(C48=TRUonly,PRODUCT(G48,R48,AF48-IF(AF48/TRU_oper&lt;1,1,AF48/TRU_oper)*(truck_idle/60),tru_Load_Factor,tru__hp,BW48,Other!$G$4/454)+PRODUCT(G48,tru_Load_Factor,tru__hp,BW48,R48,IF(AF48/TRU_oper&lt;1,1,AF48/TRU_oper)*(truck_idle/60),365/454)+PRODUCT(G48,R48,BV48,IF(AF48/TRU_oper&lt;1,1,AF48/TRU_oper)*(truck_idle/60),Other!$G$4/454),blank)</f>
        <v/>
      </c>
      <c r="BY48" s="243" t="str">
        <f>IF(C48=TRUonly,PRODUCT(G48,tru_Load_Factor,tru__hp,BW48,R48,IF(AF48/TRU_oper&lt;1,1,AF48/TRU_oper)*(truck_idle/60),Other!$G$4/454)+PRODUCT(G48,R48,BV48,IF(AF48/TRU_oper&lt;1,1,AF48/TRU_oper)*(truck_idle/60),Other!$G$4/454)+PRODUCT(G48,R48,(AF48-IF(AF48/TRU_oper&lt;1,1,AF48/TRU_oper)*(truck_idle/60)),TRU_KW,gridPM,Other!$G$4/454),blank)</f>
        <v/>
      </c>
      <c r="BZ48" s="435" t="str">
        <f>IF(C48=TRUonly,VLOOKUP(B48+1,'Table 6'!$B$3:$D$20,3),blank)</f>
        <v/>
      </c>
      <c r="CA48" s="112" t="str">
        <f>IF(C48=TRUonly,VLOOKUP(B48+1,'Tables 2-3 TRU'!$B$14:$D$31,3),blank)</f>
        <v/>
      </c>
      <c r="CB48" s="243" t="str">
        <f>IF(C48=TRUonly,PRODUCT(G48,S48,AF48-IF(AF48/TRU_oper&lt;1,1,AF48/TRU_oper)*(truck_idle/60),tru_Load_Factor,tru__hp,CA48,Other!$G$4/454)+PRODUCT(G48,tru_Load_Factor,tru__hp,CA48,S48,IF(AF48/TRU_oper&lt;1,1,AF48/TRU_oper)*(truck_idle/60),365/454)+PRODUCT(G48,S48,BZ48,IF(AF48/TRU_oper&lt;1,1,AF48/TRU_oper)*(truck_idle/60),Other!$G$4/454),blank)</f>
        <v/>
      </c>
      <c r="CC48" s="243" t="str">
        <f>IF(C48=TRUonly,PRODUCT(G48,tru_Load_Factor,tru__hp,CA48,S48,IF(AF48/TRU_oper&lt;1,1,AF48/TRU_oper)*(truck_idle/60),Other!$G$4/454)+PRODUCT(G48,S48,BZ48,IF(AF48/TRU_oper&lt;1,1,AF48/TRU_oper)*(truck_idle/60),Other!$G$4/454)+PRODUCT(G48,S48,(AF48-IF(AF48/TRU_oper&lt;1,1,AF48/TRU_oper)*(truck_idle/60)),TRU_KW,gridPM,Other!$G$4/454),blank)</f>
        <v/>
      </c>
      <c r="CD48" s="435" t="str">
        <f>IF(C48=TRUonly,VLOOKUP(B48+2,'Table 6'!$B$3:$D$20,3),blank)</f>
        <v/>
      </c>
      <c r="CE48" s="112" t="str">
        <f>IF(C48=TRUonly,VLOOKUP(B48+2,'Tables 2-3 TRU'!$B$14:$D$31,3),blank)</f>
        <v/>
      </c>
      <c r="CF48" s="243" t="str">
        <f>IF(C48=TRUonly,PRODUCT(G48,T48,AF48-IF(AF48/TRU_oper&lt;1,1,AF48/TRU_oper)*(truck_idle/60),tru_Load_Factor,tru__hp,CE48,Other!$G$4/454)+PRODUCT(G48,tru_Load_Factor,tru__hp,CE48,T48,IF(AF48/TRU_oper&lt;1,1,AF48/TRU_oper)*(truck_idle/60),365/454)+PRODUCT(G48,T48,CD48,IF(AF48/TRU_oper&lt;1,1,AF48/TRU_oper)*(truck_idle/60),Other!$G$4/454),blank)</f>
        <v/>
      </c>
      <c r="CG48" s="243" t="str">
        <f>IF(C48=TRUonly,PRODUCT(G48,tru_Load_Factor,tru__hp,CE48,T48,IF(AF48/TRU_oper&lt;1,1,AF48/TRU_oper)*(truck_idle/60),Other!$G$4/454)+PRODUCT(G48,T48,CD48,IF(AF48/TRU_oper&lt;1,1,AF48/TRU_oper)*(truck_idle/60),Other!$G$4/454)+PRODUCT(G48,T48,(AF48-IF(AF48/TRU_oper&lt;1,1,AF48/TRU_oper)*(truck_idle/60)),TRU_KW,gridPM,Other!$G$4/454),blank)</f>
        <v/>
      </c>
      <c r="CH48" s="435" t="str">
        <f>IF(C48=TRUonly,VLOOKUP(B48+3,'Table 6'!$B$3:$D$20,3),blank)</f>
        <v/>
      </c>
      <c r="CI48" s="112" t="str">
        <f>IF(C48=TRUonly,VLOOKUP(B48+3,'Tables 2-3 TRU'!$B$14:$D$31,3),blank)</f>
        <v/>
      </c>
      <c r="CJ48" s="243" t="str">
        <f>IF(C48=TRUonly,PRODUCT(G48,U48,AF48-IF(AF48/TRU_oper&lt;1,1,AF48/TRU_oper)*(truck_idle/60),tru_Load_Factor,tru__hp,CI48,Other!$G$4/454)+PRODUCT(G48,tru_Load_Factor,tru__hp,CI48,U48,IF(AF48/TRU_oper&lt;1,1,AF48/TRU_oper)*(truck_idle/60),Other!$G$4/454)+PRODUCT(G48,U48,CH48,IF(AF48/TRU_oper&lt;1,1,AF48/TRU_oper)*(truck_idle/60),Other!$G$4/454),blank)</f>
        <v/>
      </c>
      <c r="CK48" s="243" t="str">
        <f>IF(C48=TRUonly,PRODUCT(G48,tru_Load_Factor,tru__hp,CI48,U48,IF(AF48/TRU_oper&lt;1,1,AF48/TRU_oper)*(truck_idle/60),Other!$G$4/454)+PRODUCT(G48,U48,CH48,IF(AF48/TRU_oper&lt;1,1,AF48/TRU_oper)*(truck_idle/60),Other!$G$4/454)+PRODUCT(G48,U48,(AF48-IF(AF48/TRU_oper&lt;1,1,AF48/TRU_oper)*(truck_idle/60)),TRU_KW,gridPM,Other!$G$4/454),blank)</f>
        <v/>
      </c>
      <c r="CL48" s="435" t="str">
        <f>IF(C48=TRUonly,VLOOKUP(B48+4,'Table 6'!$B$3:$D$20,3),blank)</f>
        <v/>
      </c>
      <c r="CM48" s="112" t="str">
        <f>IF(C48=TRUonly,VLOOKUP(B48+4,'Tables 2-3 TRU'!$B$14:$D$31,3),blank)</f>
        <v/>
      </c>
      <c r="CN48" s="243" t="str">
        <f>IF(C48=TRUonly,PRODUCT(G48,V48,AF48-IF(AF48/TRU_oper&lt;1,1,AF48/TRU_oper)*(truck_idle/60),tru_Load_Factor,tru__hp,CM48,Other!$G$4/454)+PRODUCT(G48,tru_Load_Factor,tru__hp,CM48,V48,IF(AF48/TRU_oper&lt;1,1,AF48/TRU_oper)*(truck_idle/60),Other!$G$4/454)+PRODUCT(G48,V48,CL48,IF(AF48/TRU_oper&lt;1,1,AF48/TRU_oper)*(truck_idle/60),Other!$G$4/454),blank)</f>
        <v/>
      </c>
      <c r="CO48" s="243" t="str">
        <f>IF(C48=TRUonly,PRODUCT(G48,tru_Load_Factor,tru__hp,CM48,V48,IF(AF48/TRU_oper&lt;1,1,AF48/TRU_oper)*(truck_idle/60),Other!$G$4/454)+PRODUCT(G48,V48,CL48,IF(AF48/TRU_oper&lt;1,1,AF48/TRU_oper)*(truck_idle/60),Other!$G$4/454)+PRODUCT(G48,V48,(AF48-IF(AF48/TRU_oper&lt;1,1,AF48/TRU_oper)*(truck_idle/60)),TRU_KW,gridPM,Other!$G$4/454),blank)</f>
        <v/>
      </c>
      <c r="CP48" s="435" t="str">
        <f>IF(C48=TRUonly,VLOOKUP(B48+5,'Table 6'!$B$3:$D$20,3),blank)</f>
        <v/>
      </c>
      <c r="CQ48" s="112" t="str">
        <f>IF(C48=TRUonly,VLOOKUP(B48+5,'Tables 2-3 TRU'!$B$14:$D$31,3),blank)</f>
        <v/>
      </c>
      <c r="CR48" s="243" t="str">
        <f>IF(C48=TRUonly,PRODUCT(G48,W48,AF48-IF(AF48/TRU_oper&lt;1,1,AF48/TRU_oper)*(truck_idle/60),tru_Load_Factor,tru__hp,CQ48,Other!$G$4/454)+PRODUCT(G48,tru_Load_Factor,tru__hp,CQ48,W48,IF(AF48/TRU_oper&lt;1,1,AF48/TRU_oper)*(truck_idle/60),Other!$G$4/454)+PRODUCT(G48,W48,CP48,IF(AF48/TRU_oper&lt;1,1,AF48/TRU_oper)*(truck_idle/60),Other!$G$4/454),blank)</f>
        <v/>
      </c>
      <c r="CS48" s="243" t="str">
        <f>IF(C48=TRUonly,PRODUCT(G48,tru_Load_Factor,tru__hp,CQ48,W48,IF(AF48/TRU_oper&lt;1,1,AF48/TRU_oper)*(truck_idle/60),Other!$G$4/454)+PRODUCT(G48,W48,CP48,IF(AF48/TRU_oper&lt;1,1,AF48/TRU_oper)*(truck_idle/60),Other!$G$4/454)+PRODUCT(G48,W48,(AF48-IF(AF48/TRU_oper&lt;1,1,AF48/TRU_oper)*(truck_idle/60)),TRU_KW,gridPM,Other!$G$4/454),blank)</f>
        <v/>
      </c>
      <c r="CT48" s="435" t="str">
        <f>IF(C48=TRUonly,VLOOKUP(B48+6,'Table 6'!$B$3:$D$20,3),blank)</f>
        <v/>
      </c>
      <c r="CU48" s="112" t="str">
        <f>IF(C48=TRUonly,VLOOKUP(B48+6,'Tables 2-3 TRU'!$B$14:$D$31,3),blank)</f>
        <v/>
      </c>
      <c r="CV48" s="243" t="str">
        <f>IF(C48=TRUonly,PRODUCT(G48,X48,AF48-IF(AF48/TRU_oper&lt;1,1,AF48/TRU_oper)*(truck_idle/60),tru_Load_Factor,tru__hp,CU48,Other!$G$4/454)+PRODUCT(G48,tru_Load_Factor,tru__hp,CU48,X48,IF(AF48/TRU_oper&lt;1,1,AF48/TRU_oper)*(truck_idle/60),Other!$G$4/454)+PRODUCT(G48,X48,CT48,IF(AF48/TRU_oper&lt;1,1,AF48/TRU_oper)*(truck_idle/60),Other!$G$4/454),blank)</f>
        <v/>
      </c>
      <c r="CW48" s="243" t="str">
        <f>IF(C48=TRUonly,PRODUCT(G48,tru_Load_Factor,tru__hp,CU48,X48,IF(AF48/TRU_oper&lt;1,1,AF48/TRU_oper)*(truck_idle/60),Other!$G$4/454)+PRODUCT(G48,X48,CT48,IF(AF48/TRU_oper&lt;1,1,AF48/TRU_oper)*(truck_idle/60),Other!$G$4/454)+PRODUCT(G48,X48,(AF48-IF(AF48/TRU_oper&lt;1,1,AF48/TRU_oper)*(truck_idle/60)),TRU_KW,gridPM,Other!$G$4/454),blank)</f>
        <v/>
      </c>
      <c r="CX48" s="435" t="str">
        <f>IF(C48=TRUonly,VLOOKUP(B48+7,'Table 6'!$B$3:$D$20,3),blank)</f>
        <v/>
      </c>
      <c r="CY48" s="112" t="str">
        <f>IF(C48=TRUonly,VLOOKUP(B48+7,'Tables 2-3 TRU'!$B$14:$D$31,3),blank)</f>
        <v/>
      </c>
      <c r="CZ48" s="243" t="str">
        <f>IF(C48=TRUonly,PRODUCT(G48,Y48,AF48-IF(AF48/TRU_oper&lt;1,1,AF48/TRU_oper)*(truck_idle/60),tru_Load_Factor,tru__hp,CY48,Other!$G$4/454)+PRODUCT(G48,tru_Load_Factor,tru__hp,CY48,Y48,IF(AF48/TRU_oper&lt;1,1,AF48/TRU_oper)*(truck_idle/60),Other!$G$4/454)+PRODUCT(G48,Y48,CX48,IF(AF48/TRU_oper&lt;1,1,AF48/TRU_oper)*(truck_idle/60),Other!$G$4/454),blank)</f>
        <v/>
      </c>
      <c r="DA48" s="243" t="str">
        <f>IF(C48=TRUonly,PRODUCT(G48,tru_Load_Factor,tru__hp,CY48,Y48,IF(AF48/TRU_oper&lt;1,1,AF48/TRU_oper)*(truck_idle/60),Other!$G$4/454)+PRODUCT(G48,Y48,CX48,IF(AF48/TRU_oper&lt;1,1,AF48/TRU_oper)*(truck_idle/60),Other!$G$4/454)+PRODUCT(G48,Y48,(AF48-IF(AF48/TRU_oper&lt;1,1,AF48/TRU_oper)*(truck_idle/60)),TRU_KW,gridPM,Other!$G$4/454),blank)</f>
        <v/>
      </c>
      <c r="DB48" s="435" t="str">
        <f>IF(C48=TRUonly,VLOOKUP(B48+8,'Table 6'!$B$3:$D$20,3),blank)</f>
        <v/>
      </c>
      <c r="DC48" s="112" t="str">
        <f>IF(C48=TRUonly,VLOOKUP(B48+8,'Tables 2-3 TRU'!$B$14:$D$31,3),blank)</f>
        <v/>
      </c>
      <c r="DD48" s="243" t="str">
        <f>IF(C48=TRUonly,PRODUCT(G48,Z48,AF48-IF(AF48/TRU_oper&lt;1,1,AF48/TRU_oper)*(truck_idle/60),tru_Load_Factor,tru__hp,DC48,Other!$G$4/454)+PRODUCT(G48,tru_Load_Factor,tru__hp,DC48,Z48,IF(AF48/TRU_oper&lt;1,1,AF48/TRU_oper)*(truck_idle/60),Other!$G$4/454)+PRODUCT(G48,Z48,DB48,IF(AF48/TRU_oper&lt;1,1,AF48/TRU_oper)*(truck_idle/60),Other!$G$4/454),blank)</f>
        <v/>
      </c>
      <c r="DE48" s="243" t="str">
        <f>IF(C48=TRUonly,PRODUCT(G48,tru_Load_Factor,tru__hp,DC48,Z48,IF(AF48/TRU_oper&lt;1,1,AF48/TRU_oper)*(truck_idle/60),Other!$G$4/454)+PRODUCT(G48,Z48,DB48,IF(AF48/TRU_oper&lt;1,1,AF48/TRU_oper)*(truck_idle/60),Other!$G$4/454)+PRODUCT(G48,Z48,(AF48-IF(AF48/TRU_oper&lt;1,1,AF48/TRU_oper)*(truck_idle/60)),TRU_KW,gridPM,Other!$G$4/454),blank)</f>
        <v/>
      </c>
      <c r="DF48" s="435" t="str">
        <f>IF(C48=TRUonly,VLOOKUP(B48+9,'Table 6'!$B$3:$D$20,3),blank)</f>
        <v/>
      </c>
      <c r="DG48" s="112" t="str">
        <f>IF(C48=TRUonly,VLOOKUP(B48+9,'Tables 2-3 TRU'!$B$14:$D$31,3),blank)</f>
        <v/>
      </c>
      <c r="DH48" s="243" t="str">
        <f>IF(C48=TRUonly,PRODUCT(G48,AA48,AF48-IF(AF48/TRU_oper&lt;1,1,AF48/TRU_oper)*(truck_idle/60),tru_Load_Factor,tru__hp,DG48,Other!$G$4/454)+PRODUCT(G48,tru_Load_Factor,tru__hp,DG48,AA48,IF(AF48/TRU_oper&lt;1,1,AF48/TRU_oper)*(truck_idle/60),Other!$G$4/454)+PRODUCT(G48,AA48,DF48,IF(AF48/TRU_oper&lt;1,1,AF48/TRU_oper)*(truck_idle/60),Other!$G$4/454),blank)</f>
        <v/>
      </c>
      <c r="DI48" s="243" t="str">
        <f>IF(C48=TRUonly,PRODUCT(G48,tru_Load_Factor,tru__hp,DG48,AA48,IF(AF48/TRU_oper&lt;1,1,AF48/TRU_oper)*(truck_idle/60),Other!$G$4/454)+PRODUCT(G48,AA48,DF48,IF(AF48/TRU_oper&lt;1,1,AF48/TRU_oper)*(truck_idle/60),Other!$G$4/454)+PRODUCT(G48,AA48,(AF48-IF(AF48/TRU_oper&lt;1,1,AF48/TRU_oper)*(truck_idle/60)),TRU_KW,gridPM,Other!$G$4/454),blank)</f>
        <v/>
      </c>
      <c r="DK48" s="4" t="str">
        <f t="shared" si="9"/>
        <v/>
      </c>
      <c r="DL48" s="4" t="str">
        <f t="shared" si="10"/>
        <v/>
      </c>
      <c r="DM48" s="4"/>
      <c r="DN48" s="4" t="str">
        <f t="shared" si="11"/>
        <v/>
      </c>
      <c r="DO48" s="4" t="str">
        <f t="shared" si="12"/>
        <v/>
      </c>
      <c r="DP48" s="4"/>
      <c r="DQ48" s="4" t="str">
        <f t="shared" si="13"/>
        <v/>
      </c>
      <c r="DR48" s="4" t="str">
        <f t="shared" si="14"/>
        <v/>
      </c>
      <c r="DS48" s="4" t="str">
        <f t="shared" si="15"/>
        <v/>
      </c>
      <c r="DT48" s="244" t="str">
        <f t="shared" si="16"/>
        <v/>
      </c>
      <c r="DU48" s="55"/>
    </row>
    <row r="49" spans="1:125" x14ac:dyDescent="0.2">
      <c r="A49" t="str">
        <f>IF(C49=TRUonly,'User Input Data'!A53,blank)</f>
        <v/>
      </c>
      <c r="B49" t="str">
        <f>IF(C49=TRUonly,'User Input Data'!B53,blank)</f>
        <v/>
      </c>
      <c r="C49" t="str">
        <f>IF('User Input Data'!C53=TRUonly,'User Input Data'!C53,blank)</f>
        <v/>
      </c>
      <c r="D49" t="str">
        <f>IF(AND('User Input Data'!D53&gt;1,C49=TRUonly),'User Input Data'!D53,blank)</f>
        <v/>
      </c>
      <c r="E49" t="str">
        <f>IF(AND('User Input Data'!E53&gt;1,C49=TRUonly),'User Input Data'!E53,blank)</f>
        <v/>
      </c>
      <c r="F49" t="str">
        <f>IF(AND('User Input Data'!F53&gt;1,C49=TRUonly),'User Input Data'!F53,blank)</f>
        <v/>
      </c>
      <c r="G49" t="str">
        <f>IF(AND('User Input Data'!G53&gt;1,C49=TRUonly),'User Input Data'!G53,blank)</f>
        <v/>
      </c>
      <c r="H49" s="78"/>
      <c r="I49" s="78"/>
      <c r="J49" s="78"/>
      <c r="K49" s="78"/>
      <c r="L49" s="78"/>
      <c r="M49" s="78"/>
      <c r="N49" s="78"/>
      <c r="O49" s="78"/>
      <c r="P49" s="78"/>
      <c r="Q49" s="78"/>
      <c r="R49" s="79" t="str">
        <f>IF(C49=TRUonly,'User Input Data'!R53,blank)</f>
        <v/>
      </c>
      <c r="S49" s="79" t="str">
        <f>IF(C49=TRUonly,'User Input Data'!S53,blank)</f>
        <v/>
      </c>
      <c r="T49" s="79" t="str">
        <f>IF(C49=TRUonly,'User Input Data'!T53,blank)</f>
        <v/>
      </c>
      <c r="U49" s="79" t="str">
        <f>IF(C49=TRUonly,'User Input Data'!U53,blank)</f>
        <v/>
      </c>
      <c r="V49" s="79" t="str">
        <f>IF(C49=TRUonly,'User Input Data'!V53,blank)</f>
        <v/>
      </c>
      <c r="W49" s="79" t="str">
        <f>IF(C49=TRUonly,'User Input Data'!W53,blank)</f>
        <v/>
      </c>
      <c r="X49" s="79" t="str">
        <f>IF(C49=TRUonly,'User Input Data'!X53,blank)</f>
        <v/>
      </c>
      <c r="Y49" s="79" t="str">
        <f>IF(C49=TRUonly,'User Input Data'!Y53,blank)</f>
        <v/>
      </c>
      <c r="Z49" s="79" t="str">
        <f>IF(C49=TRUonly,'User Input Data'!Z53,blank)</f>
        <v/>
      </c>
      <c r="AA49" s="79" t="str">
        <f>IF(C49=TRUonly,'User Input Data'!AA53,blank)</f>
        <v/>
      </c>
      <c r="AB49" s="9" t="str">
        <f>IF('User Input Data'!C53=TRUonly,'User Input Data'!AC53,blank)</f>
        <v/>
      </c>
      <c r="AC49" s="9" t="str">
        <f>IF('User Input Data'!C53=TRUonly,'User Input Data'!AD53,blank)</f>
        <v/>
      </c>
      <c r="AE49" s="78"/>
      <c r="AF49" t="str">
        <f>IF(F49&gt;0,F49,Other!$G$7)</f>
        <v/>
      </c>
      <c r="AG49" s="435" t="str">
        <f>IF(C49=TRUonly,VLOOKUP(B49+0,'Table 6'!$B$3:$D$20,2),blank)</f>
        <v/>
      </c>
      <c r="AH49" t="str">
        <f>IF(C49=TRUonly,VLOOKUP(B49+0,'Tables 2-3 TRU'!$B$14:$D$31,2),blank)</f>
        <v/>
      </c>
      <c r="AI49" s="243" t="str">
        <f>IF(C49=TRUonly,PRODUCT(G49,IF(AF49/TRU_oper&lt;1,1,AF49/TRU_oper)*(truck_idle/60),Other!$G$4/454,AG49,R49)+PRODUCT(G49,tru_Load_Factor,tru__hp,R49,IF(AF49/TRU_oper&lt;1,1,AF49/TRU_oper)*(truck_idle/60),Other!$G$4/454,AH49)+PRODUCT(G49,R49,(AF49-IF(AF49/TRU_oper&lt;1,1,AF49/TRU_oper)*(truck_idle/60)),tru_Load_Factor,tru__hp,Other!$G$4/454,AH49),blank)</f>
        <v/>
      </c>
      <c r="AJ49" s="243" t="str">
        <f>IF(C49=TRUonly,PRODUCT(G49,tru_Load_Factor,tru__hp,AH49,R49,IF(AF49/TRU_oper&lt;1,1,AF49/TRU_oper)*(truck_idle/60),Other!$G$4/454)+PRODUCT(G49,R49,AG49,IF(AF49/TRU_oper&lt;1,1,AF49/TRU_oper)*(truck_idle/60),Other!$G$4/454)+PRODUCT(G49,R49,(AF49-IF(AF49/TRU_oper&lt;1,1,AF49/TRU_oper)*(truck_idle/60)),TRU_KW,gridNox,Other!$G$4/454),blank)</f>
        <v/>
      </c>
      <c r="AK49" s="435" t="str">
        <f>IF(C49=TRUonly,VLOOKUP(B49+1,'Table 6'!$B$3:$D$20,2),blank)</f>
        <v/>
      </c>
      <c r="AL49" s="112" t="str">
        <f>IF(C49=TRUonly,VLOOKUP(B49+1,'Tables 2-3 TRU'!$B$14:$D$31,2),blank)</f>
        <v/>
      </c>
      <c r="AM49" s="243" t="str">
        <f>IF(C49=TRUonly,PRODUCT(G49,S49,AF49-IF(AF49/TRU_oper&lt;1,1,AF49/TRU_oper)*(truck_idle/60),tru_Load_Factor,tru__hp,AL49,Other!$G$4/454)+PRODUCT(G49,tru_Load_Factor,tru__hp,AL49,S49,IF(AF49/TRU_oper&lt;1,1,AF49/TRU_oper)*(truck_idle/60),Other!$G$4/454)+PRODUCT(G49,S49,AK49,IF(AF49/TRU_oper&lt;1,1,AF49/TRU_oper)*(truck_idle/60),Other!$G$4/454),blank)</f>
        <v/>
      </c>
      <c r="AN49" s="243" t="str">
        <f>IF(C49=TRUonly,PRODUCT(G49,tru_Load_Factor,tru__hp,AL49,S49,IF(AF49/TRU_oper&lt;1,1,AF49/TRU_oper)*(truck_idle/60),Other!$G$4/454)+PRODUCT(G49,S49,AK49,IF(AF49/TRU_oper&lt;1,1,AF49/TRU_oper)*(truck_idle/60),Other!$G$4/454)+PRODUCT(G49,S49,(AF49-IF(AF49/TRU_oper&lt;1,1,AF49/TRU_oper)*(truck_idle/60)),TRU_KW,gridNox,Other!$G$4/454),blank)</f>
        <v/>
      </c>
      <c r="AO49" s="435" t="str">
        <f>IF(C49=TRUonly,VLOOKUP(B49+2,'Table 6'!$B$3:$D$20,2),blank)</f>
        <v/>
      </c>
      <c r="AP49" s="112" t="str">
        <f>IF(C49=TRUonly,VLOOKUP(B49+2,'Tables 2-3 TRU'!$B$14:$D$31,2),blank)</f>
        <v/>
      </c>
      <c r="AQ49" s="243" t="str">
        <f>IF(C49=TRUonly,PRODUCT(G49,T49,AF49-IF(AF49/TRU_oper&lt;1,1,AF49/TRU_oper)*(truck_idle/60),tru_Load_Factor,tru__hp,AP49,Other!$G$4/454)+PRODUCT(G49,tru_Load_Factor,tru__hp,AP49,T49,IF(AF49/TRU_oper&lt;1,1,AF49/TRU_oper)*(truck_idle/60),Other!$G$4/454)+PRODUCT(G49,T49,AO49,IF(AF49/TRU_oper&lt;1,1,AF49/TRU_oper)*(truck_idle/60),Other!$G$4/454),blank)</f>
        <v/>
      </c>
      <c r="AR49" s="243" t="str">
        <f>IF(C49=TRUonly,PRODUCT(G49,tru_Load_Factor,tru__hp,AP49,T49,IF(AF49/TRU_oper&lt;1,1,AF49/TRU_oper)*(truck_idle/60),Other!$G$4/454)+PRODUCT(G49,T49,AO49,IF(AF49/TRU_oper&lt;1,1,AF49/TRU_oper)*(truck_idle/60),Other!$G$4/454)+PRODUCT(G49,T49,(AF49-IF(AF49/TRU_oper&lt;1,1,AF49/TRU_oper)*(truck_idle/60)),TRU_KW,gridNox,Other!$G$4/454),blank)</f>
        <v/>
      </c>
      <c r="AS49" s="435" t="str">
        <f>IF(C49=TRUonly,VLOOKUP(B49+3,'Table 6'!$B$3:$D$20,2),blank)</f>
        <v/>
      </c>
      <c r="AT49" s="112" t="str">
        <f>IF(C49=TRUonly,VLOOKUP(B49+3,'Tables 2-3 TRU'!$B$14:$D$31,2),blank)</f>
        <v/>
      </c>
      <c r="AU49" s="243" t="str">
        <f>IF(C49=TRUonly,PRODUCT(G49,U49,AF49-IF(AF49/TRU_oper&lt;1,1,AF49/TRU_oper)*(truck_idle/60),tru_Load_Factor,tru__hp,AT49,Other!$G$4/454)+PRODUCT(G49,tru_Load_Factor,tru__hp,AT49,U49,IF(AF49/TRU_oper&lt;1,1,AF49/TRU_oper)*(truck_idle/60),Other!$G$4/454)+PRODUCT(G49,U49,AS49,IF(AF49/TRU_oper&lt;1,1,AF49/TRU_oper)*(truck_idle/60),Other!$G$4/454),blank)</f>
        <v/>
      </c>
      <c r="AV49" s="243" t="str">
        <f>IF(C49=TRUonly,PRODUCT(G49,tru_Load_Factor,tru__hp,AT49,U49,IF(AF49/TRU_oper&lt;1,1,AF49/TRU_oper)*(truck_idle/60),Other!$G$4/454)+PRODUCT(G49,U49,AS49,IF(AF49/TRU_oper&lt;1,1,AF49/TRU_oper)*(truck_idle/60),Other!$G$4/454)+PRODUCT(G49,U49,(AF49-IF(AF49/TRU_oper&lt;1,1,AF49/TRU_oper)*(truck_idle/60)),TRU_KW,gridNox,Other!$G$4/454),blank)</f>
        <v/>
      </c>
      <c r="AW49" s="435" t="str">
        <f>IF(C49=TRUonly,VLOOKUP(B49+4,'Table 6'!$B$3:$D$20,2),blank)</f>
        <v/>
      </c>
      <c r="AX49" s="112" t="str">
        <f>IF(C49=TRUonly,VLOOKUP(B49+4,'Tables 2-3 TRU'!$B$14:$D$31,2),blank)</f>
        <v/>
      </c>
      <c r="AY49" s="243" t="str">
        <f>IF(C49=TRUonly,PRODUCT(G49,V49,AF49-IF(AF49/TRU_oper&lt;1,1,AF49/TRU_oper)*(truck_idle/60),tru_Load_Factor,tru__hp,AX49,Other!$G$4/454)+PRODUCT(G49,tru_Load_Factor,tru__hp,AX49,V49,IF(AF49/TRU_oper&lt;1,1,AF49/TRU_oper)*(truck_idle/60),Other!$G$4/454)+PRODUCT(G49,V49,AW49,IF(AF49/TRU_oper&lt;1,1,AF49/TRU_oper)*(truck_idle/60),Other!$G$4/454),blank)</f>
        <v/>
      </c>
      <c r="AZ49" s="243" t="str">
        <f>IF(C49=TRUonly,PRODUCT(G49,tru_Load_Factor,tru__hp,AX49,V49,IF(AF49/TRU_oper&lt;1,1,AF49/TRU_oper)*(truck_idle/60),Other!$G$4/454)+PRODUCT(G49,V49,AW49,IF(AF49/TRU_oper&lt;1,1,AF49/TRU_oper)*(truck_idle/60),Other!$G$4/454)+PRODUCT(G49,V49,(AF49-IF(AF49/TRU_oper&lt;1,1,AF49/TRU_oper)*(truck_idle/60)),TRU_KW,gridNox,Other!$G$4/454),blank)</f>
        <v/>
      </c>
      <c r="BA49" s="435" t="str">
        <f>IF(C49=TRUonly,VLOOKUP(B49+5,'Table 6'!$B$3:$D$20,2),blank)</f>
        <v/>
      </c>
      <c r="BB49" s="112" t="str">
        <f>IF(C49=TRUonly,VLOOKUP(B49+5,'Tables 2-3 TRU'!$B$14:$D$31,2),blank)</f>
        <v/>
      </c>
      <c r="BC49" s="243" t="str">
        <f>IF(C49=TRUonly,PRODUCT(G49,W49,AF49-IF(AF49/TRU_oper&lt;1,1,AF49/TRU_oper)*(truck_idle/60),tru_Load_Factor,tru__hp,BB49,Other!$G$4/454)+PRODUCT(G49,tru_Load_Factor,tru__hp,BB49,W49,IF(AF49/TRU_oper&lt;1,1,AF49/TRU_oper)*(truck_idle/60),Other!$G$4/454)+PRODUCT(G49,W49,BA49,IF(AF49/TRU_oper&lt;1,1,AF49/TRU_oper)*(truck_idle/60),Other!$G$4/454),blank)</f>
        <v/>
      </c>
      <c r="BD49" s="243" t="str">
        <f>IF(C49=TRUonly,PRODUCT(G49,tru_Load_Factor,tru__hp,BB49,W49,IF(AF49/TRU_oper&lt;1,1,AF49/TRU_oper)*(truck_idle/60),Other!$G$4/454)+PRODUCT(G49,W49,BA49,IF(AF49/TRU_oper&lt;1,1,AF49/TRU_oper)*(truck_idle/60),Other!$G$4/454)+PRODUCT(G49,W49,(AF49-IF(AF49/TRU_oper&lt;1,1,AF49/TRU_oper)*(truck_idle/60)),TRU_KW,gridNox,Other!$G$4/454),blank)</f>
        <v/>
      </c>
      <c r="BE49" s="435" t="str">
        <f>IF(C49=TRUonly,VLOOKUP(B49+6,'Table 6'!$B$3:$D$20,2),blank)</f>
        <v/>
      </c>
      <c r="BF49" s="112" t="str">
        <f>IF(C49=TRUonly,VLOOKUP(B49+6,'Tables 2-3 TRU'!$B$14:$D$31,2),blank)</f>
        <v/>
      </c>
      <c r="BG49" s="243" t="str">
        <f>IF(C49=TRUonly,PRODUCT(G49,X49,AF49-IF(AF49/TRU_oper&lt;1,1,AF49/TRU_oper)*(truck_idle/60),tru_Load_Factor,tru__hp,BF49,Other!$G$4/454)+PRODUCT(G49,tru_Load_Factor,tru__hp,BF49,X49,IF(AF49/TRU_oper&lt;1,1,AF49/TRU_oper)*(truck_idle/60),Other!$G$4/454)+PRODUCT(G49,X49,BE49,IF(AF49/TRU_oper&lt;1,1,AF49/TRU_oper)*(truck_idle/60),Other!$G$4/454),blank)</f>
        <v/>
      </c>
      <c r="BH49" s="243" t="str">
        <f>IF(C49=TRUonly,PRODUCT(G49,tru_Load_Factor,tru__hp,BF49,X49,IF(AF49/TRU_oper&lt;1,1,AF49/TRU_oper)*(truck_idle/60),Other!$G$4/454)+PRODUCT(G49,X49,BE49,IF(AF49/TRU_oper&lt;1,1,AF49/TRU_oper)*(truck_idle/60),Other!$G$4/454)+PRODUCT(G49,X49,(AF49-IF(AF49/TRU_oper&lt;1,1,AF49/TRU_oper)*(truck_idle/60)),TRU_KW,gridNox,Other!$G$4/454),blank)</f>
        <v/>
      </c>
      <c r="BI49" s="435" t="str">
        <f>IF(C49=TRUonly,VLOOKUP(B49+7,'Table 6'!$B$3:$D$20,2),blank)</f>
        <v/>
      </c>
      <c r="BJ49" s="112" t="str">
        <f>IF(C49=TRUonly,VLOOKUP(B49+7,'Tables 2-3 TRU'!$B$14:$D$31,2),blank)</f>
        <v/>
      </c>
      <c r="BK49" s="243" t="str">
        <f>IF(C49=TRUonly,PRODUCT(G49,Y49,AF49-IF(AF49/TRU_oper&lt;1,1,AF49/TRU_oper)*(truck_idle/60),tru_Load_Factor,tru__hp,BJ49,Other!$G$4/454)+PRODUCT(G49,tru_Load_Factor,tru__hp,BJ49,Y49,IF(AF49/TRU_oper&lt;1,1,AF49/TRU_oper)*(truck_idle/60),Other!$G$4/454)+PRODUCT(G49,Y49,BI49,IF(AF49/TRU_oper&lt;1,1,AF49/TRU_oper)*(truck_idle/60),Other!$G$4/454),blank)</f>
        <v/>
      </c>
      <c r="BL49" s="243" t="str">
        <f>IF(C49=TRUonly,PRODUCT(G49,tru_Load_Factor,tru__hp,BJ49,Y49,IF(AF49/TRU_oper&lt;1,1,AF49/TRU_oper)*(truck_idle/60),Other!$G$4/454)+PRODUCT(G49,Y49,BI49,IF(AF49/TRU_oper&lt;1,1,AF49/TRU_oper)*(truck_idle/60),Other!$G$4/454)+PRODUCT(G49,Y49,(AF49-IF(AF49/TRU_oper&lt;1,1,AF49/TRU_oper)*(truck_idle/60)),TRU_KW,gridNox,Other!$G$4/454),blank)</f>
        <v/>
      </c>
      <c r="BM49" s="435" t="str">
        <f>IF(C49=TRUonly,VLOOKUP(B49+8,'Table 6'!$B$3:$D$20,2),blank)</f>
        <v/>
      </c>
      <c r="BN49" s="112" t="str">
        <f>IF(C49=TRUonly,VLOOKUP(B49+8,'Tables 2-3 TRU'!$B$14:$D$31,2),blank)</f>
        <v/>
      </c>
      <c r="BO49" s="243" t="str">
        <f>IF(C49=TRUonly,PRODUCT(G49,Z49,AF49-IF(AF49/TRU_oper&lt;1,1,AF49/TRU_oper)*(truck_idle/60),tru_Load_Factor,tru__hp,BN49,Other!$G$4/454)+PRODUCT(G49,tru_Load_Factor,tru__hp,BN49,Z49,IF(AF49/TRU_oper&lt;1,1,AF49/TRU_oper)*(truck_idle/60),Other!$G$4/454)+PRODUCT(G49,Z49,BM49,IF(AF49/TRU_oper&lt;1,1,AF49/TRU_oper)*(truck_idle/60),Other!$G$4/454),blank)</f>
        <v/>
      </c>
      <c r="BP49" s="243" t="str">
        <f>IF(C49=TRUonly,PRODUCT(G49,tru_Load_Factor,tru__hp,BN49,Z49,(AF49/TRU_oper)*(truck_idle/60),Other!$G$4/454)+PRODUCT(G49,Z49,BM49,(AF49/TRU_oper)*(truck_idle/60),Other!$G$4/454)+PRODUCT(G49,Z49,(AF49-(AF49/TRU_oper)*(truck_idle/60)),TRU_KW,gridNox,Other!$G$4/454),blank)</f>
        <v/>
      </c>
      <c r="BQ49" s="435" t="str">
        <f>IF(C49=TRUonly,VLOOKUP(B49+9,'Table 6'!$B$3:$D$20,2),blank)</f>
        <v/>
      </c>
      <c r="BR49" s="112" t="str">
        <f>IF(C49=TRUonly,VLOOKUP(B49+9,'Tables 2-3 TRU'!$B$14:$D$31,2),blank)</f>
        <v/>
      </c>
      <c r="BS49" s="243" t="str">
        <f>IF(C49=TRUonly,PRODUCT(G49,AA49,AF49-IF(AF49/TRU_oper&lt;1,1,AF49/TRU_oper)*(truck_idle/60),tru_Load_Factor,tru__hp,BR49,Other!$G$4/454)+PRODUCT(G49,tru_Load_Factor,tru__hp,BR49,AA49,IF(AF49/TRU_oper&lt;1,1,AF49/TRU_oper)*(truck_idle/60),Other!$G$4/454)+PRODUCT(G49,AA49,BQ49,IF(AF49/TRU_oper&lt;1,1,AF49/TRU_oper)*(truck_idle/60),Other!$G$4/454),blank)</f>
        <v/>
      </c>
      <c r="BT49" s="243" t="str">
        <f>IF(C49=TRUonly,PRODUCT(G49,tru_Load_Factor,tru__hp,BR49,AA49,IF(AF49/TRU_oper&lt;1,1,AF49/TRU_oper)*(truck_idle/60),Other!$G$4/454)+PRODUCT(G49,AA49,BQ49,IF(AF49/TRU_oper&lt;1,1,AF49/TRU_oper)*(truck_idle/60),Other!$G$4/454)+PRODUCT(G49,AA49,(AF49-IF(AF49/TRU_oper&lt;1,1,AF49/TRU_oper)*(truck_idle/60)),TRU_KW,gridNox,Other!$G$4/454),blank)</f>
        <v/>
      </c>
      <c r="BU49" s="112"/>
      <c r="BV49" s="435" t="str">
        <f>IF(C49=TRUonly,VLOOKUP(B49+0,'Table 6'!$B$3:$D$20,3),blank)</f>
        <v/>
      </c>
      <c r="BW49" s="112" t="str">
        <f>IF(C49=TRUonly,VLOOKUP(B49+0,'Tables 2-3 TRU'!$B$14:$D$31,3),blank)</f>
        <v/>
      </c>
      <c r="BX49" s="243" t="str">
        <f>IF(C49=TRUonly,PRODUCT(G49,R49,AF49-IF(AF49/TRU_oper&lt;1,1,AF49/TRU_oper)*(truck_idle/60),tru_Load_Factor,tru__hp,BW49,Other!$G$4/454)+PRODUCT(G49,tru_Load_Factor,tru__hp,BW49,R49,IF(AF49/TRU_oper&lt;1,1,AF49/TRU_oper)*(truck_idle/60),365/454)+PRODUCT(G49,R49,BV49,IF(AF49/TRU_oper&lt;1,1,AF49/TRU_oper)*(truck_idle/60),Other!$G$4/454),blank)</f>
        <v/>
      </c>
      <c r="BY49" s="243" t="str">
        <f>IF(C49=TRUonly,PRODUCT(G49,tru_Load_Factor,tru__hp,BW49,R49,IF(AF49/TRU_oper&lt;1,1,AF49/TRU_oper)*(truck_idle/60),Other!$G$4/454)+PRODUCT(G49,R49,BV49,IF(AF49/TRU_oper&lt;1,1,AF49/TRU_oper)*(truck_idle/60),Other!$G$4/454)+PRODUCT(G49,R49,(AF49-IF(AF49/TRU_oper&lt;1,1,AF49/TRU_oper)*(truck_idle/60)),TRU_KW,gridPM,Other!$G$4/454),blank)</f>
        <v/>
      </c>
      <c r="BZ49" s="435" t="str">
        <f>IF(C49=TRUonly,VLOOKUP(B49+1,'Table 6'!$B$3:$D$20,3),blank)</f>
        <v/>
      </c>
      <c r="CA49" s="112" t="str">
        <f>IF(C49=TRUonly,VLOOKUP(B49+1,'Tables 2-3 TRU'!$B$14:$D$31,3),blank)</f>
        <v/>
      </c>
      <c r="CB49" s="243" t="str">
        <f>IF(C49=TRUonly,PRODUCT(G49,S49,AF49-IF(AF49/TRU_oper&lt;1,1,AF49/TRU_oper)*(truck_idle/60),tru_Load_Factor,tru__hp,CA49,Other!$G$4/454)+PRODUCT(G49,tru_Load_Factor,tru__hp,CA49,S49,IF(AF49/TRU_oper&lt;1,1,AF49/TRU_oper)*(truck_idle/60),365/454)+PRODUCT(G49,S49,BZ49,IF(AF49/TRU_oper&lt;1,1,AF49/TRU_oper)*(truck_idle/60),Other!$G$4/454),blank)</f>
        <v/>
      </c>
      <c r="CC49" s="243" t="str">
        <f>IF(C49=TRUonly,PRODUCT(G49,tru_Load_Factor,tru__hp,CA49,S49,IF(AF49/TRU_oper&lt;1,1,AF49/TRU_oper)*(truck_idle/60),Other!$G$4/454)+PRODUCT(G49,S49,BZ49,IF(AF49/TRU_oper&lt;1,1,AF49/TRU_oper)*(truck_idle/60),Other!$G$4/454)+PRODUCT(G49,S49,(AF49-IF(AF49/TRU_oper&lt;1,1,AF49/TRU_oper)*(truck_idle/60)),TRU_KW,gridPM,Other!$G$4/454),blank)</f>
        <v/>
      </c>
      <c r="CD49" s="435" t="str">
        <f>IF(C49=TRUonly,VLOOKUP(B49+2,'Table 6'!$B$3:$D$20,3),blank)</f>
        <v/>
      </c>
      <c r="CE49" s="112" t="str">
        <f>IF(C49=TRUonly,VLOOKUP(B49+2,'Tables 2-3 TRU'!$B$14:$D$31,3),blank)</f>
        <v/>
      </c>
      <c r="CF49" s="243" t="str">
        <f>IF(C49=TRUonly,PRODUCT(G49,T49,AF49-IF(AF49/TRU_oper&lt;1,1,AF49/TRU_oper)*(truck_idle/60),tru_Load_Factor,tru__hp,CE49,Other!$G$4/454)+PRODUCT(G49,tru_Load_Factor,tru__hp,CE49,T49,IF(AF49/TRU_oper&lt;1,1,AF49/TRU_oper)*(truck_idle/60),365/454)+PRODUCT(G49,T49,CD49,IF(AF49/TRU_oper&lt;1,1,AF49/TRU_oper)*(truck_idle/60),Other!$G$4/454),blank)</f>
        <v/>
      </c>
      <c r="CG49" s="243" t="str">
        <f>IF(C49=TRUonly,PRODUCT(G49,tru_Load_Factor,tru__hp,CE49,T49,IF(AF49/TRU_oper&lt;1,1,AF49/TRU_oper)*(truck_idle/60),Other!$G$4/454)+PRODUCT(G49,T49,CD49,IF(AF49/TRU_oper&lt;1,1,AF49/TRU_oper)*(truck_idle/60),Other!$G$4/454)+PRODUCT(G49,T49,(AF49-IF(AF49/TRU_oper&lt;1,1,AF49/TRU_oper)*(truck_idle/60)),TRU_KW,gridPM,Other!$G$4/454),blank)</f>
        <v/>
      </c>
      <c r="CH49" s="435" t="str">
        <f>IF(C49=TRUonly,VLOOKUP(B49+3,'Table 6'!$B$3:$D$20,3),blank)</f>
        <v/>
      </c>
      <c r="CI49" s="112" t="str">
        <f>IF(C49=TRUonly,VLOOKUP(B49+3,'Tables 2-3 TRU'!$B$14:$D$31,3),blank)</f>
        <v/>
      </c>
      <c r="CJ49" s="243" t="str">
        <f>IF(C49=TRUonly,PRODUCT(G49,U49,AF49-IF(AF49/TRU_oper&lt;1,1,AF49/TRU_oper)*(truck_idle/60),tru_Load_Factor,tru__hp,CI49,Other!$G$4/454)+PRODUCT(G49,tru_Load_Factor,tru__hp,CI49,U49,IF(AF49/TRU_oper&lt;1,1,AF49/TRU_oper)*(truck_idle/60),Other!$G$4/454)+PRODUCT(G49,U49,CH49,IF(AF49/TRU_oper&lt;1,1,AF49/TRU_oper)*(truck_idle/60),Other!$G$4/454),blank)</f>
        <v/>
      </c>
      <c r="CK49" s="243" t="str">
        <f>IF(C49=TRUonly,PRODUCT(G49,tru_Load_Factor,tru__hp,CI49,U49,IF(AF49/TRU_oper&lt;1,1,AF49/TRU_oper)*(truck_idle/60),Other!$G$4/454)+PRODUCT(G49,U49,CH49,IF(AF49/TRU_oper&lt;1,1,AF49/TRU_oper)*(truck_idle/60),Other!$G$4/454)+PRODUCT(G49,U49,(AF49-IF(AF49/TRU_oper&lt;1,1,AF49/TRU_oper)*(truck_idle/60)),TRU_KW,gridPM,Other!$G$4/454),blank)</f>
        <v/>
      </c>
      <c r="CL49" s="435" t="str">
        <f>IF(C49=TRUonly,VLOOKUP(B49+4,'Table 6'!$B$3:$D$20,3),blank)</f>
        <v/>
      </c>
      <c r="CM49" s="112" t="str">
        <f>IF(C49=TRUonly,VLOOKUP(B49+4,'Tables 2-3 TRU'!$B$14:$D$31,3),blank)</f>
        <v/>
      </c>
      <c r="CN49" s="243" t="str">
        <f>IF(C49=TRUonly,PRODUCT(G49,V49,AF49-IF(AF49/TRU_oper&lt;1,1,AF49/TRU_oper)*(truck_idle/60),tru_Load_Factor,tru__hp,CM49,Other!$G$4/454)+PRODUCT(G49,tru_Load_Factor,tru__hp,CM49,V49,IF(AF49/TRU_oper&lt;1,1,AF49/TRU_oper)*(truck_idle/60),Other!$G$4/454)+PRODUCT(G49,V49,CL49,IF(AF49/TRU_oper&lt;1,1,AF49/TRU_oper)*(truck_idle/60),Other!$G$4/454),blank)</f>
        <v/>
      </c>
      <c r="CO49" s="243" t="str">
        <f>IF(C49=TRUonly,PRODUCT(G49,tru_Load_Factor,tru__hp,CM49,V49,IF(AF49/TRU_oper&lt;1,1,AF49/TRU_oper)*(truck_idle/60),Other!$G$4/454)+PRODUCT(G49,V49,CL49,IF(AF49/TRU_oper&lt;1,1,AF49/TRU_oper)*(truck_idle/60),Other!$G$4/454)+PRODUCT(G49,V49,(AF49-IF(AF49/TRU_oper&lt;1,1,AF49/TRU_oper)*(truck_idle/60)),TRU_KW,gridPM,Other!$G$4/454),blank)</f>
        <v/>
      </c>
      <c r="CP49" s="435" t="str">
        <f>IF(C49=TRUonly,VLOOKUP(B49+5,'Table 6'!$B$3:$D$20,3),blank)</f>
        <v/>
      </c>
      <c r="CQ49" s="112" t="str">
        <f>IF(C49=TRUonly,VLOOKUP(B49+5,'Tables 2-3 TRU'!$B$14:$D$31,3),blank)</f>
        <v/>
      </c>
      <c r="CR49" s="243" t="str">
        <f>IF(C49=TRUonly,PRODUCT(G49,W49,AF49-IF(AF49/TRU_oper&lt;1,1,AF49/TRU_oper)*(truck_idle/60),tru_Load_Factor,tru__hp,CQ49,Other!$G$4/454)+PRODUCT(G49,tru_Load_Factor,tru__hp,CQ49,W49,IF(AF49/TRU_oper&lt;1,1,AF49/TRU_oper)*(truck_idle/60),Other!$G$4/454)+PRODUCT(G49,W49,CP49,IF(AF49/TRU_oper&lt;1,1,AF49/TRU_oper)*(truck_idle/60),Other!$G$4/454),blank)</f>
        <v/>
      </c>
      <c r="CS49" s="243" t="str">
        <f>IF(C49=TRUonly,PRODUCT(G49,tru_Load_Factor,tru__hp,CQ49,W49,IF(AF49/TRU_oper&lt;1,1,AF49/TRU_oper)*(truck_idle/60),Other!$G$4/454)+PRODUCT(G49,W49,CP49,IF(AF49/TRU_oper&lt;1,1,AF49/TRU_oper)*(truck_idle/60),Other!$G$4/454)+PRODUCT(G49,W49,(AF49-IF(AF49/TRU_oper&lt;1,1,AF49/TRU_oper)*(truck_idle/60)),TRU_KW,gridPM,Other!$G$4/454),blank)</f>
        <v/>
      </c>
      <c r="CT49" s="435" t="str">
        <f>IF(C49=TRUonly,VLOOKUP(B49+6,'Table 6'!$B$3:$D$20,3),blank)</f>
        <v/>
      </c>
      <c r="CU49" s="112" t="str">
        <f>IF(C49=TRUonly,VLOOKUP(B49+6,'Tables 2-3 TRU'!$B$14:$D$31,3),blank)</f>
        <v/>
      </c>
      <c r="CV49" s="243" t="str">
        <f>IF(C49=TRUonly,PRODUCT(G49,X49,AF49-IF(AF49/TRU_oper&lt;1,1,AF49/TRU_oper)*(truck_idle/60),tru_Load_Factor,tru__hp,CU49,Other!$G$4/454)+PRODUCT(G49,tru_Load_Factor,tru__hp,CU49,X49,IF(AF49/TRU_oper&lt;1,1,AF49/TRU_oper)*(truck_idle/60),Other!$G$4/454)+PRODUCT(G49,X49,CT49,IF(AF49/TRU_oper&lt;1,1,AF49/TRU_oper)*(truck_idle/60),Other!$G$4/454),blank)</f>
        <v/>
      </c>
      <c r="CW49" s="243" t="str">
        <f>IF(C49=TRUonly,PRODUCT(G49,tru_Load_Factor,tru__hp,CU49,X49,IF(AF49/TRU_oper&lt;1,1,AF49/TRU_oper)*(truck_idle/60),Other!$G$4/454)+PRODUCT(G49,X49,CT49,IF(AF49/TRU_oper&lt;1,1,AF49/TRU_oper)*(truck_idle/60),Other!$G$4/454)+PRODUCT(G49,X49,(AF49-IF(AF49/TRU_oper&lt;1,1,AF49/TRU_oper)*(truck_idle/60)),TRU_KW,gridPM,Other!$G$4/454),blank)</f>
        <v/>
      </c>
      <c r="CX49" s="435" t="str">
        <f>IF(C49=TRUonly,VLOOKUP(B49+7,'Table 6'!$B$3:$D$20,3),blank)</f>
        <v/>
      </c>
      <c r="CY49" s="112" t="str">
        <f>IF(C49=TRUonly,VLOOKUP(B49+7,'Tables 2-3 TRU'!$B$14:$D$31,3),blank)</f>
        <v/>
      </c>
      <c r="CZ49" s="243" t="str">
        <f>IF(C49=TRUonly,PRODUCT(G49,Y49,AF49-IF(AF49/TRU_oper&lt;1,1,AF49/TRU_oper)*(truck_idle/60),tru_Load_Factor,tru__hp,CY49,Other!$G$4/454)+PRODUCT(G49,tru_Load_Factor,tru__hp,CY49,Y49,IF(AF49/TRU_oper&lt;1,1,AF49/TRU_oper)*(truck_idle/60),Other!$G$4/454)+PRODUCT(G49,Y49,CX49,IF(AF49/TRU_oper&lt;1,1,AF49/TRU_oper)*(truck_idle/60),Other!$G$4/454),blank)</f>
        <v/>
      </c>
      <c r="DA49" s="243" t="str">
        <f>IF(C49=TRUonly,PRODUCT(G49,tru_Load_Factor,tru__hp,CY49,Y49,IF(AF49/TRU_oper&lt;1,1,AF49/TRU_oper)*(truck_idle/60),Other!$G$4/454)+PRODUCT(G49,Y49,CX49,IF(AF49/TRU_oper&lt;1,1,AF49/TRU_oper)*(truck_idle/60),Other!$G$4/454)+PRODUCT(G49,Y49,(AF49-IF(AF49/TRU_oper&lt;1,1,AF49/TRU_oper)*(truck_idle/60)),TRU_KW,gridPM,Other!$G$4/454),blank)</f>
        <v/>
      </c>
      <c r="DB49" s="435" t="str">
        <f>IF(C49=TRUonly,VLOOKUP(B49+8,'Table 6'!$B$3:$D$20,3),blank)</f>
        <v/>
      </c>
      <c r="DC49" s="112" t="str">
        <f>IF(C49=TRUonly,VLOOKUP(B49+8,'Tables 2-3 TRU'!$B$14:$D$31,3),blank)</f>
        <v/>
      </c>
      <c r="DD49" s="243" t="str">
        <f>IF(C49=TRUonly,PRODUCT(G49,Z49,AF49-IF(AF49/TRU_oper&lt;1,1,AF49/TRU_oper)*(truck_idle/60),tru_Load_Factor,tru__hp,DC49,Other!$G$4/454)+PRODUCT(G49,tru_Load_Factor,tru__hp,DC49,Z49,IF(AF49/TRU_oper&lt;1,1,AF49/TRU_oper)*(truck_idle/60),Other!$G$4/454)+PRODUCT(G49,Z49,DB49,IF(AF49/TRU_oper&lt;1,1,AF49/TRU_oper)*(truck_idle/60),Other!$G$4/454),blank)</f>
        <v/>
      </c>
      <c r="DE49" s="243" t="str">
        <f>IF(C49=TRUonly,PRODUCT(G49,tru_Load_Factor,tru__hp,DC49,Z49,IF(AF49/TRU_oper&lt;1,1,AF49/TRU_oper)*(truck_idle/60),Other!$G$4/454)+PRODUCT(G49,Z49,DB49,IF(AF49/TRU_oper&lt;1,1,AF49/TRU_oper)*(truck_idle/60),Other!$G$4/454)+PRODUCT(G49,Z49,(AF49-IF(AF49/TRU_oper&lt;1,1,AF49/TRU_oper)*(truck_idle/60)),TRU_KW,gridPM,Other!$G$4/454),blank)</f>
        <v/>
      </c>
      <c r="DF49" s="435" t="str">
        <f>IF(C49=TRUonly,VLOOKUP(B49+9,'Table 6'!$B$3:$D$20,3),blank)</f>
        <v/>
      </c>
      <c r="DG49" s="112" t="str">
        <f>IF(C49=TRUonly,VLOOKUP(B49+9,'Tables 2-3 TRU'!$B$14:$D$31,3),blank)</f>
        <v/>
      </c>
      <c r="DH49" s="243" t="str">
        <f>IF(C49=TRUonly,PRODUCT(G49,AA49,AF49-IF(AF49/TRU_oper&lt;1,1,AF49/TRU_oper)*(truck_idle/60),tru_Load_Factor,tru__hp,DG49,Other!$G$4/454)+PRODUCT(G49,tru_Load_Factor,tru__hp,DG49,AA49,IF(AF49/TRU_oper&lt;1,1,AF49/TRU_oper)*(truck_idle/60),Other!$G$4/454)+PRODUCT(G49,AA49,DF49,IF(AF49/TRU_oper&lt;1,1,AF49/TRU_oper)*(truck_idle/60),Other!$G$4/454),blank)</f>
        <v/>
      </c>
      <c r="DI49" s="243" t="str">
        <f>IF(C49=TRUonly,PRODUCT(G49,tru_Load_Factor,tru__hp,DG49,AA49,IF(AF49/TRU_oper&lt;1,1,AF49/TRU_oper)*(truck_idle/60),Other!$G$4/454)+PRODUCT(G49,AA49,DF49,IF(AF49/TRU_oper&lt;1,1,AF49/TRU_oper)*(truck_idle/60),Other!$G$4/454)+PRODUCT(G49,AA49,(AF49-IF(AF49/TRU_oper&lt;1,1,AF49/TRU_oper)*(truck_idle/60)),TRU_KW,gridPM,Other!$G$4/454),blank)</f>
        <v/>
      </c>
      <c r="DK49" s="4" t="str">
        <f t="shared" si="9"/>
        <v/>
      </c>
      <c r="DL49" s="4" t="str">
        <f t="shared" si="10"/>
        <v/>
      </c>
      <c r="DM49" s="4"/>
      <c r="DN49" s="4" t="str">
        <f t="shared" si="11"/>
        <v/>
      </c>
      <c r="DO49" s="4" t="str">
        <f t="shared" si="12"/>
        <v/>
      </c>
      <c r="DP49" s="4"/>
      <c r="DQ49" s="4" t="str">
        <f t="shared" si="13"/>
        <v/>
      </c>
      <c r="DR49" s="4" t="str">
        <f t="shared" si="14"/>
        <v/>
      </c>
      <c r="DS49" s="4" t="str">
        <f t="shared" si="15"/>
        <v/>
      </c>
      <c r="DT49" s="244" t="str">
        <f t="shared" si="16"/>
        <v/>
      </c>
      <c r="DU49" s="55"/>
    </row>
    <row r="50" spans="1:125" x14ac:dyDescent="0.2">
      <c r="A50" t="str">
        <f>IF(C50=TRUonly,'User Input Data'!A54,blank)</f>
        <v/>
      </c>
      <c r="B50" t="str">
        <f>IF(C50=TRUonly,'User Input Data'!B54,blank)</f>
        <v/>
      </c>
      <c r="C50" t="str">
        <f>IF('User Input Data'!C54=TRUonly,'User Input Data'!C54,blank)</f>
        <v/>
      </c>
      <c r="D50" t="str">
        <f>IF(AND('User Input Data'!D54&gt;1,C50=TRUonly),'User Input Data'!D54,blank)</f>
        <v/>
      </c>
      <c r="E50" t="str">
        <f>IF(AND('User Input Data'!E54&gt;1,C50=TRUonly),'User Input Data'!E54,blank)</f>
        <v/>
      </c>
      <c r="F50" t="str">
        <f>IF(AND('User Input Data'!F54&gt;1,C50=TRUonly),'User Input Data'!F54,blank)</f>
        <v/>
      </c>
      <c r="G50" t="str">
        <f>IF(AND('User Input Data'!G54&gt;1,C50=TRUonly),'User Input Data'!G54,blank)</f>
        <v/>
      </c>
      <c r="H50" s="78"/>
      <c r="I50" s="78"/>
      <c r="J50" s="78"/>
      <c r="K50" s="78"/>
      <c r="L50" s="78"/>
      <c r="M50" s="78"/>
      <c r="N50" s="78"/>
      <c r="O50" s="78"/>
      <c r="P50" s="78"/>
      <c r="Q50" s="78"/>
      <c r="R50" s="79" t="str">
        <f>IF(C50=TRUonly,'User Input Data'!R54,blank)</f>
        <v/>
      </c>
      <c r="S50" s="79" t="str">
        <f>IF(C50=TRUonly,'User Input Data'!S54,blank)</f>
        <v/>
      </c>
      <c r="T50" s="79" t="str">
        <f>IF(C50=TRUonly,'User Input Data'!T54,blank)</f>
        <v/>
      </c>
      <c r="U50" s="79" t="str">
        <f>IF(C50=TRUonly,'User Input Data'!U54,blank)</f>
        <v/>
      </c>
      <c r="V50" s="79" t="str">
        <f>IF(C50=TRUonly,'User Input Data'!V54,blank)</f>
        <v/>
      </c>
      <c r="W50" s="79" t="str">
        <f>IF(C50=TRUonly,'User Input Data'!W54,blank)</f>
        <v/>
      </c>
      <c r="X50" s="79" t="str">
        <f>IF(C50=TRUonly,'User Input Data'!X54,blank)</f>
        <v/>
      </c>
      <c r="Y50" s="79" t="str">
        <f>IF(C50=TRUonly,'User Input Data'!Y54,blank)</f>
        <v/>
      </c>
      <c r="Z50" s="79" t="str">
        <f>IF(C50=TRUonly,'User Input Data'!Z54,blank)</f>
        <v/>
      </c>
      <c r="AA50" s="79" t="str">
        <f>IF(C50=TRUonly,'User Input Data'!AA54,blank)</f>
        <v/>
      </c>
      <c r="AB50" s="9" t="str">
        <f>IF('User Input Data'!C54=TRUonly,'User Input Data'!AC54,blank)</f>
        <v/>
      </c>
      <c r="AC50" s="9" t="str">
        <f>IF('User Input Data'!C54=TRUonly,'User Input Data'!AD54,blank)</f>
        <v/>
      </c>
      <c r="AE50" s="78"/>
      <c r="AF50" t="str">
        <f>IF(F50&gt;0,F50,Other!$G$7)</f>
        <v/>
      </c>
      <c r="AG50" s="435" t="str">
        <f>IF(C50=TRUonly,VLOOKUP(B50+0,'Table 6'!$B$3:$D$20,2),blank)</f>
        <v/>
      </c>
      <c r="AH50" t="str">
        <f>IF(C50=TRUonly,VLOOKUP(B50+0,'Tables 2-3 TRU'!$B$14:$D$31,2),blank)</f>
        <v/>
      </c>
      <c r="AI50" s="243" t="str">
        <f>IF(C50=TRUonly,PRODUCT(G50,IF(AF50/TRU_oper&lt;1,1,AF50/TRU_oper)*(truck_idle/60),Other!$G$4/454,AG50,R50)+PRODUCT(G50,tru_Load_Factor,tru__hp,R50,IF(AF50/TRU_oper&lt;1,1,AF50/TRU_oper)*(truck_idle/60),Other!$G$4/454,AH50)+PRODUCT(G50,R50,(AF50-IF(AF50/TRU_oper&lt;1,1,AF50/TRU_oper)*(truck_idle/60)),tru_Load_Factor,tru__hp,Other!$G$4/454,AH50),blank)</f>
        <v/>
      </c>
      <c r="AJ50" s="243" t="str">
        <f>IF(C50=TRUonly,PRODUCT(G50,tru_Load_Factor,tru__hp,AH50,R50,IF(AF50/TRU_oper&lt;1,1,AF50/TRU_oper)*(truck_idle/60),Other!$G$4/454)+PRODUCT(G50,R50,AG50,IF(AF50/TRU_oper&lt;1,1,AF50/TRU_oper)*(truck_idle/60),Other!$G$4/454)+PRODUCT(G50,R50,(AF50-IF(AF50/TRU_oper&lt;1,1,AF50/TRU_oper)*(truck_idle/60)),TRU_KW,gridNox,Other!$G$4/454),blank)</f>
        <v/>
      </c>
      <c r="AK50" s="435" t="str">
        <f>IF(C50=TRUonly,VLOOKUP(B50+1,'Table 6'!$B$3:$D$20,2),blank)</f>
        <v/>
      </c>
      <c r="AL50" s="112" t="str">
        <f>IF(C50=TRUonly,VLOOKUP(B50+1,'Tables 2-3 TRU'!$B$14:$D$31,2),blank)</f>
        <v/>
      </c>
      <c r="AM50" s="243" t="str">
        <f>IF(C50=TRUonly,PRODUCT(G50,S50,AF50-IF(AF50/TRU_oper&lt;1,1,AF50/TRU_oper)*(truck_idle/60),tru_Load_Factor,tru__hp,AL50,Other!$G$4/454)+PRODUCT(G50,tru_Load_Factor,tru__hp,AL50,S50,IF(AF50/TRU_oper&lt;1,1,AF50/TRU_oper)*(truck_idle/60),Other!$G$4/454)+PRODUCT(G50,S50,AK50,IF(AF50/TRU_oper&lt;1,1,AF50/TRU_oper)*(truck_idle/60),Other!$G$4/454),blank)</f>
        <v/>
      </c>
      <c r="AN50" s="243" t="str">
        <f>IF(C50=TRUonly,PRODUCT(G50,tru_Load_Factor,tru__hp,AL50,S50,IF(AF50/TRU_oper&lt;1,1,AF50/TRU_oper)*(truck_idle/60),Other!$G$4/454)+PRODUCT(G50,S50,AK50,IF(AF50/TRU_oper&lt;1,1,AF50/TRU_oper)*(truck_idle/60),Other!$G$4/454)+PRODUCT(G50,S50,(AF50-IF(AF50/TRU_oper&lt;1,1,AF50/TRU_oper)*(truck_idle/60)),TRU_KW,gridNox,Other!$G$4/454),blank)</f>
        <v/>
      </c>
      <c r="AO50" s="435" t="str">
        <f>IF(C50=TRUonly,VLOOKUP(B50+2,'Table 6'!$B$3:$D$20,2),blank)</f>
        <v/>
      </c>
      <c r="AP50" s="112" t="str">
        <f>IF(C50=TRUonly,VLOOKUP(B50+2,'Tables 2-3 TRU'!$B$14:$D$31,2),blank)</f>
        <v/>
      </c>
      <c r="AQ50" s="243" t="str">
        <f>IF(C50=TRUonly,PRODUCT(G50,T50,AF50-IF(AF50/TRU_oper&lt;1,1,AF50/TRU_oper)*(truck_idle/60),tru_Load_Factor,tru__hp,AP50,Other!$G$4/454)+PRODUCT(G50,tru_Load_Factor,tru__hp,AP50,T50,IF(AF50/TRU_oper&lt;1,1,AF50/TRU_oper)*(truck_idle/60),Other!$G$4/454)+PRODUCT(G50,T50,AO50,IF(AF50/TRU_oper&lt;1,1,AF50/TRU_oper)*(truck_idle/60),Other!$G$4/454),blank)</f>
        <v/>
      </c>
      <c r="AR50" s="243" t="str">
        <f>IF(C50=TRUonly,PRODUCT(G50,tru_Load_Factor,tru__hp,AP50,T50,IF(AF50/TRU_oper&lt;1,1,AF50/TRU_oper)*(truck_idle/60),Other!$G$4/454)+PRODUCT(G50,T50,AO50,IF(AF50/TRU_oper&lt;1,1,AF50/TRU_oper)*(truck_idle/60),Other!$G$4/454)+PRODUCT(G50,T50,(AF50-IF(AF50/TRU_oper&lt;1,1,AF50/TRU_oper)*(truck_idle/60)),TRU_KW,gridNox,Other!$G$4/454),blank)</f>
        <v/>
      </c>
      <c r="AS50" s="435" t="str">
        <f>IF(C50=TRUonly,VLOOKUP(B50+3,'Table 6'!$B$3:$D$20,2),blank)</f>
        <v/>
      </c>
      <c r="AT50" s="112" t="str">
        <f>IF(C50=TRUonly,VLOOKUP(B50+3,'Tables 2-3 TRU'!$B$14:$D$31,2),blank)</f>
        <v/>
      </c>
      <c r="AU50" s="243" t="str">
        <f>IF(C50=TRUonly,PRODUCT(G50,U50,AF50-IF(AF50/TRU_oper&lt;1,1,AF50/TRU_oper)*(truck_idle/60),tru_Load_Factor,tru__hp,AT50,Other!$G$4/454)+PRODUCT(G50,tru_Load_Factor,tru__hp,AT50,U50,IF(AF50/TRU_oper&lt;1,1,AF50/TRU_oper)*(truck_idle/60),Other!$G$4/454)+PRODUCT(G50,U50,AS50,IF(AF50/TRU_oper&lt;1,1,AF50/TRU_oper)*(truck_idle/60),Other!$G$4/454),blank)</f>
        <v/>
      </c>
      <c r="AV50" s="243" t="str">
        <f>IF(C50=TRUonly,PRODUCT(G50,tru_Load_Factor,tru__hp,AT50,U50,IF(AF50/TRU_oper&lt;1,1,AF50/TRU_oper)*(truck_idle/60),Other!$G$4/454)+PRODUCT(G50,U50,AS50,IF(AF50/TRU_oper&lt;1,1,AF50/TRU_oper)*(truck_idle/60),Other!$G$4/454)+PRODUCT(G50,U50,(AF50-IF(AF50/TRU_oper&lt;1,1,AF50/TRU_oper)*(truck_idle/60)),TRU_KW,gridNox,Other!$G$4/454),blank)</f>
        <v/>
      </c>
      <c r="AW50" s="435" t="str">
        <f>IF(C50=TRUonly,VLOOKUP(B50+4,'Table 6'!$B$3:$D$20,2),blank)</f>
        <v/>
      </c>
      <c r="AX50" s="112" t="str">
        <f>IF(C50=TRUonly,VLOOKUP(B50+4,'Tables 2-3 TRU'!$B$14:$D$31,2),blank)</f>
        <v/>
      </c>
      <c r="AY50" s="243" t="str">
        <f>IF(C50=TRUonly,PRODUCT(G50,V50,AF50-IF(AF50/TRU_oper&lt;1,1,AF50/TRU_oper)*(truck_idle/60),tru_Load_Factor,tru__hp,AX50,Other!$G$4/454)+PRODUCT(G50,tru_Load_Factor,tru__hp,AX50,V50,IF(AF50/TRU_oper&lt;1,1,AF50/TRU_oper)*(truck_idle/60),Other!$G$4/454)+PRODUCT(G50,V50,AW50,IF(AF50/TRU_oper&lt;1,1,AF50/TRU_oper)*(truck_idle/60),Other!$G$4/454),blank)</f>
        <v/>
      </c>
      <c r="AZ50" s="243" t="str">
        <f>IF(C50=TRUonly,PRODUCT(G50,tru_Load_Factor,tru__hp,AX50,V50,IF(AF50/TRU_oper&lt;1,1,AF50/TRU_oper)*(truck_idle/60),Other!$G$4/454)+PRODUCT(G50,V50,AW50,IF(AF50/TRU_oper&lt;1,1,AF50/TRU_oper)*(truck_idle/60),Other!$G$4/454)+PRODUCT(G50,V50,(AF50-IF(AF50/TRU_oper&lt;1,1,AF50/TRU_oper)*(truck_idle/60)),TRU_KW,gridNox,Other!$G$4/454),blank)</f>
        <v/>
      </c>
      <c r="BA50" s="435" t="str">
        <f>IF(C50=TRUonly,VLOOKUP(B50+5,'Table 6'!$B$3:$D$20,2),blank)</f>
        <v/>
      </c>
      <c r="BB50" s="112" t="str">
        <f>IF(C50=TRUonly,VLOOKUP(B50+5,'Tables 2-3 TRU'!$B$14:$D$31,2),blank)</f>
        <v/>
      </c>
      <c r="BC50" s="243" t="str">
        <f>IF(C50=TRUonly,PRODUCT(G50,W50,AF50-IF(AF50/TRU_oper&lt;1,1,AF50/TRU_oper)*(truck_idle/60),tru_Load_Factor,tru__hp,BB50,Other!$G$4/454)+PRODUCT(G50,tru_Load_Factor,tru__hp,BB50,W50,IF(AF50/TRU_oper&lt;1,1,AF50/TRU_oper)*(truck_idle/60),Other!$G$4/454)+PRODUCT(G50,W50,BA50,IF(AF50/TRU_oper&lt;1,1,AF50/TRU_oper)*(truck_idle/60),Other!$G$4/454),blank)</f>
        <v/>
      </c>
      <c r="BD50" s="243" t="str">
        <f>IF(C50=TRUonly,PRODUCT(G50,tru_Load_Factor,tru__hp,BB50,W50,IF(AF50/TRU_oper&lt;1,1,AF50/TRU_oper)*(truck_idle/60),Other!$G$4/454)+PRODUCT(G50,W50,BA50,IF(AF50/TRU_oper&lt;1,1,AF50/TRU_oper)*(truck_idle/60),Other!$G$4/454)+PRODUCT(G50,W50,(AF50-IF(AF50/TRU_oper&lt;1,1,AF50/TRU_oper)*(truck_idle/60)),TRU_KW,gridNox,Other!$G$4/454),blank)</f>
        <v/>
      </c>
      <c r="BE50" s="435" t="str">
        <f>IF(C50=TRUonly,VLOOKUP(B50+6,'Table 6'!$B$3:$D$20,2),blank)</f>
        <v/>
      </c>
      <c r="BF50" s="112" t="str">
        <f>IF(C50=TRUonly,VLOOKUP(B50+6,'Tables 2-3 TRU'!$B$14:$D$31,2),blank)</f>
        <v/>
      </c>
      <c r="BG50" s="243" t="str">
        <f>IF(C50=TRUonly,PRODUCT(G50,X50,AF50-IF(AF50/TRU_oper&lt;1,1,AF50/TRU_oper)*(truck_idle/60),tru_Load_Factor,tru__hp,BF50,Other!$G$4/454)+PRODUCT(G50,tru_Load_Factor,tru__hp,BF50,X50,IF(AF50/TRU_oper&lt;1,1,AF50/TRU_oper)*(truck_idle/60),Other!$G$4/454)+PRODUCT(G50,X50,BE50,IF(AF50/TRU_oper&lt;1,1,AF50/TRU_oper)*(truck_idle/60),Other!$G$4/454),blank)</f>
        <v/>
      </c>
      <c r="BH50" s="243" t="str">
        <f>IF(C50=TRUonly,PRODUCT(G50,tru_Load_Factor,tru__hp,BF50,X50,IF(AF50/TRU_oper&lt;1,1,AF50/TRU_oper)*(truck_idle/60),Other!$G$4/454)+PRODUCT(G50,X50,BE50,IF(AF50/TRU_oper&lt;1,1,AF50/TRU_oper)*(truck_idle/60),Other!$G$4/454)+PRODUCT(G50,X50,(AF50-IF(AF50/TRU_oper&lt;1,1,AF50/TRU_oper)*(truck_idle/60)),TRU_KW,gridNox,Other!$G$4/454),blank)</f>
        <v/>
      </c>
      <c r="BI50" s="435" t="str">
        <f>IF(C50=TRUonly,VLOOKUP(B50+7,'Table 6'!$B$3:$D$20,2),blank)</f>
        <v/>
      </c>
      <c r="BJ50" s="112" t="str">
        <f>IF(C50=TRUonly,VLOOKUP(B50+7,'Tables 2-3 TRU'!$B$14:$D$31,2),blank)</f>
        <v/>
      </c>
      <c r="BK50" s="243" t="str">
        <f>IF(C50=TRUonly,PRODUCT(G50,Y50,AF50-IF(AF50/TRU_oper&lt;1,1,AF50/TRU_oper)*(truck_idle/60),tru_Load_Factor,tru__hp,BJ50,Other!$G$4/454)+PRODUCT(G50,tru_Load_Factor,tru__hp,BJ50,Y50,IF(AF50/TRU_oper&lt;1,1,AF50/TRU_oper)*(truck_idle/60),Other!$G$4/454)+PRODUCT(G50,Y50,BI50,IF(AF50/TRU_oper&lt;1,1,AF50/TRU_oper)*(truck_idle/60),Other!$G$4/454),blank)</f>
        <v/>
      </c>
      <c r="BL50" s="243" t="str">
        <f>IF(C50=TRUonly,PRODUCT(G50,tru_Load_Factor,tru__hp,BJ50,Y50,IF(AF50/TRU_oper&lt;1,1,AF50/TRU_oper)*(truck_idle/60),Other!$G$4/454)+PRODUCT(G50,Y50,BI50,IF(AF50/TRU_oper&lt;1,1,AF50/TRU_oper)*(truck_idle/60),Other!$G$4/454)+PRODUCT(G50,Y50,(AF50-IF(AF50/TRU_oper&lt;1,1,AF50/TRU_oper)*(truck_idle/60)),TRU_KW,gridNox,Other!$G$4/454),blank)</f>
        <v/>
      </c>
      <c r="BM50" s="435" t="str">
        <f>IF(C50=TRUonly,VLOOKUP(B50+8,'Table 6'!$B$3:$D$20,2),blank)</f>
        <v/>
      </c>
      <c r="BN50" s="112" t="str">
        <f>IF(C50=TRUonly,VLOOKUP(B50+8,'Tables 2-3 TRU'!$B$14:$D$31,2),blank)</f>
        <v/>
      </c>
      <c r="BO50" s="243" t="str">
        <f>IF(C50=TRUonly,PRODUCT(G50,Z50,AF50-IF(AF50/TRU_oper&lt;1,1,AF50/TRU_oper)*(truck_idle/60),tru_Load_Factor,tru__hp,BN50,Other!$G$4/454)+PRODUCT(G50,tru_Load_Factor,tru__hp,BN50,Z50,IF(AF50/TRU_oper&lt;1,1,AF50/TRU_oper)*(truck_idle/60),Other!$G$4/454)+PRODUCT(G50,Z50,BM50,IF(AF50/TRU_oper&lt;1,1,AF50/TRU_oper)*(truck_idle/60),Other!$G$4/454),blank)</f>
        <v/>
      </c>
      <c r="BP50" s="243" t="str">
        <f>IF(C50=TRUonly,PRODUCT(G50,tru_Load_Factor,tru__hp,BN50,Z50,(AF50/TRU_oper)*(truck_idle/60),Other!$G$4/454)+PRODUCT(G50,Z50,BM50,(AF50/TRU_oper)*(truck_idle/60),Other!$G$4/454)+PRODUCT(G50,Z50,(AF50-(AF50/TRU_oper)*(truck_idle/60)),TRU_KW,gridNox,Other!$G$4/454),blank)</f>
        <v/>
      </c>
      <c r="BQ50" s="435" t="str">
        <f>IF(C50=TRUonly,VLOOKUP(B50+9,'Table 6'!$B$3:$D$20,2),blank)</f>
        <v/>
      </c>
      <c r="BR50" s="112" t="str">
        <f>IF(C50=TRUonly,VLOOKUP(B50+9,'Tables 2-3 TRU'!$B$14:$D$31,2),blank)</f>
        <v/>
      </c>
      <c r="BS50" s="243" t="str">
        <f>IF(C50=TRUonly,PRODUCT(G50,AA50,AF50-IF(AF50/TRU_oper&lt;1,1,AF50/TRU_oper)*(truck_idle/60),tru_Load_Factor,tru__hp,BR50,Other!$G$4/454)+PRODUCT(G50,tru_Load_Factor,tru__hp,BR50,AA50,IF(AF50/TRU_oper&lt;1,1,AF50/TRU_oper)*(truck_idle/60),Other!$G$4/454)+PRODUCT(G50,AA50,BQ50,IF(AF50/TRU_oper&lt;1,1,AF50/TRU_oper)*(truck_idle/60),Other!$G$4/454),blank)</f>
        <v/>
      </c>
      <c r="BT50" s="243" t="str">
        <f>IF(C50=TRUonly,PRODUCT(G50,tru_Load_Factor,tru__hp,BR50,AA50,IF(AF50/TRU_oper&lt;1,1,AF50/TRU_oper)*(truck_idle/60),Other!$G$4/454)+PRODUCT(G50,AA50,BQ50,IF(AF50/TRU_oper&lt;1,1,AF50/TRU_oper)*(truck_idle/60),Other!$G$4/454)+PRODUCT(G50,AA50,(AF50-IF(AF50/TRU_oper&lt;1,1,AF50/TRU_oper)*(truck_idle/60)),TRU_KW,gridNox,Other!$G$4/454),blank)</f>
        <v/>
      </c>
      <c r="BU50" s="112"/>
      <c r="BV50" s="435" t="str">
        <f>IF(C50=TRUonly,VLOOKUP(B50+0,'Table 6'!$B$3:$D$20,3),blank)</f>
        <v/>
      </c>
      <c r="BW50" s="112" t="str">
        <f>IF(C50=TRUonly,VLOOKUP(B50+0,'Tables 2-3 TRU'!$B$14:$D$31,3),blank)</f>
        <v/>
      </c>
      <c r="BX50" s="243" t="str">
        <f>IF(C50=TRUonly,PRODUCT(G50,R50,AF50-IF(AF50/TRU_oper&lt;1,1,AF50/TRU_oper)*(truck_idle/60),tru_Load_Factor,tru__hp,BW50,Other!$G$4/454)+PRODUCT(G50,tru_Load_Factor,tru__hp,BW50,R50,IF(AF50/TRU_oper&lt;1,1,AF50/TRU_oper)*(truck_idle/60),365/454)+PRODUCT(G50,R50,BV50,IF(AF50/TRU_oper&lt;1,1,AF50/TRU_oper)*(truck_idle/60),Other!$G$4/454),blank)</f>
        <v/>
      </c>
      <c r="BY50" s="243" t="str">
        <f>IF(C50=TRUonly,PRODUCT(G50,tru_Load_Factor,tru__hp,BW50,R50,IF(AF50/TRU_oper&lt;1,1,AF50/TRU_oper)*(truck_idle/60),Other!$G$4/454)+PRODUCT(G50,R50,BV50,IF(AF50/TRU_oper&lt;1,1,AF50/TRU_oper)*(truck_idle/60),Other!$G$4/454)+PRODUCT(G50,R50,(AF50-IF(AF50/TRU_oper&lt;1,1,AF50/TRU_oper)*(truck_idle/60)),TRU_KW,gridPM,Other!$G$4/454),blank)</f>
        <v/>
      </c>
      <c r="BZ50" s="435" t="str">
        <f>IF(C50=TRUonly,VLOOKUP(B50+1,'Table 6'!$B$3:$D$20,3),blank)</f>
        <v/>
      </c>
      <c r="CA50" s="112" t="str">
        <f>IF(C50=TRUonly,VLOOKUP(B50+1,'Tables 2-3 TRU'!$B$14:$D$31,3),blank)</f>
        <v/>
      </c>
      <c r="CB50" s="243" t="str">
        <f>IF(C50=TRUonly,PRODUCT(G50,S50,AF50-IF(AF50/TRU_oper&lt;1,1,AF50/TRU_oper)*(truck_idle/60),tru_Load_Factor,tru__hp,CA50,Other!$G$4/454)+PRODUCT(G50,tru_Load_Factor,tru__hp,CA50,S50,IF(AF50/TRU_oper&lt;1,1,AF50/TRU_oper)*(truck_idle/60),365/454)+PRODUCT(G50,S50,BZ50,IF(AF50/TRU_oper&lt;1,1,AF50/TRU_oper)*(truck_idle/60),Other!$G$4/454),blank)</f>
        <v/>
      </c>
      <c r="CC50" s="243" t="str">
        <f>IF(C50=TRUonly,PRODUCT(G50,tru_Load_Factor,tru__hp,CA50,S50,IF(AF50/TRU_oper&lt;1,1,AF50/TRU_oper)*(truck_idle/60),Other!$G$4/454)+PRODUCT(G50,S50,BZ50,IF(AF50/TRU_oper&lt;1,1,AF50/TRU_oper)*(truck_idle/60),Other!$G$4/454)+PRODUCT(G50,S50,(AF50-IF(AF50/TRU_oper&lt;1,1,AF50/TRU_oper)*(truck_idle/60)),TRU_KW,gridPM,Other!$G$4/454),blank)</f>
        <v/>
      </c>
      <c r="CD50" s="435" t="str">
        <f>IF(C50=TRUonly,VLOOKUP(B50+2,'Table 6'!$B$3:$D$20,3),blank)</f>
        <v/>
      </c>
      <c r="CE50" s="112" t="str">
        <f>IF(C50=TRUonly,VLOOKUP(B50+2,'Tables 2-3 TRU'!$B$14:$D$31,3),blank)</f>
        <v/>
      </c>
      <c r="CF50" s="243" t="str">
        <f>IF(C50=TRUonly,PRODUCT(G50,T50,AF50-IF(AF50/TRU_oper&lt;1,1,AF50/TRU_oper)*(truck_idle/60),tru_Load_Factor,tru__hp,CE50,Other!$G$4/454)+PRODUCT(G50,tru_Load_Factor,tru__hp,CE50,T50,IF(AF50/TRU_oper&lt;1,1,AF50/TRU_oper)*(truck_idle/60),365/454)+PRODUCT(G50,T50,CD50,IF(AF50/TRU_oper&lt;1,1,AF50/TRU_oper)*(truck_idle/60),Other!$G$4/454),blank)</f>
        <v/>
      </c>
      <c r="CG50" s="243" t="str">
        <f>IF(C50=TRUonly,PRODUCT(G50,tru_Load_Factor,tru__hp,CE50,T50,IF(AF50/TRU_oper&lt;1,1,AF50/TRU_oper)*(truck_idle/60),Other!$G$4/454)+PRODUCT(G50,T50,CD50,IF(AF50/TRU_oper&lt;1,1,AF50/TRU_oper)*(truck_idle/60),Other!$G$4/454)+PRODUCT(G50,T50,(AF50-IF(AF50/TRU_oper&lt;1,1,AF50/TRU_oper)*(truck_idle/60)),TRU_KW,gridPM,Other!$G$4/454),blank)</f>
        <v/>
      </c>
      <c r="CH50" s="435" t="str">
        <f>IF(C50=TRUonly,VLOOKUP(B50+3,'Table 6'!$B$3:$D$20,3),blank)</f>
        <v/>
      </c>
      <c r="CI50" s="112" t="str">
        <f>IF(C50=TRUonly,VLOOKUP(B50+3,'Tables 2-3 TRU'!$B$14:$D$31,3),blank)</f>
        <v/>
      </c>
      <c r="CJ50" s="243" t="str">
        <f>IF(C50=TRUonly,PRODUCT(G50,U50,AF50-IF(AF50/TRU_oper&lt;1,1,AF50/TRU_oper)*(truck_idle/60),tru_Load_Factor,tru__hp,CI50,Other!$G$4/454)+PRODUCT(G50,tru_Load_Factor,tru__hp,CI50,U50,IF(AF50/TRU_oper&lt;1,1,AF50/TRU_oper)*(truck_idle/60),Other!$G$4/454)+PRODUCT(G50,U50,CH50,IF(AF50/TRU_oper&lt;1,1,AF50/TRU_oper)*(truck_idle/60),Other!$G$4/454),blank)</f>
        <v/>
      </c>
      <c r="CK50" s="243" t="str">
        <f>IF(C50=TRUonly,PRODUCT(G50,tru_Load_Factor,tru__hp,CI50,U50,IF(AF50/TRU_oper&lt;1,1,AF50/TRU_oper)*(truck_idle/60),Other!$G$4/454)+PRODUCT(G50,U50,CH50,IF(AF50/TRU_oper&lt;1,1,AF50/TRU_oper)*(truck_idle/60),Other!$G$4/454)+PRODUCT(G50,U50,(AF50-IF(AF50/TRU_oper&lt;1,1,AF50/TRU_oper)*(truck_idle/60)),TRU_KW,gridPM,Other!$G$4/454),blank)</f>
        <v/>
      </c>
      <c r="CL50" s="435" t="str">
        <f>IF(C50=TRUonly,VLOOKUP(B50+4,'Table 6'!$B$3:$D$20,3),blank)</f>
        <v/>
      </c>
      <c r="CM50" s="112" t="str">
        <f>IF(C50=TRUonly,VLOOKUP(B50+4,'Tables 2-3 TRU'!$B$14:$D$31,3),blank)</f>
        <v/>
      </c>
      <c r="CN50" s="243" t="str">
        <f>IF(C50=TRUonly,PRODUCT(G50,V50,AF50-IF(AF50/TRU_oper&lt;1,1,AF50/TRU_oper)*(truck_idle/60),tru_Load_Factor,tru__hp,CM50,Other!$G$4/454)+PRODUCT(G50,tru_Load_Factor,tru__hp,CM50,V50,IF(AF50/TRU_oper&lt;1,1,AF50/TRU_oper)*(truck_idle/60),Other!$G$4/454)+PRODUCT(G50,V50,CL50,IF(AF50/TRU_oper&lt;1,1,AF50/TRU_oper)*(truck_idle/60),Other!$G$4/454),blank)</f>
        <v/>
      </c>
      <c r="CO50" s="243" t="str">
        <f>IF(C50=TRUonly,PRODUCT(G50,tru_Load_Factor,tru__hp,CM50,V50,IF(AF50/TRU_oper&lt;1,1,AF50/TRU_oper)*(truck_idle/60),Other!$G$4/454)+PRODUCT(G50,V50,CL50,IF(AF50/TRU_oper&lt;1,1,AF50/TRU_oper)*(truck_idle/60),Other!$G$4/454)+PRODUCT(G50,V50,(AF50-IF(AF50/TRU_oper&lt;1,1,AF50/TRU_oper)*(truck_idle/60)),TRU_KW,gridPM,Other!$G$4/454),blank)</f>
        <v/>
      </c>
      <c r="CP50" s="435" t="str">
        <f>IF(C50=TRUonly,VLOOKUP(B50+5,'Table 6'!$B$3:$D$20,3),blank)</f>
        <v/>
      </c>
      <c r="CQ50" s="112" t="str">
        <f>IF(C50=TRUonly,VLOOKUP(B50+5,'Tables 2-3 TRU'!$B$14:$D$31,3),blank)</f>
        <v/>
      </c>
      <c r="CR50" s="243" t="str">
        <f>IF(C50=TRUonly,PRODUCT(G50,W50,AF50-IF(AF50/TRU_oper&lt;1,1,AF50/TRU_oper)*(truck_idle/60),tru_Load_Factor,tru__hp,CQ50,Other!$G$4/454)+PRODUCT(G50,tru_Load_Factor,tru__hp,CQ50,W50,IF(AF50/TRU_oper&lt;1,1,AF50/TRU_oper)*(truck_idle/60),Other!$G$4/454)+PRODUCT(G50,W50,CP50,IF(AF50/TRU_oper&lt;1,1,AF50/TRU_oper)*(truck_idle/60),Other!$G$4/454),blank)</f>
        <v/>
      </c>
      <c r="CS50" s="243" t="str">
        <f>IF(C50=TRUonly,PRODUCT(G50,tru_Load_Factor,tru__hp,CQ50,W50,IF(AF50/TRU_oper&lt;1,1,AF50/TRU_oper)*(truck_idle/60),Other!$G$4/454)+PRODUCT(G50,W50,CP50,IF(AF50/TRU_oper&lt;1,1,AF50/TRU_oper)*(truck_idle/60),Other!$G$4/454)+PRODUCT(G50,W50,(AF50-IF(AF50/TRU_oper&lt;1,1,AF50/TRU_oper)*(truck_idle/60)),TRU_KW,gridPM,Other!$G$4/454),blank)</f>
        <v/>
      </c>
      <c r="CT50" s="435" t="str">
        <f>IF(C50=TRUonly,VLOOKUP(B50+6,'Table 6'!$B$3:$D$20,3),blank)</f>
        <v/>
      </c>
      <c r="CU50" s="112" t="str">
        <f>IF(C50=TRUonly,VLOOKUP(B50+6,'Tables 2-3 TRU'!$B$14:$D$31,3),blank)</f>
        <v/>
      </c>
      <c r="CV50" s="243" t="str">
        <f>IF(C50=TRUonly,PRODUCT(G50,X50,AF50-IF(AF50/TRU_oper&lt;1,1,AF50/TRU_oper)*(truck_idle/60),tru_Load_Factor,tru__hp,CU50,Other!$G$4/454)+PRODUCT(G50,tru_Load_Factor,tru__hp,CU50,X50,IF(AF50/TRU_oper&lt;1,1,AF50/TRU_oper)*(truck_idle/60),Other!$G$4/454)+PRODUCT(G50,X50,CT50,IF(AF50/TRU_oper&lt;1,1,AF50/TRU_oper)*(truck_idle/60),Other!$G$4/454),blank)</f>
        <v/>
      </c>
      <c r="CW50" s="243" t="str">
        <f>IF(C50=TRUonly,PRODUCT(G50,tru_Load_Factor,tru__hp,CU50,X50,IF(AF50/TRU_oper&lt;1,1,AF50/TRU_oper)*(truck_idle/60),Other!$G$4/454)+PRODUCT(G50,X50,CT50,IF(AF50/TRU_oper&lt;1,1,AF50/TRU_oper)*(truck_idle/60),Other!$G$4/454)+PRODUCT(G50,X50,(AF50-IF(AF50/TRU_oper&lt;1,1,AF50/TRU_oper)*(truck_idle/60)),TRU_KW,gridPM,Other!$G$4/454),blank)</f>
        <v/>
      </c>
      <c r="CX50" s="435" t="str">
        <f>IF(C50=TRUonly,VLOOKUP(B50+7,'Table 6'!$B$3:$D$20,3),blank)</f>
        <v/>
      </c>
      <c r="CY50" s="112" t="str">
        <f>IF(C50=TRUonly,VLOOKUP(B50+7,'Tables 2-3 TRU'!$B$14:$D$31,3),blank)</f>
        <v/>
      </c>
      <c r="CZ50" s="243" t="str">
        <f>IF(C50=TRUonly,PRODUCT(G50,Y50,AF50-IF(AF50/TRU_oper&lt;1,1,AF50/TRU_oper)*(truck_idle/60),tru_Load_Factor,tru__hp,CY50,Other!$G$4/454)+PRODUCT(G50,tru_Load_Factor,tru__hp,CY50,Y50,IF(AF50/TRU_oper&lt;1,1,AF50/TRU_oper)*(truck_idle/60),Other!$G$4/454)+PRODUCT(G50,Y50,CX50,IF(AF50/TRU_oper&lt;1,1,AF50/TRU_oper)*(truck_idle/60),Other!$G$4/454),blank)</f>
        <v/>
      </c>
      <c r="DA50" s="243" t="str">
        <f>IF(C50=TRUonly,PRODUCT(G50,tru_Load_Factor,tru__hp,CY50,Y50,IF(AF50/TRU_oper&lt;1,1,AF50/TRU_oper)*(truck_idle/60),Other!$G$4/454)+PRODUCT(G50,Y50,CX50,IF(AF50/TRU_oper&lt;1,1,AF50/TRU_oper)*(truck_idle/60),Other!$G$4/454)+PRODUCT(G50,Y50,(AF50-IF(AF50/TRU_oper&lt;1,1,AF50/TRU_oper)*(truck_idle/60)),TRU_KW,gridPM,Other!$G$4/454),blank)</f>
        <v/>
      </c>
      <c r="DB50" s="435" t="str">
        <f>IF(C50=TRUonly,VLOOKUP(B50+8,'Table 6'!$B$3:$D$20,3),blank)</f>
        <v/>
      </c>
      <c r="DC50" s="112" t="str">
        <f>IF(C50=TRUonly,VLOOKUP(B50+8,'Tables 2-3 TRU'!$B$14:$D$31,3),blank)</f>
        <v/>
      </c>
      <c r="DD50" s="243" t="str">
        <f>IF(C50=TRUonly,PRODUCT(G50,Z50,AF50-IF(AF50/TRU_oper&lt;1,1,AF50/TRU_oper)*(truck_idle/60),tru_Load_Factor,tru__hp,DC50,Other!$G$4/454)+PRODUCT(G50,tru_Load_Factor,tru__hp,DC50,Z50,IF(AF50/TRU_oper&lt;1,1,AF50/TRU_oper)*(truck_idle/60),Other!$G$4/454)+PRODUCT(G50,Z50,DB50,IF(AF50/TRU_oper&lt;1,1,AF50/TRU_oper)*(truck_idle/60),Other!$G$4/454),blank)</f>
        <v/>
      </c>
      <c r="DE50" s="243" t="str">
        <f>IF(C50=TRUonly,PRODUCT(G50,tru_Load_Factor,tru__hp,DC50,Z50,IF(AF50/TRU_oper&lt;1,1,AF50/TRU_oper)*(truck_idle/60),Other!$G$4/454)+PRODUCT(G50,Z50,DB50,IF(AF50/TRU_oper&lt;1,1,AF50/TRU_oper)*(truck_idle/60),Other!$G$4/454)+PRODUCT(G50,Z50,(AF50-IF(AF50/TRU_oper&lt;1,1,AF50/TRU_oper)*(truck_idle/60)),TRU_KW,gridPM,Other!$G$4/454),blank)</f>
        <v/>
      </c>
      <c r="DF50" s="435" t="str">
        <f>IF(C50=TRUonly,VLOOKUP(B50+9,'Table 6'!$B$3:$D$20,3),blank)</f>
        <v/>
      </c>
      <c r="DG50" s="112" t="str">
        <f>IF(C50=TRUonly,VLOOKUP(B50+9,'Tables 2-3 TRU'!$B$14:$D$31,3),blank)</f>
        <v/>
      </c>
      <c r="DH50" s="243" t="str">
        <f>IF(C50=TRUonly,PRODUCT(G50,AA50,AF50-IF(AF50/TRU_oper&lt;1,1,AF50/TRU_oper)*(truck_idle/60),tru_Load_Factor,tru__hp,DG50,Other!$G$4/454)+PRODUCT(G50,tru_Load_Factor,tru__hp,DG50,AA50,IF(AF50/TRU_oper&lt;1,1,AF50/TRU_oper)*(truck_idle/60),Other!$G$4/454)+PRODUCT(G50,AA50,DF50,IF(AF50/TRU_oper&lt;1,1,AF50/TRU_oper)*(truck_idle/60),Other!$G$4/454),blank)</f>
        <v/>
      </c>
      <c r="DI50" s="243" t="str">
        <f>IF(C50=TRUonly,PRODUCT(G50,tru_Load_Factor,tru__hp,DG50,AA50,IF(AF50/TRU_oper&lt;1,1,AF50/TRU_oper)*(truck_idle/60),Other!$G$4/454)+PRODUCT(G50,AA50,DF50,IF(AF50/TRU_oper&lt;1,1,AF50/TRU_oper)*(truck_idle/60),Other!$G$4/454)+PRODUCT(G50,AA50,(AF50-IF(AF50/TRU_oper&lt;1,1,AF50/TRU_oper)*(truck_idle/60)),TRU_KW,gridPM,Other!$G$4/454),blank)</f>
        <v/>
      </c>
      <c r="DK50" s="4" t="str">
        <f t="shared" si="9"/>
        <v/>
      </c>
      <c r="DL50" s="4" t="str">
        <f t="shared" si="10"/>
        <v/>
      </c>
      <c r="DM50" s="4"/>
      <c r="DN50" s="4" t="str">
        <f t="shared" si="11"/>
        <v/>
      </c>
      <c r="DO50" s="4" t="str">
        <f t="shared" si="12"/>
        <v/>
      </c>
      <c r="DP50" s="4"/>
      <c r="DQ50" s="4" t="str">
        <f t="shared" si="13"/>
        <v/>
      </c>
      <c r="DR50" s="4" t="str">
        <f t="shared" si="14"/>
        <v/>
      </c>
      <c r="DS50" s="4" t="str">
        <f t="shared" si="15"/>
        <v/>
      </c>
      <c r="DT50" s="244" t="str">
        <f t="shared" si="16"/>
        <v/>
      </c>
      <c r="DU50" s="55"/>
    </row>
    <row r="51" spans="1:125" x14ac:dyDescent="0.2">
      <c r="A51" t="str">
        <f>IF(C51=TRUonly,'User Input Data'!A55,blank)</f>
        <v/>
      </c>
      <c r="B51" t="str">
        <f>IF(C51=TRUonly,'User Input Data'!B55,blank)</f>
        <v/>
      </c>
      <c r="C51" t="str">
        <f>IF('User Input Data'!C55=TRUonly,'User Input Data'!C55,blank)</f>
        <v/>
      </c>
      <c r="D51" t="str">
        <f>IF(AND('User Input Data'!D55&gt;1,C51=TRUonly),'User Input Data'!D55,blank)</f>
        <v/>
      </c>
      <c r="E51" t="str">
        <f>IF(AND('User Input Data'!E55&gt;1,C51=TRUonly),'User Input Data'!E55,blank)</f>
        <v/>
      </c>
      <c r="F51" t="str">
        <f>IF(AND('User Input Data'!F55&gt;1,C51=TRUonly),'User Input Data'!F55,blank)</f>
        <v/>
      </c>
      <c r="G51" t="str">
        <f>IF(AND('User Input Data'!G55&gt;1,C51=TRUonly),'User Input Data'!G55,blank)</f>
        <v/>
      </c>
      <c r="H51" s="78"/>
      <c r="I51" s="78"/>
      <c r="J51" s="78"/>
      <c r="K51" s="78"/>
      <c r="L51" s="78"/>
      <c r="M51" s="78"/>
      <c r="N51" s="78"/>
      <c r="O51" s="78"/>
      <c r="P51" s="78"/>
      <c r="Q51" s="78"/>
      <c r="R51" s="79" t="str">
        <f>IF(C51=TRUonly,'User Input Data'!R55,blank)</f>
        <v/>
      </c>
      <c r="S51" s="79" t="str">
        <f>IF(C51=TRUonly,'User Input Data'!S55,blank)</f>
        <v/>
      </c>
      <c r="T51" s="79" t="str">
        <f>IF(C51=TRUonly,'User Input Data'!T55,blank)</f>
        <v/>
      </c>
      <c r="U51" s="79" t="str">
        <f>IF(C51=TRUonly,'User Input Data'!U55,blank)</f>
        <v/>
      </c>
      <c r="V51" s="79" t="str">
        <f>IF(C51=TRUonly,'User Input Data'!V55,blank)</f>
        <v/>
      </c>
      <c r="W51" s="79" t="str">
        <f>IF(C51=TRUonly,'User Input Data'!W55,blank)</f>
        <v/>
      </c>
      <c r="X51" s="79" t="str">
        <f>IF(C51=TRUonly,'User Input Data'!X55,blank)</f>
        <v/>
      </c>
      <c r="Y51" s="79" t="str">
        <f>IF(C51=TRUonly,'User Input Data'!Y55,blank)</f>
        <v/>
      </c>
      <c r="Z51" s="79" t="str">
        <f>IF(C51=TRUonly,'User Input Data'!Z55,blank)</f>
        <v/>
      </c>
      <c r="AA51" s="79" t="str">
        <f>IF(C51=TRUonly,'User Input Data'!AA55,blank)</f>
        <v/>
      </c>
      <c r="AB51" s="9" t="str">
        <f>IF('User Input Data'!C55=TRUonly,'User Input Data'!AC55,blank)</f>
        <v/>
      </c>
      <c r="AC51" s="9" t="str">
        <f>IF('User Input Data'!C55=TRUonly,'User Input Data'!AD55,blank)</f>
        <v/>
      </c>
      <c r="AE51" s="78"/>
      <c r="AF51" t="str">
        <f>IF(F51&gt;0,F51,Other!$G$7)</f>
        <v/>
      </c>
      <c r="AG51" s="435" t="str">
        <f>IF(C51=TRUonly,VLOOKUP(B51+0,'Table 6'!$B$3:$D$20,2),blank)</f>
        <v/>
      </c>
      <c r="AH51" t="str">
        <f>IF(C51=TRUonly,VLOOKUP(B51+0,'Tables 2-3 TRU'!$B$14:$D$31,2),blank)</f>
        <v/>
      </c>
      <c r="AI51" s="243" t="str">
        <f>IF(C51=TRUonly,PRODUCT(G51,IF(AF51/TRU_oper&lt;1,1,AF51/TRU_oper)*(truck_idle/60),Other!$G$4/454,AG51,R51)+PRODUCT(G51,tru_Load_Factor,tru__hp,R51,IF(AF51/TRU_oper&lt;1,1,AF51/TRU_oper)*(truck_idle/60),Other!$G$4/454,AH51)+PRODUCT(G51,R51,(AF51-IF(AF51/TRU_oper&lt;1,1,AF51/TRU_oper)*(truck_idle/60)),tru_Load_Factor,tru__hp,Other!$G$4/454,AH51),blank)</f>
        <v/>
      </c>
      <c r="AJ51" s="243" t="str">
        <f>IF(C51=TRUonly,PRODUCT(G51,tru_Load_Factor,tru__hp,AH51,R51,IF(AF51/TRU_oper&lt;1,1,AF51/TRU_oper)*(truck_idle/60),Other!$G$4/454)+PRODUCT(G51,R51,AG51,IF(AF51/TRU_oper&lt;1,1,AF51/TRU_oper)*(truck_idle/60),Other!$G$4/454)+PRODUCT(G51,R51,(AF51-IF(AF51/TRU_oper&lt;1,1,AF51/TRU_oper)*(truck_idle/60)),TRU_KW,gridNox,Other!$G$4/454),blank)</f>
        <v/>
      </c>
      <c r="AK51" s="435" t="str">
        <f>IF(C51=TRUonly,VLOOKUP(B51+1,'Table 6'!$B$3:$D$20,2),blank)</f>
        <v/>
      </c>
      <c r="AL51" s="112" t="str">
        <f>IF(C51=TRUonly,VLOOKUP(B51+1,'Tables 2-3 TRU'!$B$14:$D$31,2),blank)</f>
        <v/>
      </c>
      <c r="AM51" s="243" t="str">
        <f>IF(C51=TRUonly,PRODUCT(G51,S51,AF51-IF(AF51/TRU_oper&lt;1,1,AF51/TRU_oper)*(truck_idle/60),tru_Load_Factor,tru__hp,AL51,Other!$G$4/454)+PRODUCT(G51,tru_Load_Factor,tru__hp,AL51,S51,IF(AF51/TRU_oper&lt;1,1,AF51/TRU_oper)*(truck_idle/60),Other!$G$4/454)+PRODUCT(G51,S51,AK51,IF(AF51/TRU_oper&lt;1,1,AF51/TRU_oper)*(truck_idle/60),Other!$G$4/454),blank)</f>
        <v/>
      </c>
      <c r="AN51" s="243" t="str">
        <f>IF(C51=TRUonly,PRODUCT(G51,tru_Load_Factor,tru__hp,AL51,S51,IF(AF51/TRU_oper&lt;1,1,AF51/TRU_oper)*(truck_idle/60),Other!$G$4/454)+PRODUCT(G51,S51,AK51,IF(AF51/TRU_oper&lt;1,1,AF51/TRU_oper)*(truck_idle/60),Other!$G$4/454)+PRODUCT(G51,S51,(AF51-IF(AF51/TRU_oper&lt;1,1,AF51/TRU_oper)*(truck_idle/60)),TRU_KW,gridNox,Other!$G$4/454),blank)</f>
        <v/>
      </c>
      <c r="AO51" s="435" t="str">
        <f>IF(C51=TRUonly,VLOOKUP(B51+2,'Table 6'!$B$3:$D$20,2),blank)</f>
        <v/>
      </c>
      <c r="AP51" s="112" t="str">
        <f>IF(C51=TRUonly,VLOOKUP(B51+2,'Tables 2-3 TRU'!$B$14:$D$31,2),blank)</f>
        <v/>
      </c>
      <c r="AQ51" s="243" t="str">
        <f>IF(C51=TRUonly,PRODUCT(G51,T51,AF51-IF(AF51/TRU_oper&lt;1,1,AF51/TRU_oper)*(truck_idle/60),tru_Load_Factor,tru__hp,AP51,Other!$G$4/454)+PRODUCT(G51,tru_Load_Factor,tru__hp,AP51,T51,IF(AF51/TRU_oper&lt;1,1,AF51/TRU_oper)*(truck_idle/60),Other!$G$4/454)+PRODUCT(G51,T51,AO51,IF(AF51/TRU_oper&lt;1,1,AF51/TRU_oper)*(truck_idle/60),Other!$G$4/454),blank)</f>
        <v/>
      </c>
      <c r="AR51" s="243" t="str">
        <f>IF(C51=TRUonly,PRODUCT(G51,tru_Load_Factor,tru__hp,AP51,T51,IF(AF51/TRU_oper&lt;1,1,AF51/TRU_oper)*(truck_idle/60),Other!$G$4/454)+PRODUCT(G51,T51,AO51,IF(AF51/TRU_oper&lt;1,1,AF51/TRU_oper)*(truck_idle/60),Other!$G$4/454)+PRODUCT(G51,T51,(AF51-IF(AF51/TRU_oper&lt;1,1,AF51/TRU_oper)*(truck_idle/60)),TRU_KW,gridNox,Other!$G$4/454),blank)</f>
        <v/>
      </c>
      <c r="AS51" s="435" t="str">
        <f>IF(C51=TRUonly,VLOOKUP(B51+3,'Table 6'!$B$3:$D$20,2),blank)</f>
        <v/>
      </c>
      <c r="AT51" s="112" t="str">
        <f>IF(C51=TRUonly,VLOOKUP(B51+3,'Tables 2-3 TRU'!$B$14:$D$31,2),blank)</f>
        <v/>
      </c>
      <c r="AU51" s="243" t="str">
        <f>IF(C51=TRUonly,PRODUCT(G51,U51,AF51-IF(AF51/TRU_oper&lt;1,1,AF51/TRU_oper)*(truck_idle/60),tru_Load_Factor,tru__hp,AT51,Other!$G$4/454)+PRODUCT(G51,tru_Load_Factor,tru__hp,AT51,U51,IF(AF51/TRU_oper&lt;1,1,AF51/TRU_oper)*(truck_idle/60),Other!$G$4/454)+PRODUCT(G51,U51,AS51,IF(AF51/TRU_oper&lt;1,1,AF51/TRU_oper)*(truck_idle/60),Other!$G$4/454),blank)</f>
        <v/>
      </c>
      <c r="AV51" s="243" t="str">
        <f>IF(C51=TRUonly,PRODUCT(G51,tru_Load_Factor,tru__hp,AT51,U51,IF(AF51/TRU_oper&lt;1,1,AF51/TRU_oper)*(truck_idle/60),Other!$G$4/454)+PRODUCT(G51,U51,AS51,IF(AF51/TRU_oper&lt;1,1,AF51/TRU_oper)*(truck_idle/60),Other!$G$4/454)+PRODUCT(G51,U51,(AF51-IF(AF51/TRU_oper&lt;1,1,AF51/TRU_oper)*(truck_idle/60)),TRU_KW,gridNox,Other!$G$4/454),blank)</f>
        <v/>
      </c>
      <c r="AW51" s="435" t="str">
        <f>IF(C51=TRUonly,VLOOKUP(B51+4,'Table 6'!$B$3:$D$20,2),blank)</f>
        <v/>
      </c>
      <c r="AX51" s="112" t="str">
        <f>IF(C51=TRUonly,VLOOKUP(B51+4,'Tables 2-3 TRU'!$B$14:$D$31,2),blank)</f>
        <v/>
      </c>
      <c r="AY51" s="243" t="str">
        <f>IF(C51=TRUonly,PRODUCT(G51,V51,AF51-IF(AF51/TRU_oper&lt;1,1,AF51/TRU_oper)*(truck_idle/60),tru_Load_Factor,tru__hp,AX51,Other!$G$4/454)+PRODUCT(G51,tru_Load_Factor,tru__hp,AX51,V51,IF(AF51/TRU_oper&lt;1,1,AF51/TRU_oper)*(truck_idle/60),Other!$G$4/454)+PRODUCT(G51,V51,AW51,IF(AF51/TRU_oper&lt;1,1,AF51/TRU_oper)*(truck_idle/60),Other!$G$4/454),blank)</f>
        <v/>
      </c>
      <c r="AZ51" s="243" t="str">
        <f>IF(C51=TRUonly,PRODUCT(G51,tru_Load_Factor,tru__hp,AX51,V51,IF(AF51/TRU_oper&lt;1,1,AF51/TRU_oper)*(truck_idle/60),Other!$G$4/454)+PRODUCT(G51,V51,AW51,IF(AF51/TRU_oper&lt;1,1,AF51/TRU_oper)*(truck_idle/60),Other!$G$4/454)+PRODUCT(G51,V51,(AF51-IF(AF51/TRU_oper&lt;1,1,AF51/TRU_oper)*(truck_idle/60)),TRU_KW,gridNox,Other!$G$4/454),blank)</f>
        <v/>
      </c>
      <c r="BA51" s="435" t="str">
        <f>IF(C51=TRUonly,VLOOKUP(B51+5,'Table 6'!$B$3:$D$20,2),blank)</f>
        <v/>
      </c>
      <c r="BB51" s="112" t="str">
        <f>IF(C51=TRUonly,VLOOKUP(B51+5,'Tables 2-3 TRU'!$B$14:$D$31,2),blank)</f>
        <v/>
      </c>
      <c r="BC51" s="243" t="str">
        <f>IF(C51=TRUonly,PRODUCT(G51,W51,AF51-IF(AF51/TRU_oper&lt;1,1,AF51/TRU_oper)*(truck_idle/60),tru_Load_Factor,tru__hp,BB51,Other!$G$4/454)+PRODUCT(G51,tru_Load_Factor,tru__hp,BB51,W51,IF(AF51/TRU_oper&lt;1,1,AF51/TRU_oper)*(truck_idle/60),Other!$G$4/454)+PRODUCT(G51,W51,BA51,IF(AF51/TRU_oper&lt;1,1,AF51/TRU_oper)*(truck_idle/60),Other!$G$4/454),blank)</f>
        <v/>
      </c>
      <c r="BD51" s="243" t="str">
        <f>IF(C51=TRUonly,PRODUCT(G51,tru_Load_Factor,tru__hp,BB51,W51,IF(AF51/TRU_oper&lt;1,1,AF51/TRU_oper)*(truck_idle/60),Other!$G$4/454)+PRODUCT(G51,W51,BA51,IF(AF51/TRU_oper&lt;1,1,AF51/TRU_oper)*(truck_idle/60),Other!$G$4/454)+PRODUCT(G51,W51,(AF51-IF(AF51/TRU_oper&lt;1,1,AF51/TRU_oper)*(truck_idle/60)),TRU_KW,gridNox,Other!$G$4/454),blank)</f>
        <v/>
      </c>
      <c r="BE51" s="435" t="str">
        <f>IF(C51=TRUonly,VLOOKUP(B51+6,'Table 6'!$B$3:$D$20,2),blank)</f>
        <v/>
      </c>
      <c r="BF51" s="112" t="str">
        <f>IF(C51=TRUonly,VLOOKUP(B51+6,'Tables 2-3 TRU'!$B$14:$D$31,2),blank)</f>
        <v/>
      </c>
      <c r="BG51" s="243" t="str">
        <f>IF(C51=TRUonly,PRODUCT(G51,X51,AF51-IF(AF51/TRU_oper&lt;1,1,AF51/TRU_oper)*(truck_idle/60),tru_Load_Factor,tru__hp,BF51,Other!$G$4/454)+PRODUCT(G51,tru_Load_Factor,tru__hp,BF51,X51,IF(AF51/TRU_oper&lt;1,1,AF51/TRU_oper)*(truck_idle/60),Other!$G$4/454)+PRODUCT(G51,X51,BE51,IF(AF51/TRU_oper&lt;1,1,AF51/TRU_oper)*(truck_idle/60),Other!$G$4/454),blank)</f>
        <v/>
      </c>
      <c r="BH51" s="243" t="str">
        <f>IF(C51=TRUonly,PRODUCT(G51,tru_Load_Factor,tru__hp,BF51,X51,IF(AF51/TRU_oper&lt;1,1,AF51/TRU_oper)*(truck_idle/60),Other!$G$4/454)+PRODUCT(G51,X51,BE51,IF(AF51/TRU_oper&lt;1,1,AF51/TRU_oper)*(truck_idle/60),Other!$G$4/454)+PRODUCT(G51,X51,(AF51-IF(AF51/TRU_oper&lt;1,1,AF51/TRU_oper)*(truck_idle/60)),TRU_KW,gridNox,Other!$G$4/454),blank)</f>
        <v/>
      </c>
      <c r="BI51" s="435" t="str">
        <f>IF(C51=TRUonly,VLOOKUP(B51+7,'Table 6'!$B$3:$D$20,2),blank)</f>
        <v/>
      </c>
      <c r="BJ51" s="112" t="str">
        <f>IF(C51=TRUonly,VLOOKUP(B51+7,'Tables 2-3 TRU'!$B$14:$D$31,2),blank)</f>
        <v/>
      </c>
      <c r="BK51" s="243" t="str">
        <f>IF(C51=TRUonly,PRODUCT(G51,Y51,AF51-IF(AF51/TRU_oper&lt;1,1,AF51/TRU_oper)*(truck_idle/60),tru_Load_Factor,tru__hp,BJ51,Other!$G$4/454)+PRODUCT(G51,tru_Load_Factor,tru__hp,BJ51,Y51,IF(AF51/TRU_oper&lt;1,1,AF51/TRU_oper)*(truck_idle/60),Other!$G$4/454)+PRODUCT(G51,Y51,BI51,IF(AF51/TRU_oper&lt;1,1,AF51/TRU_oper)*(truck_idle/60),Other!$G$4/454),blank)</f>
        <v/>
      </c>
      <c r="BL51" s="243" t="str">
        <f>IF(C51=TRUonly,PRODUCT(G51,tru_Load_Factor,tru__hp,BJ51,Y51,IF(AF51/TRU_oper&lt;1,1,AF51/TRU_oper)*(truck_idle/60),Other!$G$4/454)+PRODUCT(G51,Y51,BI51,IF(AF51/TRU_oper&lt;1,1,AF51/TRU_oper)*(truck_idle/60),Other!$G$4/454)+PRODUCT(G51,Y51,(AF51-IF(AF51/TRU_oper&lt;1,1,AF51/TRU_oper)*(truck_idle/60)),TRU_KW,gridNox,Other!$G$4/454),blank)</f>
        <v/>
      </c>
      <c r="BM51" s="435" t="str">
        <f>IF(C51=TRUonly,VLOOKUP(B51+8,'Table 6'!$B$3:$D$20,2),blank)</f>
        <v/>
      </c>
      <c r="BN51" s="112" t="str">
        <f>IF(C51=TRUonly,VLOOKUP(B51+8,'Tables 2-3 TRU'!$B$14:$D$31,2),blank)</f>
        <v/>
      </c>
      <c r="BO51" s="243" t="str">
        <f>IF(C51=TRUonly,PRODUCT(G51,Z51,AF51-IF(AF51/TRU_oper&lt;1,1,AF51/TRU_oper)*(truck_idle/60),tru_Load_Factor,tru__hp,BN51,Other!$G$4/454)+PRODUCT(G51,tru_Load_Factor,tru__hp,BN51,Z51,IF(AF51/TRU_oper&lt;1,1,AF51/TRU_oper)*(truck_idle/60),Other!$G$4/454)+PRODUCT(G51,Z51,BM51,IF(AF51/TRU_oper&lt;1,1,AF51/TRU_oper)*(truck_idle/60),Other!$G$4/454),blank)</f>
        <v/>
      </c>
      <c r="BP51" s="243" t="str">
        <f>IF(C51=TRUonly,PRODUCT(G51,tru_Load_Factor,tru__hp,BN51,Z51,(AF51/TRU_oper)*(truck_idle/60),Other!$G$4/454)+PRODUCT(G51,Z51,BM51,(AF51/TRU_oper)*(truck_idle/60),Other!$G$4/454)+PRODUCT(G51,Z51,(AF51-(AF51/TRU_oper)*(truck_idle/60)),TRU_KW,gridNox,Other!$G$4/454),blank)</f>
        <v/>
      </c>
      <c r="BQ51" s="435" t="str">
        <f>IF(C51=TRUonly,VLOOKUP(B51+9,'Table 6'!$B$3:$D$20,2),blank)</f>
        <v/>
      </c>
      <c r="BR51" s="112" t="str">
        <f>IF(C51=TRUonly,VLOOKUP(B51+9,'Tables 2-3 TRU'!$B$14:$D$31,2),blank)</f>
        <v/>
      </c>
      <c r="BS51" s="243" t="str">
        <f>IF(C51=TRUonly,PRODUCT(G51,AA51,AF51-IF(AF51/TRU_oper&lt;1,1,AF51/TRU_oper)*(truck_idle/60),tru_Load_Factor,tru__hp,BR51,Other!$G$4/454)+PRODUCT(G51,tru_Load_Factor,tru__hp,BR51,AA51,IF(AF51/TRU_oper&lt;1,1,AF51/TRU_oper)*(truck_idle/60),Other!$G$4/454)+PRODUCT(G51,AA51,BQ51,IF(AF51/TRU_oper&lt;1,1,AF51/TRU_oper)*(truck_idle/60),Other!$G$4/454),blank)</f>
        <v/>
      </c>
      <c r="BT51" s="243" t="str">
        <f>IF(C51=TRUonly,PRODUCT(G51,tru_Load_Factor,tru__hp,BR51,AA51,IF(AF51/TRU_oper&lt;1,1,AF51/TRU_oper)*(truck_idle/60),Other!$G$4/454)+PRODUCT(G51,AA51,BQ51,IF(AF51/TRU_oper&lt;1,1,AF51/TRU_oper)*(truck_idle/60),Other!$G$4/454)+PRODUCT(G51,AA51,(AF51-IF(AF51/TRU_oper&lt;1,1,AF51/TRU_oper)*(truck_idle/60)),TRU_KW,gridNox,Other!$G$4/454),blank)</f>
        <v/>
      </c>
      <c r="BU51" s="112"/>
      <c r="BV51" s="435" t="str">
        <f>IF(C51=TRUonly,VLOOKUP(B51+0,'Table 6'!$B$3:$D$20,3),blank)</f>
        <v/>
      </c>
      <c r="BW51" s="112" t="str">
        <f>IF(C51=TRUonly,VLOOKUP(B51+0,'Tables 2-3 TRU'!$B$14:$D$31,3),blank)</f>
        <v/>
      </c>
      <c r="BX51" s="243" t="str">
        <f>IF(C51=TRUonly,PRODUCT(G51,R51,AF51-IF(AF51/TRU_oper&lt;1,1,AF51/TRU_oper)*(truck_idle/60),tru_Load_Factor,tru__hp,BW51,Other!$G$4/454)+PRODUCT(G51,tru_Load_Factor,tru__hp,BW51,R51,IF(AF51/TRU_oper&lt;1,1,AF51/TRU_oper)*(truck_idle/60),365/454)+PRODUCT(G51,R51,BV51,IF(AF51/TRU_oper&lt;1,1,AF51/TRU_oper)*(truck_idle/60),Other!$G$4/454),blank)</f>
        <v/>
      </c>
      <c r="BY51" s="243" t="str">
        <f>IF(C51=TRUonly,PRODUCT(G51,tru_Load_Factor,tru__hp,BW51,R51,IF(AF51/TRU_oper&lt;1,1,AF51/TRU_oper)*(truck_idle/60),Other!$G$4/454)+PRODUCT(G51,R51,BV51,IF(AF51/TRU_oper&lt;1,1,AF51/TRU_oper)*(truck_idle/60),Other!$G$4/454)+PRODUCT(G51,R51,(AF51-IF(AF51/TRU_oper&lt;1,1,AF51/TRU_oper)*(truck_idle/60)),TRU_KW,gridPM,Other!$G$4/454),blank)</f>
        <v/>
      </c>
      <c r="BZ51" s="435" t="str">
        <f>IF(C51=TRUonly,VLOOKUP(B51+1,'Table 6'!$B$3:$D$20,3),blank)</f>
        <v/>
      </c>
      <c r="CA51" s="112" t="str">
        <f>IF(C51=TRUonly,VLOOKUP(B51+1,'Tables 2-3 TRU'!$B$14:$D$31,3),blank)</f>
        <v/>
      </c>
      <c r="CB51" s="243" t="str">
        <f>IF(C51=TRUonly,PRODUCT(G51,S51,AF51-IF(AF51/TRU_oper&lt;1,1,AF51/TRU_oper)*(truck_idle/60),tru_Load_Factor,tru__hp,CA51,Other!$G$4/454)+PRODUCT(G51,tru_Load_Factor,tru__hp,CA51,S51,IF(AF51/TRU_oper&lt;1,1,AF51/TRU_oper)*(truck_idle/60),365/454)+PRODUCT(G51,S51,BZ51,IF(AF51/TRU_oper&lt;1,1,AF51/TRU_oper)*(truck_idle/60),Other!$G$4/454),blank)</f>
        <v/>
      </c>
      <c r="CC51" s="243" t="str">
        <f>IF(C51=TRUonly,PRODUCT(G51,tru_Load_Factor,tru__hp,CA51,S51,IF(AF51/TRU_oper&lt;1,1,AF51/TRU_oper)*(truck_idle/60),Other!$G$4/454)+PRODUCT(G51,S51,BZ51,IF(AF51/TRU_oper&lt;1,1,AF51/TRU_oper)*(truck_idle/60),Other!$G$4/454)+PRODUCT(G51,S51,(AF51-IF(AF51/TRU_oper&lt;1,1,AF51/TRU_oper)*(truck_idle/60)),TRU_KW,gridPM,Other!$G$4/454),blank)</f>
        <v/>
      </c>
      <c r="CD51" s="435" t="str">
        <f>IF(C51=TRUonly,VLOOKUP(B51+2,'Table 6'!$B$3:$D$20,3),blank)</f>
        <v/>
      </c>
      <c r="CE51" s="112" t="str">
        <f>IF(C51=TRUonly,VLOOKUP(B51+2,'Tables 2-3 TRU'!$B$14:$D$31,3),blank)</f>
        <v/>
      </c>
      <c r="CF51" s="243" t="str">
        <f>IF(C51=TRUonly,PRODUCT(G51,T51,AF51-IF(AF51/TRU_oper&lt;1,1,AF51/TRU_oper)*(truck_idle/60),tru_Load_Factor,tru__hp,CE51,Other!$G$4/454)+PRODUCT(G51,tru_Load_Factor,tru__hp,CE51,T51,IF(AF51/TRU_oper&lt;1,1,AF51/TRU_oper)*(truck_idle/60),365/454)+PRODUCT(G51,T51,CD51,IF(AF51/TRU_oper&lt;1,1,AF51/TRU_oper)*(truck_idle/60),Other!$G$4/454),blank)</f>
        <v/>
      </c>
      <c r="CG51" s="243" t="str">
        <f>IF(C51=TRUonly,PRODUCT(G51,tru_Load_Factor,tru__hp,CE51,T51,IF(AF51/TRU_oper&lt;1,1,AF51/TRU_oper)*(truck_idle/60),Other!$G$4/454)+PRODUCT(G51,T51,CD51,IF(AF51/TRU_oper&lt;1,1,AF51/TRU_oper)*(truck_idle/60),Other!$G$4/454)+PRODUCT(G51,T51,(AF51-IF(AF51/TRU_oper&lt;1,1,AF51/TRU_oper)*(truck_idle/60)),TRU_KW,gridPM,Other!$G$4/454),blank)</f>
        <v/>
      </c>
      <c r="CH51" s="435" t="str">
        <f>IF(C51=TRUonly,VLOOKUP(B51+3,'Table 6'!$B$3:$D$20,3),blank)</f>
        <v/>
      </c>
      <c r="CI51" s="112" t="str">
        <f>IF(C51=TRUonly,VLOOKUP(B51+3,'Tables 2-3 TRU'!$B$14:$D$31,3),blank)</f>
        <v/>
      </c>
      <c r="CJ51" s="243" t="str">
        <f>IF(C51=TRUonly,PRODUCT(G51,U51,AF51-IF(AF51/TRU_oper&lt;1,1,AF51/TRU_oper)*(truck_idle/60),tru_Load_Factor,tru__hp,CI51,Other!$G$4/454)+PRODUCT(G51,tru_Load_Factor,tru__hp,CI51,U51,IF(AF51/TRU_oper&lt;1,1,AF51/TRU_oper)*(truck_idle/60),Other!$G$4/454)+PRODUCT(G51,U51,CH51,IF(AF51/TRU_oper&lt;1,1,AF51/TRU_oper)*(truck_idle/60),Other!$G$4/454),blank)</f>
        <v/>
      </c>
      <c r="CK51" s="243" t="str">
        <f>IF(C51=TRUonly,PRODUCT(G51,tru_Load_Factor,tru__hp,CI51,U51,IF(AF51/TRU_oper&lt;1,1,AF51/TRU_oper)*(truck_idle/60),Other!$G$4/454)+PRODUCT(G51,U51,CH51,IF(AF51/TRU_oper&lt;1,1,AF51/TRU_oper)*(truck_idle/60),Other!$G$4/454)+PRODUCT(G51,U51,(AF51-IF(AF51/TRU_oper&lt;1,1,AF51/TRU_oper)*(truck_idle/60)),TRU_KW,gridPM,Other!$G$4/454),blank)</f>
        <v/>
      </c>
      <c r="CL51" s="435" t="str">
        <f>IF(C51=TRUonly,VLOOKUP(B51+4,'Table 6'!$B$3:$D$20,3),blank)</f>
        <v/>
      </c>
      <c r="CM51" s="112" t="str">
        <f>IF(C51=TRUonly,VLOOKUP(B51+4,'Tables 2-3 TRU'!$B$14:$D$31,3),blank)</f>
        <v/>
      </c>
      <c r="CN51" s="243" t="str">
        <f>IF(C51=TRUonly,PRODUCT(G51,V51,AF51-IF(AF51/TRU_oper&lt;1,1,AF51/TRU_oper)*(truck_idle/60),tru_Load_Factor,tru__hp,CM51,Other!$G$4/454)+PRODUCT(G51,tru_Load_Factor,tru__hp,CM51,V51,IF(AF51/TRU_oper&lt;1,1,AF51/TRU_oper)*(truck_idle/60),Other!$G$4/454)+PRODUCT(G51,V51,CL51,IF(AF51/TRU_oper&lt;1,1,AF51/TRU_oper)*(truck_idle/60),Other!$G$4/454),blank)</f>
        <v/>
      </c>
      <c r="CO51" s="243" t="str">
        <f>IF(C51=TRUonly,PRODUCT(G51,tru_Load_Factor,tru__hp,CM51,V51,IF(AF51/TRU_oper&lt;1,1,AF51/TRU_oper)*(truck_idle/60),Other!$G$4/454)+PRODUCT(G51,V51,CL51,IF(AF51/TRU_oper&lt;1,1,AF51/TRU_oper)*(truck_idle/60),Other!$G$4/454)+PRODUCT(G51,V51,(AF51-IF(AF51/TRU_oper&lt;1,1,AF51/TRU_oper)*(truck_idle/60)),TRU_KW,gridPM,Other!$G$4/454),blank)</f>
        <v/>
      </c>
      <c r="CP51" s="435" t="str">
        <f>IF(C51=TRUonly,VLOOKUP(B51+5,'Table 6'!$B$3:$D$20,3),blank)</f>
        <v/>
      </c>
      <c r="CQ51" s="112" t="str">
        <f>IF(C51=TRUonly,VLOOKUP(B51+5,'Tables 2-3 TRU'!$B$14:$D$31,3),blank)</f>
        <v/>
      </c>
      <c r="CR51" s="243" t="str">
        <f>IF(C51=TRUonly,PRODUCT(G51,W51,AF51-IF(AF51/TRU_oper&lt;1,1,AF51/TRU_oper)*(truck_idle/60),tru_Load_Factor,tru__hp,CQ51,Other!$G$4/454)+PRODUCT(G51,tru_Load_Factor,tru__hp,CQ51,W51,IF(AF51/TRU_oper&lt;1,1,AF51/TRU_oper)*(truck_idle/60),Other!$G$4/454)+PRODUCT(G51,W51,CP51,IF(AF51/TRU_oper&lt;1,1,AF51/TRU_oper)*(truck_idle/60),Other!$G$4/454),blank)</f>
        <v/>
      </c>
      <c r="CS51" s="243" t="str">
        <f>IF(C51=TRUonly,PRODUCT(G51,tru_Load_Factor,tru__hp,CQ51,W51,IF(AF51/TRU_oper&lt;1,1,AF51/TRU_oper)*(truck_idle/60),Other!$G$4/454)+PRODUCT(G51,W51,CP51,IF(AF51/TRU_oper&lt;1,1,AF51/TRU_oper)*(truck_idle/60),Other!$G$4/454)+PRODUCT(G51,W51,(AF51-IF(AF51/TRU_oper&lt;1,1,AF51/TRU_oper)*(truck_idle/60)),TRU_KW,gridPM,Other!$G$4/454),blank)</f>
        <v/>
      </c>
      <c r="CT51" s="435" t="str">
        <f>IF(C51=TRUonly,VLOOKUP(B51+6,'Table 6'!$B$3:$D$20,3),blank)</f>
        <v/>
      </c>
      <c r="CU51" s="112" t="str">
        <f>IF(C51=TRUonly,VLOOKUP(B51+6,'Tables 2-3 TRU'!$B$14:$D$31,3),blank)</f>
        <v/>
      </c>
      <c r="CV51" s="243" t="str">
        <f>IF(C51=TRUonly,PRODUCT(G51,X51,AF51-IF(AF51/TRU_oper&lt;1,1,AF51/TRU_oper)*(truck_idle/60),tru_Load_Factor,tru__hp,CU51,Other!$G$4/454)+PRODUCT(G51,tru_Load_Factor,tru__hp,CU51,X51,IF(AF51/TRU_oper&lt;1,1,AF51/TRU_oper)*(truck_idle/60),Other!$G$4/454)+PRODUCT(G51,X51,CT51,IF(AF51/TRU_oper&lt;1,1,AF51/TRU_oper)*(truck_idle/60),Other!$G$4/454),blank)</f>
        <v/>
      </c>
      <c r="CW51" s="243" t="str">
        <f>IF(C51=TRUonly,PRODUCT(G51,tru_Load_Factor,tru__hp,CU51,X51,IF(AF51/TRU_oper&lt;1,1,AF51/TRU_oper)*(truck_idle/60),Other!$G$4/454)+PRODUCT(G51,X51,CT51,IF(AF51/TRU_oper&lt;1,1,AF51/TRU_oper)*(truck_idle/60),Other!$G$4/454)+PRODUCT(G51,X51,(AF51-IF(AF51/TRU_oper&lt;1,1,AF51/TRU_oper)*(truck_idle/60)),TRU_KW,gridPM,Other!$G$4/454),blank)</f>
        <v/>
      </c>
      <c r="CX51" s="435" t="str">
        <f>IF(C51=TRUonly,VLOOKUP(B51+7,'Table 6'!$B$3:$D$20,3),blank)</f>
        <v/>
      </c>
      <c r="CY51" s="112" t="str">
        <f>IF(C51=TRUonly,VLOOKUP(B51+7,'Tables 2-3 TRU'!$B$14:$D$31,3),blank)</f>
        <v/>
      </c>
      <c r="CZ51" s="243" t="str">
        <f>IF(C51=TRUonly,PRODUCT(G51,Y51,AF51-IF(AF51/TRU_oper&lt;1,1,AF51/TRU_oper)*(truck_idle/60),tru_Load_Factor,tru__hp,CY51,Other!$G$4/454)+PRODUCT(G51,tru_Load_Factor,tru__hp,CY51,Y51,IF(AF51/TRU_oper&lt;1,1,AF51/TRU_oper)*(truck_idle/60),Other!$G$4/454)+PRODUCT(G51,Y51,CX51,IF(AF51/TRU_oper&lt;1,1,AF51/TRU_oper)*(truck_idle/60),Other!$G$4/454),blank)</f>
        <v/>
      </c>
      <c r="DA51" s="243" t="str">
        <f>IF(C51=TRUonly,PRODUCT(G51,tru_Load_Factor,tru__hp,CY51,Y51,IF(AF51/TRU_oper&lt;1,1,AF51/TRU_oper)*(truck_idle/60),Other!$G$4/454)+PRODUCT(G51,Y51,CX51,IF(AF51/TRU_oper&lt;1,1,AF51/TRU_oper)*(truck_idle/60),Other!$G$4/454)+PRODUCT(G51,Y51,(AF51-IF(AF51/TRU_oper&lt;1,1,AF51/TRU_oper)*(truck_idle/60)),TRU_KW,gridPM,Other!$G$4/454),blank)</f>
        <v/>
      </c>
      <c r="DB51" s="435" t="str">
        <f>IF(C51=TRUonly,VLOOKUP(B51+8,'Table 6'!$B$3:$D$20,3),blank)</f>
        <v/>
      </c>
      <c r="DC51" s="112" t="str">
        <f>IF(C51=TRUonly,VLOOKUP(B51+8,'Tables 2-3 TRU'!$B$14:$D$31,3),blank)</f>
        <v/>
      </c>
      <c r="DD51" s="243" t="str">
        <f>IF(C51=TRUonly,PRODUCT(G51,Z51,AF51-IF(AF51/TRU_oper&lt;1,1,AF51/TRU_oper)*(truck_idle/60),tru_Load_Factor,tru__hp,DC51,Other!$G$4/454)+PRODUCT(G51,tru_Load_Factor,tru__hp,DC51,Z51,IF(AF51/TRU_oper&lt;1,1,AF51/TRU_oper)*(truck_idle/60),Other!$G$4/454)+PRODUCT(G51,Z51,DB51,IF(AF51/TRU_oper&lt;1,1,AF51/TRU_oper)*(truck_idle/60),Other!$G$4/454),blank)</f>
        <v/>
      </c>
      <c r="DE51" s="243" t="str">
        <f>IF(C51=TRUonly,PRODUCT(G51,tru_Load_Factor,tru__hp,DC51,Z51,IF(AF51/TRU_oper&lt;1,1,AF51/TRU_oper)*(truck_idle/60),Other!$G$4/454)+PRODUCT(G51,Z51,DB51,IF(AF51/TRU_oper&lt;1,1,AF51/TRU_oper)*(truck_idle/60),Other!$G$4/454)+PRODUCT(G51,Z51,(AF51-IF(AF51/TRU_oper&lt;1,1,AF51/TRU_oper)*(truck_idle/60)),TRU_KW,gridPM,Other!$G$4/454),blank)</f>
        <v/>
      </c>
      <c r="DF51" s="435" t="str">
        <f>IF(C51=TRUonly,VLOOKUP(B51+9,'Table 6'!$B$3:$D$20,3),blank)</f>
        <v/>
      </c>
      <c r="DG51" s="112" t="str">
        <f>IF(C51=TRUonly,VLOOKUP(B51+9,'Tables 2-3 TRU'!$B$14:$D$31,3),blank)</f>
        <v/>
      </c>
      <c r="DH51" s="243" t="str">
        <f>IF(C51=TRUonly,PRODUCT(G51,AA51,AF51-IF(AF51/TRU_oper&lt;1,1,AF51/TRU_oper)*(truck_idle/60),tru_Load_Factor,tru__hp,DG51,Other!$G$4/454)+PRODUCT(G51,tru_Load_Factor,tru__hp,DG51,AA51,IF(AF51/TRU_oper&lt;1,1,AF51/TRU_oper)*(truck_idle/60),Other!$G$4/454)+PRODUCT(G51,AA51,DF51,IF(AF51/TRU_oper&lt;1,1,AF51/TRU_oper)*(truck_idle/60),Other!$G$4/454),blank)</f>
        <v/>
      </c>
      <c r="DI51" s="243" t="str">
        <f>IF(C51=TRUonly,PRODUCT(G51,tru_Load_Factor,tru__hp,DG51,AA51,IF(AF51/TRU_oper&lt;1,1,AF51/TRU_oper)*(truck_idle/60),Other!$G$4/454)+PRODUCT(G51,AA51,DF51,IF(AF51/TRU_oper&lt;1,1,AF51/TRU_oper)*(truck_idle/60),Other!$G$4/454)+PRODUCT(G51,AA51,(AF51-IF(AF51/TRU_oper&lt;1,1,AF51/TRU_oper)*(truck_idle/60)),TRU_KW,gridPM,Other!$G$4/454),blank)</f>
        <v/>
      </c>
      <c r="DK51" s="4" t="str">
        <f t="shared" si="9"/>
        <v/>
      </c>
      <c r="DL51" s="4" t="str">
        <f t="shared" si="10"/>
        <v/>
      </c>
      <c r="DM51" s="4"/>
      <c r="DN51" s="4" t="str">
        <f t="shared" si="11"/>
        <v/>
      </c>
      <c r="DO51" s="4" t="str">
        <f t="shared" si="12"/>
        <v/>
      </c>
      <c r="DP51" s="4"/>
      <c r="DQ51" s="4" t="str">
        <f t="shared" si="13"/>
        <v/>
      </c>
      <c r="DR51" s="4" t="str">
        <f t="shared" si="14"/>
        <v/>
      </c>
      <c r="DS51" s="4" t="str">
        <f t="shared" si="15"/>
        <v/>
      </c>
      <c r="DT51" s="244" t="str">
        <f t="shared" si="16"/>
        <v/>
      </c>
      <c r="DU51" s="55"/>
    </row>
    <row r="52" spans="1:125" x14ac:dyDescent="0.2">
      <c r="A52" t="str">
        <f>IF(C52=TRUonly,'User Input Data'!A56,blank)</f>
        <v/>
      </c>
      <c r="B52" t="str">
        <f>IF(C52=TRUonly,'User Input Data'!B56,blank)</f>
        <v/>
      </c>
      <c r="C52" t="str">
        <f>IF('User Input Data'!C56=TRUonly,'User Input Data'!C56,blank)</f>
        <v/>
      </c>
      <c r="D52" t="str">
        <f>IF(AND('User Input Data'!D56&gt;1,C52=TRUonly),'User Input Data'!D56,blank)</f>
        <v/>
      </c>
      <c r="E52" t="str">
        <f>IF(AND('User Input Data'!E56&gt;1,C52=TRUonly),'User Input Data'!E56,blank)</f>
        <v/>
      </c>
      <c r="F52" t="str">
        <f>IF(AND('User Input Data'!F56&gt;1,C52=TRUonly),'User Input Data'!F56,blank)</f>
        <v/>
      </c>
      <c r="G52" t="str">
        <f>IF(AND('User Input Data'!G56&gt;1,C52=TRUonly),'User Input Data'!G56,blank)</f>
        <v/>
      </c>
      <c r="H52" s="78"/>
      <c r="I52" s="78"/>
      <c r="J52" s="78"/>
      <c r="K52" s="78"/>
      <c r="L52" s="78"/>
      <c r="M52" s="78"/>
      <c r="N52" s="78"/>
      <c r="O52" s="78"/>
      <c r="P52" s="78"/>
      <c r="Q52" s="78"/>
      <c r="R52" s="79" t="str">
        <f>IF(C52=TRUonly,'User Input Data'!R56,blank)</f>
        <v/>
      </c>
      <c r="S52" s="79" t="str">
        <f>IF(C52=TRUonly,'User Input Data'!S56,blank)</f>
        <v/>
      </c>
      <c r="T52" s="79" t="str">
        <f>IF(C52=TRUonly,'User Input Data'!T56,blank)</f>
        <v/>
      </c>
      <c r="U52" s="79" t="str">
        <f>IF(C52=TRUonly,'User Input Data'!U56,blank)</f>
        <v/>
      </c>
      <c r="V52" s="79" t="str">
        <f>IF(C52=TRUonly,'User Input Data'!V56,blank)</f>
        <v/>
      </c>
      <c r="W52" s="79" t="str">
        <f>IF(C52=TRUonly,'User Input Data'!W56,blank)</f>
        <v/>
      </c>
      <c r="X52" s="79" t="str">
        <f>IF(C52=TRUonly,'User Input Data'!X56,blank)</f>
        <v/>
      </c>
      <c r="Y52" s="79" t="str">
        <f>IF(C52=TRUonly,'User Input Data'!Y56,blank)</f>
        <v/>
      </c>
      <c r="Z52" s="79" t="str">
        <f>IF(C52=TRUonly,'User Input Data'!Z56,blank)</f>
        <v/>
      </c>
      <c r="AA52" s="79" t="str">
        <f>IF(C52=TRUonly,'User Input Data'!AA56,blank)</f>
        <v/>
      </c>
      <c r="AB52" s="9" t="str">
        <f>IF('User Input Data'!C56=TRUonly,'User Input Data'!AC56,blank)</f>
        <v/>
      </c>
      <c r="AC52" s="9" t="str">
        <f>IF('User Input Data'!C56=TRUonly,'User Input Data'!AD56,blank)</f>
        <v/>
      </c>
      <c r="AE52" s="78"/>
      <c r="AF52" t="str">
        <f>IF(F52&gt;0,F52,Other!$G$7)</f>
        <v/>
      </c>
      <c r="AG52" s="435" t="str">
        <f>IF(C52=TRUonly,VLOOKUP(B52+0,'Table 6'!$B$3:$D$20,2),blank)</f>
        <v/>
      </c>
      <c r="AH52" t="str">
        <f>IF(C52=TRUonly,VLOOKUP(B52+0,'Tables 2-3 TRU'!$B$14:$D$31,2),blank)</f>
        <v/>
      </c>
      <c r="AI52" s="243" t="str">
        <f>IF(C52=TRUonly,PRODUCT(G52,IF(AF52/TRU_oper&lt;1,1,AF52/TRU_oper)*(truck_idle/60),Other!$G$4/454,AG52,R52)+PRODUCT(G52,tru_Load_Factor,tru__hp,R52,IF(AF52/TRU_oper&lt;1,1,AF52/TRU_oper)*(truck_idle/60),Other!$G$4/454,AH52)+PRODUCT(G52,R52,(AF52-IF(AF52/TRU_oper&lt;1,1,AF52/TRU_oper)*(truck_idle/60)),tru_Load_Factor,tru__hp,Other!$G$4/454,AH52),blank)</f>
        <v/>
      </c>
      <c r="AJ52" s="243" t="str">
        <f>IF(C52=TRUonly,PRODUCT(G52,tru_Load_Factor,tru__hp,AH52,R52,IF(AF52/TRU_oper&lt;1,1,AF52/TRU_oper)*(truck_idle/60),Other!$G$4/454)+PRODUCT(G52,R52,AG52,IF(AF52/TRU_oper&lt;1,1,AF52/TRU_oper)*(truck_idle/60),Other!$G$4/454)+PRODUCT(G52,R52,(AF52-IF(AF52/TRU_oper&lt;1,1,AF52/TRU_oper)*(truck_idle/60)),TRU_KW,gridNox,Other!$G$4/454),blank)</f>
        <v/>
      </c>
      <c r="AK52" s="435" t="str">
        <f>IF(C52=TRUonly,VLOOKUP(B52+1,'Table 6'!$B$3:$D$20,2),blank)</f>
        <v/>
      </c>
      <c r="AL52" s="112" t="str">
        <f>IF(C52=TRUonly,VLOOKUP(B52+1,'Tables 2-3 TRU'!$B$14:$D$31,2),blank)</f>
        <v/>
      </c>
      <c r="AM52" s="243" t="str">
        <f>IF(C52=TRUonly,PRODUCT(G52,S52,AF52-IF(AF52/TRU_oper&lt;1,1,AF52/TRU_oper)*(truck_idle/60),tru_Load_Factor,tru__hp,AL52,Other!$G$4/454)+PRODUCT(G52,tru_Load_Factor,tru__hp,AL52,S52,IF(AF52/TRU_oper&lt;1,1,AF52/TRU_oper)*(truck_idle/60),Other!$G$4/454)+PRODUCT(G52,S52,AK52,IF(AF52/TRU_oper&lt;1,1,AF52/TRU_oper)*(truck_idle/60),Other!$G$4/454),blank)</f>
        <v/>
      </c>
      <c r="AN52" s="243" t="str">
        <f>IF(C52=TRUonly,PRODUCT(G52,tru_Load_Factor,tru__hp,AL52,S52,IF(AF52/TRU_oper&lt;1,1,AF52/TRU_oper)*(truck_idle/60),Other!$G$4/454)+PRODUCT(G52,S52,AK52,IF(AF52/TRU_oper&lt;1,1,AF52/TRU_oper)*(truck_idle/60),Other!$G$4/454)+PRODUCT(G52,S52,(AF52-IF(AF52/TRU_oper&lt;1,1,AF52/TRU_oper)*(truck_idle/60)),TRU_KW,gridNox,Other!$G$4/454),blank)</f>
        <v/>
      </c>
      <c r="AO52" s="435" t="str">
        <f>IF(C52=TRUonly,VLOOKUP(B52+2,'Table 6'!$B$3:$D$20,2),blank)</f>
        <v/>
      </c>
      <c r="AP52" s="112" t="str">
        <f>IF(C52=TRUonly,VLOOKUP(B52+2,'Tables 2-3 TRU'!$B$14:$D$31,2),blank)</f>
        <v/>
      </c>
      <c r="AQ52" s="243" t="str">
        <f>IF(C52=TRUonly,PRODUCT(G52,T52,AF52-IF(AF52/TRU_oper&lt;1,1,AF52/TRU_oper)*(truck_idle/60),tru_Load_Factor,tru__hp,AP52,Other!$G$4/454)+PRODUCT(G52,tru_Load_Factor,tru__hp,AP52,T52,IF(AF52/TRU_oper&lt;1,1,AF52/TRU_oper)*(truck_idle/60),Other!$G$4/454)+PRODUCT(G52,T52,AO52,IF(AF52/TRU_oper&lt;1,1,AF52/TRU_oper)*(truck_idle/60),Other!$G$4/454),blank)</f>
        <v/>
      </c>
      <c r="AR52" s="243" t="str">
        <f>IF(C52=TRUonly,PRODUCT(G52,tru_Load_Factor,tru__hp,AP52,T52,IF(AF52/TRU_oper&lt;1,1,AF52/TRU_oper)*(truck_idle/60),Other!$G$4/454)+PRODUCT(G52,T52,AO52,IF(AF52/TRU_oper&lt;1,1,AF52/TRU_oper)*(truck_idle/60),Other!$G$4/454)+PRODUCT(G52,T52,(AF52-IF(AF52/TRU_oper&lt;1,1,AF52/TRU_oper)*(truck_idle/60)),TRU_KW,gridNox,Other!$G$4/454),blank)</f>
        <v/>
      </c>
      <c r="AS52" s="435" t="str">
        <f>IF(C52=TRUonly,VLOOKUP(B52+3,'Table 6'!$B$3:$D$20,2),blank)</f>
        <v/>
      </c>
      <c r="AT52" s="112" t="str">
        <f>IF(C52=TRUonly,VLOOKUP(B52+3,'Tables 2-3 TRU'!$B$14:$D$31,2),blank)</f>
        <v/>
      </c>
      <c r="AU52" s="243" t="str">
        <f>IF(C52=TRUonly,PRODUCT(G52,U52,AF52-IF(AF52/TRU_oper&lt;1,1,AF52/TRU_oper)*(truck_idle/60),tru_Load_Factor,tru__hp,AT52,Other!$G$4/454)+PRODUCT(G52,tru_Load_Factor,tru__hp,AT52,U52,IF(AF52/TRU_oper&lt;1,1,AF52/TRU_oper)*(truck_idle/60),Other!$G$4/454)+PRODUCT(G52,U52,AS52,IF(AF52/TRU_oper&lt;1,1,AF52/TRU_oper)*(truck_idle/60),Other!$G$4/454),blank)</f>
        <v/>
      </c>
      <c r="AV52" s="243" t="str">
        <f>IF(C52=TRUonly,PRODUCT(G52,tru_Load_Factor,tru__hp,AT52,U52,IF(AF52/TRU_oper&lt;1,1,AF52/TRU_oper)*(truck_idle/60),Other!$G$4/454)+PRODUCT(G52,U52,AS52,IF(AF52/TRU_oper&lt;1,1,AF52/TRU_oper)*(truck_idle/60),Other!$G$4/454)+PRODUCT(G52,U52,(AF52-IF(AF52/TRU_oper&lt;1,1,AF52/TRU_oper)*(truck_idle/60)),TRU_KW,gridNox,Other!$G$4/454),blank)</f>
        <v/>
      </c>
      <c r="AW52" s="435" t="str">
        <f>IF(C52=TRUonly,VLOOKUP(B52+4,'Table 6'!$B$3:$D$20,2),blank)</f>
        <v/>
      </c>
      <c r="AX52" s="112" t="str">
        <f>IF(C52=TRUonly,VLOOKUP(B52+4,'Tables 2-3 TRU'!$B$14:$D$31,2),blank)</f>
        <v/>
      </c>
      <c r="AY52" s="243" t="str">
        <f>IF(C52=TRUonly,PRODUCT(G52,V52,AF52-IF(AF52/TRU_oper&lt;1,1,AF52/TRU_oper)*(truck_idle/60),tru_Load_Factor,tru__hp,AX52,Other!$G$4/454)+PRODUCT(G52,tru_Load_Factor,tru__hp,AX52,V52,IF(AF52/TRU_oper&lt;1,1,AF52/TRU_oper)*(truck_idle/60),Other!$G$4/454)+PRODUCT(G52,V52,AW52,IF(AF52/TRU_oper&lt;1,1,AF52/TRU_oper)*(truck_idle/60),Other!$G$4/454),blank)</f>
        <v/>
      </c>
      <c r="AZ52" s="243" t="str">
        <f>IF(C52=TRUonly,PRODUCT(G52,tru_Load_Factor,tru__hp,AX52,V52,IF(AF52/TRU_oper&lt;1,1,AF52/TRU_oper)*(truck_idle/60),Other!$G$4/454)+PRODUCT(G52,V52,AW52,IF(AF52/TRU_oper&lt;1,1,AF52/TRU_oper)*(truck_idle/60),Other!$G$4/454)+PRODUCT(G52,V52,(AF52-IF(AF52/TRU_oper&lt;1,1,AF52/TRU_oper)*(truck_idle/60)),TRU_KW,gridNox,Other!$G$4/454),blank)</f>
        <v/>
      </c>
      <c r="BA52" s="435" t="str">
        <f>IF(C52=TRUonly,VLOOKUP(B52+5,'Table 6'!$B$3:$D$20,2),blank)</f>
        <v/>
      </c>
      <c r="BB52" s="112" t="str">
        <f>IF(C52=TRUonly,VLOOKUP(B52+5,'Tables 2-3 TRU'!$B$14:$D$31,2),blank)</f>
        <v/>
      </c>
      <c r="BC52" s="243" t="str">
        <f>IF(C52=TRUonly,PRODUCT(G52,W52,AF52-IF(AF52/TRU_oper&lt;1,1,AF52/TRU_oper)*(truck_idle/60),tru_Load_Factor,tru__hp,BB52,Other!$G$4/454)+PRODUCT(G52,tru_Load_Factor,tru__hp,BB52,W52,IF(AF52/TRU_oper&lt;1,1,AF52/TRU_oper)*(truck_idle/60),Other!$G$4/454)+PRODUCT(G52,W52,BA52,IF(AF52/TRU_oper&lt;1,1,AF52/TRU_oper)*(truck_idle/60),Other!$G$4/454),blank)</f>
        <v/>
      </c>
      <c r="BD52" s="243" t="str">
        <f>IF(C52=TRUonly,PRODUCT(G52,tru_Load_Factor,tru__hp,BB52,W52,IF(AF52/TRU_oper&lt;1,1,AF52/TRU_oper)*(truck_idle/60),Other!$G$4/454)+PRODUCT(G52,W52,BA52,IF(AF52/TRU_oper&lt;1,1,AF52/TRU_oper)*(truck_idle/60),Other!$G$4/454)+PRODUCT(G52,W52,(AF52-IF(AF52/TRU_oper&lt;1,1,AF52/TRU_oper)*(truck_idle/60)),TRU_KW,gridNox,Other!$G$4/454),blank)</f>
        <v/>
      </c>
      <c r="BE52" s="435" t="str">
        <f>IF(C52=TRUonly,VLOOKUP(B52+6,'Table 6'!$B$3:$D$20,2),blank)</f>
        <v/>
      </c>
      <c r="BF52" s="112" t="str">
        <f>IF(C52=TRUonly,VLOOKUP(B52+6,'Tables 2-3 TRU'!$B$14:$D$31,2),blank)</f>
        <v/>
      </c>
      <c r="BG52" s="243" t="str">
        <f>IF(C52=TRUonly,PRODUCT(G52,X52,AF52-IF(AF52/TRU_oper&lt;1,1,AF52/TRU_oper)*(truck_idle/60),tru_Load_Factor,tru__hp,BF52,Other!$G$4/454)+PRODUCT(G52,tru_Load_Factor,tru__hp,BF52,X52,IF(AF52/TRU_oper&lt;1,1,AF52/TRU_oper)*(truck_idle/60),Other!$G$4/454)+PRODUCT(G52,X52,BE52,IF(AF52/TRU_oper&lt;1,1,AF52/TRU_oper)*(truck_idle/60),Other!$G$4/454),blank)</f>
        <v/>
      </c>
      <c r="BH52" s="243" t="str">
        <f>IF(C52=TRUonly,PRODUCT(G52,tru_Load_Factor,tru__hp,BF52,X52,IF(AF52/TRU_oper&lt;1,1,AF52/TRU_oper)*(truck_idle/60),Other!$G$4/454)+PRODUCT(G52,X52,BE52,IF(AF52/TRU_oper&lt;1,1,AF52/TRU_oper)*(truck_idle/60),Other!$G$4/454)+PRODUCT(G52,X52,(AF52-IF(AF52/TRU_oper&lt;1,1,AF52/TRU_oper)*(truck_idle/60)),TRU_KW,gridNox,Other!$G$4/454),blank)</f>
        <v/>
      </c>
      <c r="BI52" s="435" t="str">
        <f>IF(C52=TRUonly,VLOOKUP(B52+7,'Table 6'!$B$3:$D$20,2),blank)</f>
        <v/>
      </c>
      <c r="BJ52" s="112" t="str">
        <f>IF(C52=TRUonly,VLOOKUP(B52+7,'Tables 2-3 TRU'!$B$14:$D$31,2),blank)</f>
        <v/>
      </c>
      <c r="BK52" s="243" t="str">
        <f>IF(C52=TRUonly,PRODUCT(G52,Y52,AF52-IF(AF52/TRU_oper&lt;1,1,AF52/TRU_oper)*(truck_idle/60),tru_Load_Factor,tru__hp,BJ52,Other!$G$4/454)+PRODUCT(G52,tru_Load_Factor,tru__hp,BJ52,Y52,IF(AF52/TRU_oper&lt;1,1,AF52/TRU_oper)*(truck_idle/60),Other!$G$4/454)+PRODUCT(G52,Y52,BI52,IF(AF52/TRU_oper&lt;1,1,AF52/TRU_oper)*(truck_idle/60),Other!$G$4/454),blank)</f>
        <v/>
      </c>
      <c r="BL52" s="243" t="str">
        <f>IF(C52=TRUonly,PRODUCT(G52,tru_Load_Factor,tru__hp,BJ52,Y52,IF(AF52/TRU_oper&lt;1,1,AF52/TRU_oper)*(truck_idle/60),Other!$G$4/454)+PRODUCT(G52,Y52,BI52,IF(AF52/TRU_oper&lt;1,1,AF52/TRU_oper)*(truck_idle/60),Other!$G$4/454)+PRODUCT(G52,Y52,(AF52-IF(AF52/TRU_oper&lt;1,1,AF52/TRU_oper)*(truck_idle/60)),TRU_KW,gridNox,Other!$G$4/454),blank)</f>
        <v/>
      </c>
      <c r="BM52" s="435" t="str">
        <f>IF(C52=TRUonly,VLOOKUP(B52+8,'Table 6'!$B$3:$D$20,2),blank)</f>
        <v/>
      </c>
      <c r="BN52" s="112" t="str">
        <f>IF(C52=TRUonly,VLOOKUP(B52+8,'Tables 2-3 TRU'!$B$14:$D$31,2),blank)</f>
        <v/>
      </c>
      <c r="BO52" s="243" t="str">
        <f>IF(C52=TRUonly,PRODUCT(G52,Z52,AF52-IF(AF52/TRU_oper&lt;1,1,AF52/TRU_oper)*(truck_idle/60),tru_Load_Factor,tru__hp,BN52,Other!$G$4/454)+PRODUCT(G52,tru_Load_Factor,tru__hp,BN52,Z52,IF(AF52/TRU_oper&lt;1,1,AF52/TRU_oper)*(truck_idle/60),Other!$G$4/454)+PRODUCT(G52,Z52,BM52,IF(AF52/TRU_oper&lt;1,1,AF52/TRU_oper)*(truck_idle/60),Other!$G$4/454),blank)</f>
        <v/>
      </c>
      <c r="BP52" s="243" t="str">
        <f>IF(C52=TRUonly,PRODUCT(G52,tru_Load_Factor,tru__hp,BN52,Z52,(AF52/TRU_oper)*(truck_idle/60),Other!$G$4/454)+PRODUCT(G52,Z52,BM52,(AF52/TRU_oper)*(truck_idle/60),Other!$G$4/454)+PRODUCT(G52,Z52,(AF52-(AF52/TRU_oper)*(truck_idle/60)),TRU_KW,gridNox,Other!$G$4/454),blank)</f>
        <v/>
      </c>
      <c r="BQ52" s="435" t="str">
        <f>IF(C52=TRUonly,VLOOKUP(B52+9,'Table 6'!$B$3:$D$20,2),blank)</f>
        <v/>
      </c>
      <c r="BR52" s="112" t="str">
        <f>IF(C52=TRUonly,VLOOKUP(B52+9,'Tables 2-3 TRU'!$B$14:$D$31,2),blank)</f>
        <v/>
      </c>
      <c r="BS52" s="243" t="str">
        <f>IF(C52=TRUonly,PRODUCT(G52,AA52,AF52-IF(AF52/TRU_oper&lt;1,1,AF52/TRU_oper)*(truck_idle/60),tru_Load_Factor,tru__hp,BR52,Other!$G$4/454)+PRODUCT(G52,tru_Load_Factor,tru__hp,BR52,AA52,IF(AF52/TRU_oper&lt;1,1,AF52/TRU_oper)*(truck_idle/60),Other!$G$4/454)+PRODUCT(G52,AA52,BQ52,IF(AF52/TRU_oper&lt;1,1,AF52/TRU_oper)*(truck_idle/60),Other!$G$4/454),blank)</f>
        <v/>
      </c>
      <c r="BT52" s="243" t="str">
        <f>IF(C52=TRUonly,PRODUCT(G52,tru_Load_Factor,tru__hp,BR52,AA52,IF(AF52/TRU_oper&lt;1,1,AF52/TRU_oper)*(truck_idle/60),Other!$G$4/454)+PRODUCT(G52,AA52,BQ52,IF(AF52/TRU_oper&lt;1,1,AF52/TRU_oper)*(truck_idle/60),Other!$G$4/454)+PRODUCT(G52,AA52,(AF52-IF(AF52/TRU_oper&lt;1,1,AF52/TRU_oper)*(truck_idle/60)),TRU_KW,gridNox,Other!$G$4/454),blank)</f>
        <v/>
      </c>
      <c r="BU52" s="112"/>
      <c r="BV52" s="435" t="str">
        <f>IF(C52=TRUonly,VLOOKUP(B52+0,'Table 6'!$B$3:$D$20,3),blank)</f>
        <v/>
      </c>
      <c r="BW52" s="112" t="str">
        <f>IF(C52=TRUonly,VLOOKUP(B52+0,'Tables 2-3 TRU'!$B$14:$D$31,3),blank)</f>
        <v/>
      </c>
      <c r="BX52" s="243" t="str">
        <f>IF(C52=TRUonly,PRODUCT(G52,R52,AF52-IF(AF52/TRU_oper&lt;1,1,AF52/TRU_oper)*(truck_idle/60),tru_Load_Factor,tru__hp,BW52,Other!$G$4/454)+PRODUCT(G52,tru_Load_Factor,tru__hp,BW52,R52,IF(AF52/TRU_oper&lt;1,1,AF52/TRU_oper)*(truck_idle/60),365/454)+PRODUCT(G52,R52,BV52,IF(AF52/TRU_oper&lt;1,1,AF52/TRU_oper)*(truck_idle/60),Other!$G$4/454),blank)</f>
        <v/>
      </c>
      <c r="BY52" s="243" t="str">
        <f>IF(C52=TRUonly,PRODUCT(G52,tru_Load_Factor,tru__hp,BW52,R52,IF(AF52/TRU_oper&lt;1,1,AF52/TRU_oper)*(truck_idle/60),Other!$G$4/454)+PRODUCT(G52,R52,BV52,IF(AF52/TRU_oper&lt;1,1,AF52/TRU_oper)*(truck_idle/60),Other!$G$4/454)+PRODUCT(G52,R52,(AF52-IF(AF52/TRU_oper&lt;1,1,AF52/TRU_oper)*(truck_idle/60)),TRU_KW,gridPM,Other!$G$4/454),blank)</f>
        <v/>
      </c>
      <c r="BZ52" s="435" t="str">
        <f>IF(C52=TRUonly,VLOOKUP(B52+1,'Table 6'!$B$3:$D$20,3),blank)</f>
        <v/>
      </c>
      <c r="CA52" s="112" t="str">
        <f>IF(C52=TRUonly,VLOOKUP(B52+1,'Tables 2-3 TRU'!$B$14:$D$31,3),blank)</f>
        <v/>
      </c>
      <c r="CB52" s="243" t="str">
        <f>IF(C52=TRUonly,PRODUCT(G52,S52,AF52-IF(AF52/TRU_oper&lt;1,1,AF52/TRU_oper)*(truck_idle/60),tru_Load_Factor,tru__hp,CA52,Other!$G$4/454)+PRODUCT(G52,tru_Load_Factor,tru__hp,CA52,S52,IF(AF52/TRU_oper&lt;1,1,AF52/TRU_oper)*(truck_idle/60),365/454)+PRODUCT(G52,S52,BZ52,IF(AF52/TRU_oper&lt;1,1,AF52/TRU_oper)*(truck_idle/60),Other!$G$4/454),blank)</f>
        <v/>
      </c>
      <c r="CC52" s="243" t="str">
        <f>IF(C52=TRUonly,PRODUCT(G52,tru_Load_Factor,tru__hp,CA52,S52,IF(AF52/TRU_oper&lt;1,1,AF52/TRU_oper)*(truck_idle/60),Other!$G$4/454)+PRODUCT(G52,S52,BZ52,IF(AF52/TRU_oper&lt;1,1,AF52/TRU_oper)*(truck_idle/60),Other!$G$4/454)+PRODUCT(G52,S52,(AF52-IF(AF52/TRU_oper&lt;1,1,AF52/TRU_oper)*(truck_idle/60)),TRU_KW,gridPM,Other!$G$4/454),blank)</f>
        <v/>
      </c>
      <c r="CD52" s="435" t="str">
        <f>IF(C52=TRUonly,VLOOKUP(B52+2,'Table 6'!$B$3:$D$20,3),blank)</f>
        <v/>
      </c>
      <c r="CE52" s="112" t="str">
        <f>IF(C52=TRUonly,VLOOKUP(B52+2,'Tables 2-3 TRU'!$B$14:$D$31,3),blank)</f>
        <v/>
      </c>
      <c r="CF52" s="243" t="str">
        <f>IF(C52=TRUonly,PRODUCT(G52,T52,AF52-IF(AF52/TRU_oper&lt;1,1,AF52/TRU_oper)*(truck_idle/60),tru_Load_Factor,tru__hp,CE52,Other!$G$4/454)+PRODUCT(G52,tru_Load_Factor,tru__hp,CE52,T52,IF(AF52/TRU_oper&lt;1,1,AF52/TRU_oper)*(truck_idle/60),365/454)+PRODUCT(G52,T52,CD52,IF(AF52/TRU_oper&lt;1,1,AF52/TRU_oper)*(truck_idle/60),Other!$G$4/454),blank)</f>
        <v/>
      </c>
      <c r="CG52" s="243" t="str">
        <f>IF(C52=TRUonly,PRODUCT(G52,tru_Load_Factor,tru__hp,CE52,T52,IF(AF52/TRU_oper&lt;1,1,AF52/TRU_oper)*(truck_idle/60),Other!$G$4/454)+PRODUCT(G52,T52,CD52,IF(AF52/TRU_oper&lt;1,1,AF52/TRU_oper)*(truck_idle/60),Other!$G$4/454)+PRODUCT(G52,T52,(AF52-IF(AF52/TRU_oper&lt;1,1,AF52/TRU_oper)*(truck_idle/60)),TRU_KW,gridPM,Other!$G$4/454),blank)</f>
        <v/>
      </c>
      <c r="CH52" s="435" t="str">
        <f>IF(C52=TRUonly,VLOOKUP(B52+3,'Table 6'!$B$3:$D$20,3),blank)</f>
        <v/>
      </c>
      <c r="CI52" s="112" t="str">
        <f>IF(C52=TRUonly,VLOOKUP(B52+3,'Tables 2-3 TRU'!$B$14:$D$31,3),blank)</f>
        <v/>
      </c>
      <c r="CJ52" s="243" t="str">
        <f>IF(C52=TRUonly,PRODUCT(G52,U52,AF52-IF(AF52/TRU_oper&lt;1,1,AF52/TRU_oper)*(truck_idle/60),tru_Load_Factor,tru__hp,CI52,Other!$G$4/454)+PRODUCT(G52,tru_Load_Factor,tru__hp,CI52,U52,IF(AF52/TRU_oper&lt;1,1,AF52/TRU_oper)*(truck_idle/60),Other!$G$4/454)+PRODUCT(G52,U52,CH52,IF(AF52/TRU_oper&lt;1,1,AF52/TRU_oper)*(truck_idle/60),Other!$G$4/454),blank)</f>
        <v/>
      </c>
      <c r="CK52" s="243" t="str">
        <f>IF(C52=TRUonly,PRODUCT(G52,tru_Load_Factor,tru__hp,CI52,U52,IF(AF52/TRU_oper&lt;1,1,AF52/TRU_oper)*(truck_idle/60),Other!$G$4/454)+PRODUCT(G52,U52,CH52,IF(AF52/TRU_oper&lt;1,1,AF52/TRU_oper)*(truck_idle/60),Other!$G$4/454)+PRODUCT(G52,U52,(AF52-IF(AF52/TRU_oper&lt;1,1,AF52/TRU_oper)*(truck_idle/60)),TRU_KW,gridPM,Other!$G$4/454),blank)</f>
        <v/>
      </c>
      <c r="CL52" s="435" t="str">
        <f>IF(C52=TRUonly,VLOOKUP(B52+4,'Table 6'!$B$3:$D$20,3),blank)</f>
        <v/>
      </c>
      <c r="CM52" s="112" t="str">
        <f>IF(C52=TRUonly,VLOOKUP(B52+4,'Tables 2-3 TRU'!$B$14:$D$31,3),blank)</f>
        <v/>
      </c>
      <c r="CN52" s="243" t="str">
        <f>IF(C52=TRUonly,PRODUCT(G52,V52,AF52-IF(AF52/TRU_oper&lt;1,1,AF52/TRU_oper)*(truck_idle/60),tru_Load_Factor,tru__hp,CM52,Other!$G$4/454)+PRODUCT(G52,tru_Load_Factor,tru__hp,CM52,V52,IF(AF52/TRU_oper&lt;1,1,AF52/TRU_oper)*(truck_idle/60),Other!$G$4/454)+PRODUCT(G52,V52,CL52,IF(AF52/TRU_oper&lt;1,1,AF52/TRU_oper)*(truck_idle/60),Other!$G$4/454),blank)</f>
        <v/>
      </c>
      <c r="CO52" s="243" t="str">
        <f>IF(C52=TRUonly,PRODUCT(G52,tru_Load_Factor,tru__hp,CM52,V52,IF(AF52/TRU_oper&lt;1,1,AF52/TRU_oper)*(truck_idle/60),Other!$G$4/454)+PRODUCT(G52,V52,CL52,IF(AF52/TRU_oper&lt;1,1,AF52/TRU_oper)*(truck_idle/60),Other!$G$4/454)+PRODUCT(G52,V52,(AF52-IF(AF52/TRU_oper&lt;1,1,AF52/TRU_oper)*(truck_idle/60)),TRU_KW,gridPM,Other!$G$4/454),blank)</f>
        <v/>
      </c>
      <c r="CP52" s="435" t="str">
        <f>IF(C52=TRUonly,VLOOKUP(B52+5,'Table 6'!$B$3:$D$20,3),blank)</f>
        <v/>
      </c>
      <c r="CQ52" s="112" t="str">
        <f>IF(C52=TRUonly,VLOOKUP(B52+5,'Tables 2-3 TRU'!$B$14:$D$31,3),blank)</f>
        <v/>
      </c>
      <c r="CR52" s="243" t="str">
        <f>IF(C52=TRUonly,PRODUCT(G52,W52,AF52-IF(AF52/TRU_oper&lt;1,1,AF52/TRU_oper)*(truck_idle/60),tru_Load_Factor,tru__hp,CQ52,Other!$G$4/454)+PRODUCT(G52,tru_Load_Factor,tru__hp,CQ52,W52,IF(AF52/TRU_oper&lt;1,1,AF52/TRU_oper)*(truck_idle/60),Other!$G$4/454)+PRODUCT(G52,W52,CP52,IF(AF52/TRU_oper&lt;1,1,AF52/TRU_oper)*(truck_idle/60),Other!$G$4/454),blank)</f>
        <v/>
      </c>
      <c r="CS52" s="243" t="str">
        <f>IF(C52=TRUonly,PRODUCT(G52,tru_Load_Factor,tru__hp,CQ52,W52,IF(AF52/TRU_oper&lt;1,1,AF52/TRU_oper)*(truck_idle/60),Other!$G$4/454)+PRODUCT(G52,W52,CP52,IF(AF52/TRU_oper&lt;1,1,AF52/TRU_oper)*(truck_idle/60),Other!$G$4/454)+PRODUCT(G52,W52,(AF52-IF(AF52/TRU_oper&lt;1,1,AF52/TRU_oper)*(truck_idle/60)),TRU_KW,gridPM,Other!$G$4/454),blank)</f>
        <v/>
      </c>
      <c r="CT52" s="435" t="str">
        <f>IF(C52=TRUonly,VLOOKUP(B52+6,'Table 6'!$B$3:$D$20,3),blank)</f>
        <v/>
      </c>
      <c r="CU52" s="112" t="str">
        <f>IF(C52=TRUonly,VLOOKUP(B52+6,'Tables 2-3 TRU'!$B$14:$D$31,3),blank)</f>
        <v/>
      </c>
      <c r="CV52" s="243" t="str">
        <f>IF(C52=TRUonly,PRODUCT(G52,X52,AF52-IF(AF52/TRU_oper&lt;1,1,AF52/TRU_oper)*(truck_idle/60),tru_Load_Factor,tru__hp,CU52,Other!$G$4/454)+PRODUCT(G52,tru_Load_Factor,tru__hp,CU52,X52,IF(AF52/TRU_oper&lt;1,1,AF52/TRU_oper)*(truck_idle/60),Other!$G$4/454)+PRODUCT(G52,X52,CT52,IF(AF52/TRU_oper&lt;1,1,AF52/TRU_oper)*(truck_idle/60),Other!$G$4/454),blank)</f>
        <v/>
      </c>
      <c r="CW52" s="243" t="str">
        <f>IF(C52=TRUonly,PRODUCT(G52,tru_Load_Factor,tru__hp,CU52,X52,IF(AF52/TRU_oper&lt;1,1,AF52/TRU_oper)*(truck_idle/60),Other!$G$4/454)+PRODUCT(G52,X52,CT52,IF(AF52/TRU_oper&lt;1,1,AF52/TRU_oper)*(truck_idle/60),Other!$G$4/454)+PRODUCT(G52,X52,(AF52-IF(AF52/TRU_oper&lt;1,1,AF52/TRU_oper)*(truck_idle/60)),TRU_KW,gridPM,Other!$G$4/454),blank)</f>
        <v/>
      </c>
      <c r="CX52" s="435" t="str">
        <f>IF(C52=TRUonly,VLOOKUP(B52+7,'Table 6'!$B$3:$D$20,3),blank)</f>
        <v/>
      </c>
      <c r="CY52" s="112" t="str">
        <f>IF(C52=TRUonly,VLOOKUP(B52+7,'Tables 2-3 TRU'!$B$14:$D$31,3),blank)</f>
        <v/>
      </c>
      <c r="CZ52" s="243" t="str">
        <f>IF(C52=TRUonly,PRODUCT(G52,Y52,AF52-IF(AF52/TRU_oper&lt;1,1,AF52/TRU_oper)*(truck_idle/60),tru_Load_Factor,tru__hp,CY52,Other!$G$4/454)+PRODUCT(G52,tru_Load_Factor,tru__hp,CY52,Y52,IF(AF52/TRU_oper&lt;1,1,AF52/TRU_oper)*(truck_idle/60),Other!$G$4/454)+PRODUCT(G52,Y52,CX52,IF(AF52/TRU_oper&lt;1,1,AF52/TRU_oper)*(truck_idle/60),Other!$G$4/454),blank)</f>
        <v/>
      </c>
      <c r="DA52" s="243" t="str">
        <f>IF(C52=TRUonly,PRODUCT(G52,tru_Load_Factor,tru__hp,CY52,Y52,IF(AF52/TRU_oper&lt;1,1,AF52/TRU_oper)*(truck_idle/60),Other!$G$4/454)+PRODUCT(G52,Y52,CX52,IF(AF52/TRU_oper&lt;1,1,AF52/TRU_oper)*(truck_idle/60),Other!$G$4/454)+PRODUCT(G52,Y52,(AF52-IF(AF52/TRU_oper&lt;1,1,AF52/TRU_oper)*(truck_idle/60)),TRU_KW,gridPM,Other!$G$4/454),blank)</f>
        <v/>
      </c>
      <c r="DB52" s="435" t="str">
        <f>IF(C52=TRUonly,VLOOKUP(B52+8,'Table 6'!$B$3:$D$20,3),blank)</f>
        <v/>
      </c>
      <c r="DC52" s="112" t="str">
        <f>IF(C52=TRUonly,VLOOKUP(B52+8,'Tables 2-3 TRU'!$B$14:$D$31,3),blank)</f>
        <v/>
      </c>
      <c r="DD52" s="243" t="str">
        <f>IF(C52=TRUonly,PRODUCT(G52,Z52,AF52-IF(AF52/TRU_oper&lt;1,1,AF52/TRU_oper)*(truck_idle/60),tru_Load_Factor,tru__hp,DC52,Other!$G$4/454)+PRODUCT(G52,tru_Load_Factor,tru__hp,DC52,Z52,IF(AF52/TRU_oper&lt;1,1,AF52/TRU_oper)*(truck_idle/60),Other!$G$4/454)+PRODUCT(G52,Z52,DB52,IF(AF52/TRU_oper&lt;1,1,AF52/TRU_oper)*(truck_idle/60),Other!$G$4/454),blank)</f>
        <v/>
      </c>
      <c r="DE52" s="243" t="str">
        <f>IF(C52=TRUonly,PRODUCT(G52,tru_Load_Factor,tru__hp,DC52,Z52,IF(AF52/TRU_oper&lt;1,1,AF52/TRU_oper)*(truck_idle/60),Other!$G$4/454)+PRODUCT(G52,Z52,DB52,IF(AF52/TRU_oper&lt;1,1,AF52/TRU_oper)*(truck_idle/60),Other!$G$4/454)+PRODUCT(G52,Z52,(AF52-IF(AF52/TRU_oper&lt;1,1,AF52/TRU_oper)*(truck_idle/60)),TRU_KW,gridPM,Other!$G$4/454),blank)</f>
        <v/>
      </c>
      <c r="DF52" s="435" t="str">
        <f>IF(C52=TRUonly,VLOOKUP(B52+9,'Table 6'!$B$3:$D$20,3),blank)</f>
        <v/>
      </c>
      <c r="DG52" s="112" t="str">
        <f>IF(C52=TRUonly,VLOOKUP(B52+9,'Tables 2-3 TRU'!$B$14:$D$31,3),blank)</f>
        <v/>
      </c>
      <c r="DH52" s="243" t="str">
        <f>IF(C52=TRUonly,PRODUCT(G52,AA52,AF52-IF(AF52/TRU_oper&lt;1,1,AF52/TRU_oper)*(truck_idle/60),tru_Load_Factor,tru__hp,DG52,Other!$G$4/454)+PRODUCT(G52,tru_Load_Factor,tru__hp,DG52,AA52,IF(AF52/TRU_oper&lt;1,1,AF52/TRU_oper)*(truck_idle/60),Other!$G$4/454)+PRODUCT(G52,AA52,DF52,IF(AF52/TRU_oper&lt;1,1,AF52/TRU_oper)*(truck_idle/60),Other!$G$4/454),blank)</f>
        <v/>
      </c>
      <c r="DI52" s="243" t="str">
        <f>IF(C52=TRUonly,PRODUCT(G52,tru_Load_Factor,tru__hp,DG52,AA52,IF(AF52/TRU_oper&lt;1,1,AF52/TRU_oper)*(truck_idle/60),Other!$G$4/454)+PRODUCT(G52,AA52,DF52,IF(AF52/TRU_oper&lt;1,1,AF52/TRU_oper)*(truck_idle/60),Other!$G$4/454)+PRODUCT(G52,AA52,(AF52-IF(AF52/TRU_oper&lt;1,1,AF52/TRU_oper)*(truck_idle/60)),TRU_KW,gridPM,Other!$G$4/454),blank)</f>
        <v/>
      </c>
      <c r="DK52" s="4" t="str">
        <f t="shared" si="9"/>
        <v/>
      </c>
      <c r="DL52" s="4" t="str">
        <f t="shared" si="10"/>
        <v/>
      </c>
      <c r="DM52" s="4"/>
      <c r="DN52" s="4" t="str">
        <f t="shared" si="11"/>
        <v/>
      </c>
      <c r="DO52" s="4" t="str">
        <f t="shared" si="12"/>
        <v/>
      </c>
      <c r="DP52" s="4"/>
      <c r="DQ52" s="4" t="str">
        <f t="shared" si="13"/>
        <v/>
      </c>
      <c r="DR52" s="4" t="str">
        <f t="shared" si="14"/>
        <v/>
      </c>
      <c r="DS52" s="4" t="str">
        <f t="shared" si="15"/>
        <v/>
      </c>
      <c r="DT52" s="244" t="str">
        <f t="shared" si="16"/>
        <v/>
      </c>
      <c r="DU52" s="55"/>
    </row>
    <row r="53" spans="1:125" x14ac:dyDescent="0.2">
      <c r="A53" t="str">
        <f>IF(C53=TRUonly,'User Input Data'!A57,blank)</f>
        <v/>
      </c>
      <c r="B53" t="str">
        <f>IF(C53=TRUonly,'User Input Data'!B57,blank)</f>
        <v/>
      </c>
      <c r="C53" t="str">
        <f>IF('User Input Data'!C57=TRUonly,'User Input Data'!C57,blank)</f>
        <v/>
      </c>
      <c r="D53" t="str">
        <f>IF(AND('User Input Data'!D57&gt;1,C53=TRUonly),'User Input Data'!D57,blank)</f>
        <v/>
      </c>
      <c r="E53" t="str">
        <f>IF(AND('User Input Data'!E57&gt;1,C53=TRUonly),'User Input Data'!E57,blank)</f>
        <v/>
      </c>
      <c r="F53" t="str">
        <f>IF(AND('User Input Data'!F57&gt;1,C53=TRUonly),'User Input Data'!F57,blank)</f>
        <v/>
      </c>
      <c r="G53" t="str">
        <f>IF(AND('User Input Data'!G57&gt;1,C53=TRUonly),'User Input Data'!G57,blank)</f>
        <v/>
      </c>
      <c r="H53" s="78"/>
      <c r="I53" s="78"/>
      <c r="J53" s="78"/>
      <c r="K53" s="78"/>
      <c r="L53" s="78"/>
      <c r="M53" s="78"/>
      <c r="N53" s="78"/>
      <c r="O53" s="78"/>
      <c r="P53" s="78"/>
      <c r="Q53" s="78"/>
      <c r="R53" s="79" t="str">
        <f>IF(C53=TRUonly,'User Input Data'!R57,blank)</f>
        <v/>
      </c>
      <c r="S53" s="79" t="str">
        <f>IF(C53=TRUonly,'User Input Data'!S57,blank)</f>
        <v/>
      </c>
      <c r="T53" s="79" t="str">
        <f>IF(C53=TRUonly,'User Input Data'!T57,blank)</f>
        <v/>
      </c>
      <c r="U53" s="79" t="str">
        <f>IF(C53=TRUonly,'User Input Data'!U57,blank)</f>
        <v/>
      </c>
      <c r="V53" s="79" t="str">
        <f>IF(C53=TRUonly,'User Input Data'!V57,blank)</f>
        <v/>
      </c>
      <c r="W53" s="79" t="str">
        <f>IF(C53=TRUonly,'User Input Data'!W57,blank)</f>
        <v/>
      </c>
      <c r="X53" s="79" t="str">
        <f>IF(C53=TRUonly,'User Input Data'!X57,blank)</f>
        <v/>
      </c>
      <c r="Y53" s="79" t="str">
        <f>IF(C53=TRUonly,'User Input Data'!Y57,blank)</f>
        <v/>
      </c>
      <c r="Z53" s="79" t="str">
        <f>IF(C53=TRUonly,'User Input Data'!Z57,blank)</f>
        <v/>
      </c>
      <c r="AA53" s="79" t="str">
        <f>IF(C53=TRUonly,'User Input Data'!AA57,blank)</f>
        <v/>
      </c>
      <c r="AB53" s="9" t="str">
        <f>IF('User Input Data'!C57=TRUonly,'User Input Data'!AC57,blank)</f>
        <v/>
      </c>
      <c r="AC53" s="9" t="str">
        <f>IF('User Input Data'!C57=TRUonly,'User Input Data'!AD57,blank)</f>
        <v/>
      </c>
      <c r="AE53" s="78"/>
      <c r="AF53" t="str">
        <f>IF(F53&gt;0,F53,Other!$G$7)</f>
        <v/>
      </c>
      <c r="AG53" s="435" t="str">
        <f>IF(C53=TRUonly,VLOOKUP(B53+0,'Table 6'!$B$3:$D$20,2),blank)</f>
        <v/>
      </c>
      <c r="AH53" t="str">
        <f>IF(C53=TRUonly,VLOOKUP(B53+0,'Tables 2-3 TRU'!$B$14:$D$31,2),blank)</f>
        <v/>
      </c>
      <c r="AI53" s="243" t="str">
        <f>IF(C53=TRUonly,PRODUCT(G53,IF(AF53/TRU_oper&lt;1,1,AF53/TRU_oper)*(truck_idle/60),Other!$G$4/454,AG53,R53)+PRODUCT(G53,tru_Load_Factor,tru__hp,R53,IF(AF53/TRU_oper&lt;1,1,AF53/TRU_oper)*(truck_idle/60),Other!$G$4/454,AH53)+PRODUCT(G53,R53,(AF53-IF(AF53/TRU_oper&lt;1,1,AF53/TRU_oper)*(truck_idle/60)),tru_Load_Factor,tru__hp,Other!$G$4/454,AH53),blank)</f>
        <v/>
      </c>
      <c r="AJ53" s="243" t="str">
        <f>IF(C53=TRUonly,PRODUCT(G53,tru_Load_Factor,tru__hp,AH53,R53,IF(AF53/TRU_oper&lt;1,1,AF53/TRU_oper)*(truck_idle/60),Other!$G$4/454)+PRODUCT(G53,R53,AG53,IF(AF53/TRU_oper&lt;1,1,AF53/TRU_oper)*(truck_idle/60),Other!$G$4/454)+PRODUCT(G53,R53,(AF53-IF(AF53/TRU_oper&lt;1,1,AF53/TRU_oper)*(truck_idle/60)),TRU_KW,gridNox,Other!$G$4/454),blank)</f>
        <v/>
      </c>
      <c r="AK53" s="435" t="str">
        <f>IF(C53=TRUonly,VLOOKUP(B53+1,'Table 6'!$B$3:$D$20,2),blank)</f>
        <v/>
      </c>
      <c r="AL53" s="112" t="str">
        <f>IF(C53=TRUonly,VLOOKUP(B53+1,'Tables 2-3 TRU'!$B$14:$D$31,2),blank)</f>
        <v/>
      </c>
      <c r="AM53" s="243" t="str">
        <f>IF(C53=TRUonly,PRODUCT(G53,S53,AF53-IF(AF53/TRU_oper&lt;1,1,AF53/TRU_oper)*(truck_idle/60),tru_Load_Factor,tru__hp,AL53,Other!$G$4/454)+PRODUCT(G53,tru_Load_Factor,tru__hp,AL53,S53,IF(AF53/TRU_oper&lt;1,1,AF53/TRU_oper)*(truck_idle/60),Other!$G$4/454)+PRODUCT(G53,S53,AK53,IF(AF53/TRU_oper&lt;1,1,AF53/TRU_oper)*(truck_idle/60),Other!$G$4/454),blank)</f>
        <v/>
      </c>
      <c r="AN53" s="243" t="str">
        <f>IF(C53=TRUonly,PRODUCT(G53,tru_Load_Factor,tru__hp,AL53,S53,IF(AF53/TRU_oper&lt;1,1,AF53/TRU_oper)*(truck_idle/60),Other!$G$4/454)+PRODUCT(G53,S53,AK53,IF(AF53/TRU_oper&lt;1,1,AF53/TRU_oper)*(truck_idle/60),Other!$G$4/454)+PRODUCT(G53,S53,(AF53-IF(AF53/TRU_oper&lt;1,1,AF53/TRU_oper)*(truck_idle/60)),TRU_KW,gridNox,Other!$G$4/454),blank)</f>
        <v/>
      </c>
      <c r="AO53" s="435" t="str">
        <f>IF(C53=TRUonly,VLOOKUP(B53+2,'Table 6'!$B$3:$D$20,2),blank)</f>
        <v/>
      </c>
      <c r="AP53" s="112" t="str">
        <f>IF(C53=TRUonly,VLOOKUP(B53+2,'Tables 2-3 TRU'!$B$14:$D$31,2),blank)</f>
        <v/>
      </c>
      <c r="AQ53" s="243" t="str">
        <f>IF(C53=TRUonly,PRODUCT(G53,T53,AF53-IF(AF53/TRU_oper&lt;1,1,AF53/TRU_oper)*(truck_idle/60),tru_Load_Factor,tru__hp,AP53,Other!$G$4/454)+PRODUCT(G53,tru_Load_Factor,tru__hp,AP53,T53,IF(AF53/TRU_oper&lt;1,1,AF53/TRU_oper)*(truck_idle/60),Other!$G$4/454)+PRODUCT(G53,T53,AO53,IF(AF53/TRU_oper&lt;1,1,AF53/TRU_oper)*(truck_idle/60),Other!$G$4/454),blank)</f>
        <v/>
      </c>
      <c r="AR53" s="243" t="str">
        <f>IF(C53=TRUonly,PRODUCT(G53,tru_Load_Factor,tru__hp,AP53,T53,IF(AF53/TRU_oper&lt;1,1,AF53/TRU_oper)*(truck_idle/60),Other!$G$4/454)+PRODUCT(G53,T53,AO53,IF(AF53/TRU_oper&lt;1,1,AF53/TRU_oper)*(truck_idle/60),Other!$G$4/454)+PRODUCT(G53,T53,(AF53-IF(AF53/TRU_oper&lt;1,1,AF53/TRU_oper)*(truck_idle/60)),TRU_KW,gridNox,Other!$G$4/454),blank)</f>
        <v/>
      </c>
      <c r="AS53" s="435" t="str">
        <f>IF(C53=TRUonly,VLOOKUP(B53+3,'Table 6'!$B$3:$D$20,2),blank)</f>
        <v/>
      </c>
      <c r="AT53" s="112" t="str">
        <f>IF(C53=TRUonly,VLOOKUP(B53+3,'Tables 2-3 TRU'!$B$14:$D$31,2),blank)</f>
        <v/>
      </c>
      <c r="AU53" s="243" t="str">
        <f>IF(C53=TRUonly,PRODUCT(G53,U53,AF53-IF(AF53/TRU_oper&lt;1,1,AF53/TRU_oper)*(truck_idle/60),tru_Load_Factor,tru__hp,AT53,Other!$G$4/454)+PRODUCT(G53,tru_Load_Factor,tru__hp,AT53,U53,IF(AF53/TRU_oper&lt;1,1,AF53/TRU_oper)*(truck_idle/60),Other!$G$4/454)+PRODUCT(G53,U53,AS53,IF(AF53/TRU_oper&lt;1,1,AF53/TRU_oper)*(truck_idle/60),Other!$G$4/454),blank)</f>
        <v/>
      </c>
      <c r="AV53" s="243" t="str">
        <f>IF(C53=TRUonly,PRODUCT(G53,tru_Load_Factor,tru__hp,AT53,U53,IF(AF53/TRU_oper&lt;1,1,AF53/TRU_oper)*(truck_idle/60),Other!$G$4/454)+PRODUCT(G53,U53,AS53,IF(AF53/TRU_oper&lt;1,1,AF53/TRU_oper)*(truck_idle/60),Other!$G$4/454)+PRODUCT(G53,U53,(AF53-IF(AF53/TRU_oper&lt;1,1,AF53/TRU_oper)*(truck_idle/60)),TRU_KW,gridNox,Other!$G$4/454),blank)</f>
        <v/>
      </c>
      <c r="AW53" s="435" t="str">
        <f>IF(C53=TRUonly,VLOOKUP(B53+4,'Table 6'!$B$3:$D$20,2),blank)</f>
        <v/>
      </c>
      <c r="AX53" s="112" t="str">
        <f>IF(C53=TRUonly,VLOOKUP(B53+4,'Tables 2-3 TRU'!$B$14:$D$31,2),blank)</f>
        <v/>
      </c>
      <c r="AY53" s="243" t="str">
        <f>IF(C53=TRUonly,PRODUCT(G53,V53,AF53-IF(AF53/TRU_oper&lt;1,1,AF53/TRU_oper)*(truck_idle/60),tru_Load_Factor,tru__hp,AX53,Other!$G$4/454)+PRODUCT(G53,tru_Load_Factor,tru__hp,AX53,V53,IF(AF53/TRU_oper&lt;1,1,AF53/TRU_oper)*(truck_idle/60),Other!$G$4/454)+PRODUCT(G53,V53,AW53,IF(AF53/TRU_oper&lt;1,1,AF53/TRU_oper)*(truck_idle/60),Other!$G$4/454),blank)</f>
        <v/>
      </c>
      <c r="AZ53" s="243" t="str">
        <f>IF(C53=TRUonly,PRODUCT(G53,tru_Load_Factor,tru__hp,AX53,V53,IF(AF53/TRU_oper&lt;1,1,AF53/TRU_oper)*(truck_idle/60),Other!$G$4/454)+PRODUCT(G53,V53,AW53,IF(AF53/TRU_oper&lt;1,1,AF53/TRU_oper)*(truck_idle/60),Other!$G$4/454)+PRODUCT(G53,V53,(AF53-IF(AF53/TRU_oper&lt;1,1,AF53/TRU_oper)*(truck_idle/60)),TRU_KW,gridNox,Other!$G$4/454),blank)</f>
        <v/>
      </c>
      <c r="BA53" s="435" t="str">
        <f>IF(C53=TRUonly,VLOOKUP(B53+5,'Table 6'!$B$3:$D$20,2),blank)</f>
        <v/>
      </c>
      <c r="BB53" s="112" t="str">
        <f>IF(C53=TRUonly,VLOOKUP(B53+5,'Tables 2-3 TRU'!$B$14:$D$31,2),blank)</f>
        <v/>
      </c>
      <c r="BC53" s="243" t="str">
        <f>IF(C53=TRUonly,PRODUCT(G53,W53,AF53-IF(AF53/TRU_oper&lt;1,1,AF53/TRU_oper)*(truck_idle/60),tru_Load_Factor,tru__hp,BB53,Other!$G$4/454)+PRODUCT(G53,tru_Load_Factor,tru__hp,BB53,W53,IF(AF53/TRU_oper&lt;1,1,AF53/TRU_oper)*(truck_idle/60),Other!$G$4/454)+PRODUCT(G53,W53,BA53,IF(AF53/TRU_oper&lt;1,1,AF53/TRU_oper)*(truck_idle/60),Other!$G$4/454),blank)</f>
        <v/>
      </c>
      <c r="BD53" s="243" t="str">
        <f>IF(C53=TRUonly,PRODUCT(G53,tru_Load_Factor,tru__hp,BB53,W53,IF(AF53/TRU_oper&lt;1,1,AF53/TRU_oper)*(truck_idle/60),Other!$G$4/454)+PRODUCT(G53,W53,BA53,IF(AF53/TRU_oper&lt;1,1,AF53/TRU_oper)*(truck_idle/60),Other!$G$4/454)+PRODUCT(G53,W53,(AF53-IF(AF53/TRU_oper&lt;1,1,AF53/TRU_oper)*(truck_idle/60)),TRU_KW,gridNox,Other!$G$4/454),blank)</f>
        <v/>
      </c>
      <c r="BE53" s="435" t="str">
        <f>IF(C53=TRUonly,VLOOKUP(B53+6,'Table 6'!$B$3:$D$20,2),blank)</f>
        <v/>
      </c>
      <c r="BF53" s="112" t="str">
        <f>IF(C53=TRUonly,VLOOKUP(B53+6,'Tables 2-3 TRU'!$B$14:$D$31,2),blank)</f>
        <v/>
      </c>
      <c r="BG53" s="243" t="str">
        <f>IF(C53=TRUonly,PRODUCT(G53,X53,AF53-IF(AF53/TRU_oper&lt;1,1,AF53/TRU_oper)*(truck_idle/60),tru_Load_Factor,tru__hp,BF53,Other!$G$4/454)+PRODUCT(G53,tru_Load_Factor,tru__hp,BF53,X53,IF(AF53/TRU_oper&lt;1,1,AF53/TRU_oper)*(truck_idle/60),Other!$G$4/454)+PRODUCT(G53,X53,BE53,IF(AF53/TRU_oper&lt;1,1,AF53/TRU_oper)*(truck_idle/60),Other!$G$4/454),blank)</f>
        <v/>
      </c>
      <c r="BH53" s="243" t="str">
        <f>IF(C53=TRUonly,PRODUCT(G53,tru_Load_Factor,tru__hp,BF53,X53,IF(AF53/TRU_oper&lt;1,1,AF53/TRU_oper)*(truck_idle/60),Other!$G$4/454)+PRODUCT(G53,X53,BE53,IF(AF53/TRU_oper&lt;1,1,AF53/TRU_oper)*(truck_idle/60),Other!$G$4/454)+PRODUCT(G53,X53,(AF53-IF(AF53/TRU_oper&lt;1,1,AF53/TRU_oper)*(truck_idle/60)),TRU_KW,gridNox,Other!$G$4/454),blank)</f>
        <v/>
      </c>
      <c r="BI53" s="435" t="str">
        <f>IF(C53=TRUonly,VLOOKUP(B53+7,'Table 6'!$B$3:$D$20,2),blank)</f>
        <v/>
      </c>
      <c r="BJ53" s="112" t="str">
        <f>IF(C53=TRUonly,VLOOKUP(B53+7,'Tables 2-3 TRU'!$B$14:$D$31,2),blank)</f>
        <v/>
      </c>
      <c r="BK53" s="243" t="str">
        <f>IF(C53=TRUonly,PRODUCT(G53,Y53,AF53-IF(AF53/TRU_oper&lt;1,1,AF53/TRU_oper)*(truck_idle/60),tru_Load_Factor,tru__hp,BJ53,Other!$G$4/454)+PRODUCT(G53,tru_Load_Factor,tru__hp,BJ53,Y53,IF(AF53/TRU_oper&lt;1,1,AF53/TRU_oper)*(truck_idle/60),Other!$G$4/454)+PRODUCT(G53,Y53,BI53,IF(AF53/TRU_oper&lt;1,1,AF53/TRU_oper)*(truck_idle/60),Other!$G$4/454),blank)</f>
        <v/>
      </c>
      <c r="BL53" s="243" t="str">
        <f>IF(C53=TRUonly,PRODUCT(G53,tru_Load_Factor,tru__hp,BJ53,Y53,IF(AF53/TRU_oper&lt;1,1,AF53/TRU_oper)*(truck_idle/60),Other!$G$4/454)+PRODUCT(G53,Y53,BI53,IF(AF53/TRU_oper&lt;1,1,AF53/TRU_oper)*(truck_idle/60),Other!$G$4/454)+PRODUCT(G53,Y53,(AF53-IF(AF53/TRU_oper&lt;1,1,AF53/TRU_oper)*(truck_idle/60)),TRU_KW,gridNox,Other!$G$4/454),blank)</f>
        <v/>
      </c>
      <c r="BM53" s="435" t="str">
        <f>IF(C53=TRUonly,VLOOKUP(B53+8,'Table 6'!$B$3:$D$20,2),blank)</f>
        <v/>
      </c>
      <c r="BN53" s="112" t="str">
        <f>IF(C53=TRUonly,VLOOKUP(B53+8,'Tables 2-3 TRU'!$B$14:$D$31,2),blank)</f>
        <v/>
      </c>
      <c r="BO53" s="243" t="str">
        <f>IF(C53=TRUonly,PRODUCT(G53,Z53,AF53-IF(AF53/TRU_oper&lt;1,1,AF53/TRU_oper)*(truck_idle/60),tru_Load_Factor,tru__hp,BN53,Other!$G$4/454)+PRODUCT(G53,tru_Load_Factor,tru__hp,BN53,Z53,IF(AF53/TRU_oper&lt;1,1,AF53/TRU_oper)*(truck_idle/60),Other!$G$4/454)+PRODUCT(G53,Z53,BM53,IF(AF53/TRU_oper&lt;1,1,AF53/TRU_oper)*(truck_idle/60),Other!$G$4/454),blank)</f>
        <v/>
      </c>
      <c r="BP53" s="243" t="str">
        <f>IF(C53=TRUonly,PRODUCT(G53,tru_Load_Factor,tru__hp,BN53,Z53,(AF53/TRU_oper)*(truck_idle/60),Other!$G$4/454)+PRODUCT(G53,Z53,BM53,(AF53/TRU_oper)*(truck_idle/60),Other!$G$4/454)+PRODUCT(G53,Z53,(AF53-(AF53/TRU_oper)*(truck_idle/60)),TRU_KW,gridNox,Other!$G$4/454),blank)</f>
        <v/>
      </c>
      <c r="BQ53" s="435" t="str">
        <f>IF(C53=TRUonly,VLOOKUP(B53+9,'Table 6'!$B$3:$D$20,2),blank)</f>
        <v/>
      </c>
      <c r="BR53" s="112" t="str">
        <f>IF(C53=TRUonly,VLOOKUP(B53+9,'Tables 2-3 TRU'!$B$14:$D$31,2),blank)</f>
        <v/>
      </c>
      <c r="BS53" s="243" t="str">
        <f>IF(C53=TRUonly,PRODUCT(G53,AA53,AF53-IF(AF53/TRU_oper&lt;1,1,AF53/TRU_oper)*(truck_idle/60),tru_Load_Factor,tru__hp,BR53,Other!$G$4/454)+PRODUCT(G53,tru_Load_Factor,tru__hp,BR53,AA53,IF(AF53/TRU_oper&lt;1,1,AF53/TRU_oper)*(truck_idle/60),Other!$G$4/454)+PRODUCT(G53,AA53,BQ53,IF(AF53/TRU_oper&lt;1,1,AF53/TRU_oper)*(truck_idle/60),Other!$G$4/454),blank)</f>
        <v/>
      </c>
      <c r="BT53" s="243" t="str">
        <f>IF(C53=TRUonly,PRODUCT(G53,tru_Load_Factor,tru__hp,BR53,AA53,IF(AF53/TRU_oper&lt;1,1,AF53/TRU_oper)*(truck_idle/60),Other!$G$4/454)+PRODUCT(G53,AA53,BQ53,IF(AF53/TRU_oper&lt;1,1,AF53/TRU_oper)*(truck_idle/60),Other!$G$4/454)+PRODUCT(G53,AA53,(AF53-IF(AF53/TRU_oper&lt;1,1,AF53/TRU_oper)*(truck_idle/60)),TRU_KW,gridNox,Other!$G$4/454),blank)</f>
        <v/>
      </c>
      <c r="BU53" s="112"/>
      <c r="BV53" s="435" t="str">
        <f>IF(C53=TRUonly,VLOOKUP(B53+0,'Table 6'!$B$3:$D$20,3),blank)</f>
        <v/>
      </c>
      <c r="BW53" s="112" t="str">
        <f>IF(C53=TRUonly,VLOOKUP(B53+0,'Tables 2-3 TRU'!$B$14:$D$31,3),blank)</f>
        <v/>
      </c>
      <c r="BX53" s="243" t="str">
        <f>IF(C53=TRUonly,PRODUCT(G53,R53,AF53-IF(AF53/TRU_oper&lt;1,1,AF53/TRU_oper)*(truck_idle/60),tru_Load_Factor,tru__hp,BW53,Other!$G$4/454)+PRODUCT(G53,tru_Load_Factor,tru__hp,BW53,R53,IF(AF53/TRU_oper&lt;1,1,AF53/TRU_oper)*(truck_idle/60),365/454)+PRODUCT(G53,R53,BV53,IF(AF53/TRU_oper&lt;1,1,AF53/TRU_oper)*(truck_idle/60),Other!$G$4/454),blank)</f>
        <v/>
      </c>
      <c r="BY53" s="243" t="str">
        <f>IF(C53=TRUonly,PRODUCT(G53,tru_Load_Factor,tru__hp,BW53,R53,IF(AF53/TRU_oper&lt;1,1,AF53/TRU_oper)*(truck_idle/60),Other!$G$4/454)+PRODUCT(G53,R53,BV53,IF(AF53/TRU_oper&lt;1,1,AF53/TRU_oper)*(truck_idle/60),Other!$G$4/454)+PRODUCT(G53,R53,(AF53-IF(AF53/TRU_oper&lt;1,1,AF53/TRU_oper)*(truck_idle/60)),TRU_KW,gridPM,Other!$G$4/454),blank)</f>
        <v/>
      </c>
      <c r="BZ53" s="435" t="str">
        <f>IF(C53=TRUonly,VLOOKUP(B53+1,'Table 6'!$B$3:$D$20,3),blank)</f>
        <v/>
      </c>
      <c r="CA53" s="112" t="str">
        <f>IF(C53=TRUonly,VLOOKUP(B53+1,'Tables 2-3 TRU'!$B$14:$D$31,3),blank)</f>
        <v/>
      </c>
      <c r="CB53" s="243" t="str">
        <f>IF(C53=TRUonly,PRODUCT(G53,S53,AF53-IF(AF53/TRU_oper&lt;1,1,AF53/TRU_oper)*(truck_idle/60),tru_Load_Factor,tru__hp,CA53,Other!$G$4/454)+PRODUCT(G53,tru_Load_Factor,tru__hp,CA53,S53,IF(AF53/TRU_oper&lt;1,1,AF53/TRU_oper)*(truck_idle/60),365/454)+PRODUCT(G53,S53,BZ53,IF(AF53/TRU_oper&lt;1,1,AF53/TRU_oper)*(truck_idle/60),Other!$G$4/454),blank)</f>
        <v/>
      </c>
      <c r="CC53" s="243" t="str">
        <f>IF(C53=TRUonly,PRODUCT(G53,tru_Load_Factor,tru__hp,CA53,S53,IF(AF53/TRU_oper&lt;1,1,AF53/TRU_oper)*(truck_idle/60),Other!$G$4/454)+PRODUCT(G53,S53,BZ53,IF(AF53/TRU_oper&lt;1,1,AF53/TRU_oper)*(truck_idle/60),Other!$G$4/454)+PRODUCT(G53,S53,(AF53-IF(AF53/TRU_oper&lt;1,1,AF53/TRU_oper)*(truck_idle/60)),TRU_KW,gridPM,Other!$G$4/454),blank)</f>
        <v/>
      </c>
      <c r="CD53" s="435" t="str">
        <f>IF(C53=TRUonly,VLOOKUP(B53+2,'Table 6'!$B$3:$D$20,3),blank)</f>
        <v/>
      </c>
      <c r="CE53" s="112" t="str">
        <f>IF(C53=TRUonly,VLOOKUP(B53+2,'Tables 2-3 TRU'!$B$14:$D$31,3),blank)</f>
        <v/>
      </c>
      <c r="CF53" s="243" t="str">
        <f>IF(C53=TRUonly,PRODUCT(G53,T53,AF53-IF(AF53/TRU_oper&lt;1,1,AF53/TRU_oper)*(truck_idle/60),tru_Load_Factor,tru__hp,CE53,Other!$G$4/454)+PRODUCT(G53,tru_Load_Factor,tru__hp,CE53,T53,IF(AF53/TRU_oper&lt;1,1,AF53/TRU_oper)*(truck_idle/60),365/454)+PRODUCT(G53,T53,CD53,IF(AF53/TRU_oper&lt;1,1,AF53/TRU_oper)*(truck_idle/60),Other!$G$4/454),blank)</f>
        <v/>
      </c>
      <c r="CG53" s="243" t="str">
        <f>IF(C53=TRUonly,PRODUCT(G53,tru_Load_Factor,tru__hp,CE53,T53,IF(AF53/TRU_oper&lt;1,1,AF53/TRU_oper)*(truck_idle/60),Other!$G$4/454)+PRODUCT(G53,T53,CD53,IF(AF53/TRU_oper&lt;1,1,AF53/TRU_oper)*(truck_idle/60),Other!$G$4/454)+PRODUCT(G53,T53,(AF53-IF(AF53/TRU_oper&lt;1,1,AF53/TRU_oper)*(truck_idle/60)),TRU_KW,gridPM,Other!$G$4/454),blank)</f>
        <v/>
      </c>
      <c r="CH53" s="435" t="str">
        <f>IF(C53=TRUonly,VLOOKUP(B53+3,'Table 6'!$B$3:$D$20,3),blank)</f>
        <v/>
      </c>
      <c r="CI53" s="112" t="str">
        <f>IF(C53=TRUonly,VLOOKUP(B53+3,'Tables 2-3 TRU'!$B$14:$D$31,3),blank)</f>
        <v/>
      </c>
      <c r="CJ53" s="243" t="str">
        <f>IF(C53=TRUonly,PRODUCT(G53,U53,AF53-IF(AF53/TRU_oper&lt;1,1,AF53/TRU_oper)*(truck_idle/60),tru_Load_Factor,tru__hp,CI53,Other!$G$4/454)+PRODUCT(G53,tru_Load_Factor,tru__hp,CI53,U53,IF(AF53/TRU_oper&lt;1,1,AF53/TRU_oper)*(truck_idle/60),Other!$G$4/454)+PRODUCT(G53,U53,CH53,IF(AF53/TRU_oper&lt;1,1,AF53/TRU_oper)*(truck_idle/60),Other!$G$4/454),blank)</f>
        <v/>
      </c>
      <c r="CK53" s="243" t="str">
        <f>IF(C53=TRUonly,PRODUCT(G53,tru_Load_Factor,tru__hp,CI53,U53,IF(AF53/TRU_oper&lt;1,1,AF53/TRU_oper)*(truck_idle/60),Other!$G$4/454)+PRODUCT(G53,U53,CH53,IF(AF53/TRU_oper&lt;1,1,AF53/TRU_oper)*(truck_idle/60),Other!$G$4/454)+PRODUCT(G53,U53,(AF53-IF(AF53/TRU_oper&lt;1,1,AF53/TRU_oper)*(truck_idle/60)),TRU_KW,gridPM,Other!$G$4/454),blank)</f>
        <v/>
      </c>
      <c r="CL53" s="435" t="str">
        <f>IF(C53=TRUonly,VLOOKUP(B53+4,'Table 6'!$B$3:$D$20,3),blank)</f>
        <v/>
      </c>
      <c r="CM53" s="112" t="str">
        <f>IF(C53=TRUonly,VLOOKUP(B53+4,'Tables 2-3 TRU'!$B$14:$D$31,3),blank)</f>
        <v/>
      </c>
      <c r="CN53" s="243" t="str">
        <f>IF(C53=TRUonly,PRODUCT(G53,V53,AF53-IF(AF53/TRU_oper&lt;1,1,AF53/TRU_oper)*(truck_idle/60),tru_Load_Factor,tru__hp,CM53,Other!$G$4/454)+PRODUCT(G53,tru_Load_Factor,tru__hp,CM53,V53,IF(AF53/TRU_oper&lt;1,1,AF53/TRU_oper)*(truck_idle/60),Other!$G$4/454)+PRODUCT(G53,V53,CL53,IF(AF53/TRU_oper&lt;1,1,AF53/TRU_oper)*(truck_idle/60),Other!$G$4/454),blank)</f>
        <v/>
      </c>
      <c r="CO53" s="243" t="str">
        <f>IF(C53=TRUonly,PRODUCT(G53,tru_Load_Factor,tru__hp,CM53,V53,IF(AF53/TRU_oper&lt;1,1,AF53/TRU_oper)*(truck_idle/60),Other!$G$4/454)+PRODUCT(G53,V53,CL53,IF(AF53/TRU_oper&lt;1,1,AF53/TRU_oper)*(truck_idle/60),Other!$G$4/454)+PRODUCT(G53,V53,(AF53-IF(AF53/TRU_oper&lt;1,1,AF53/TRU_oper)*(truck_idle/60)),TRU_KW,gridPM,Other!$G$4/454),blank)</f>
        <v/>
      </c>
      <c r="CP53" s="435" t="str">
        <f>IF(C53=TRUonly,VLOOKUP(B53+5,'Table 6'!$B$3:$D$20,3),blank)</f>
        <v/>
      </c>
      <c r="CQ53" s="112" t="str">
        <f>IF(C53=TRUonly,VLOOKUP(B53+5,'Tables 2-3 TRU'!$B$14:$D$31,3),blank)</f>
        <v/>
      </c>
      <c r="CR53" s="243" t="str">
        <f>IF(C53=TRUonly,PRODUCT(G53,W53,AF53-IF(AF53/TRU_oper&lt;1,1,AF53/TRU_oper)*(truck_idle/60),tru_Load_Factor,tru__hp,CQ53,Other!$G$4/454)+PRODUCT(G53,tru_Load_Factor,tru__hp,CQ53,W53,IF(AF53/TRU_oper&lt;1,1,AF53/TRU_oper)*(truck_idle/60),Other!$G$4/454)+PRODUCT(G53,W53,CP53,IF(AF53/TRU_oper&lt;1,1,AF53/TRU_oper)*(truck_idle/60),Other!$G$4/454),blank)</f>
        <v/>
      </c>
      <c r="CS53" s="243" t="str">
        <f>IF(C53=TRUonly,PRODUCT(G53,tru_Load_Factor,tru__hp,CQ53,W53,IF(AF53/TRU_oper&lt;1,1,AF53/TRU_oper)*(truck_idle/60),Other!$G$4/454)+PRODUCT(G53,W53,CP53,IF(AF53/TRU_oper&lt;1,1,AF53/TRU_oper)*(truck_idle/60),Other!$G$4/454)+PRODUCT(G53,W53,(AF53-IF(AF53/TRU_oper&lt;1,1,AF53/TRU_oper)*(truck_idle/60)),TRU_KW,gridPM,Other!$G$4/454),blank)</f>
        <v/>
      </c>
      <c r="CT53" s="435" t="str">
        <f>IF(C53=TRUonly,VLOOKUP(B53+6,'Table 6'!$B$3:$D$20,3),blank)</f>
        <v/>
      </c>
      <c r="CU53" s="112" t="str">
        <f>IF(C53=TRUonly,VLOOKUP(B53+6,'Tables 2-3 TRU'!$B$14:$D$31,3),blank)</f>
        <v/>
      </c>
      <c r="CV53" s="243" t="str">
        <f>IF(C53=TRUonly,PRODUCT(G53,X53,AF53-IF(AF53/TRU_oper&lt;1,1,AF53/TRU_oper)*(truck_idle/60),tru_Load_Factor,tru__hp,CU53,Other!$G$4/454)+PRODUCT(G53,tru_Load_Factor,tru__hp,CU53,X53,IF(AF53/TRU_oper&lt;1,1,AF53/TRU_oper)*(truck_idle/60),Other!$G$4/454)+PRODUCT(G53,X53,CT53,IF(AF53/TRU_oper&lt;1,1,AF53/TRU_oper)*(truck_idle/60),Other!$G$4/454),blank)</f>
        <v/>
      </c>
      <c r="CW53" s="243" t="str">
        <f>IF(C53=TRUonly,PRODUCT(G53,tru_Load_Factor,tru__hp,CU53,X53,IF(AF53/TRU_oper&lt;1,1,AF53/TRU_oper)*(truck_idle/60),Other!$G$4/454)+PRODUCT(G53,X53,CT53,IF(AF53/TRU_oper&lt;1,1,AF53/TRU_oper)*(truck_idle/60),Other!$G$4/454)+PRODUCT(G53,X53,(AF53-IF(AF53/TRU_oper&lt;1,1,AF53/TRU_oper)*(truck_idle/60)),TRU_KW,gridPM,Other!$G$4/454),blank)</f>
        <v/>
      </c>
      <c r="CX53" s="435" t="str">
        <f>IF(C53=TRUonly,VLOOKUP(B53+7,'Table 6'!$B$3:$D$20,3),blank)</f>
        <v/>
      </c>
      <c r="CY53" s="112" t="str">
        <f>IF(C53=TRUonly,VLOOKUP(B53+7,'Tables 2-3 TRU'!$B$14:$D$31,3),blank)</f>
        <v/>
      </c>
      <c r="CZ53" s="243" t="str">
        <f>IF(C53=TRUonly,PRODUCT(G53,Y53,AF53-IF(AF53/TRU_oper&lt;1,1,AF53/TRU_oper)*(truck_idle/60),tru_Load_Factor,tru__hp,CY53,Other!$G$4/454)+PRODUCT(G53,tru_Load_Factor,tru__hp,CY53,Y53,IF(AF53/TRU_oper&lt;1,1,AF53/TRU_oper)*(truck_idle/60),Other!$G$4/454)+PRODUCT(G53,Y53,CX53,IF(AF53/TRU_oper&lt;1,1,AF53/TRU_oper)*(truck_idle/60),Other!$G$4/454),blank)</f>
        <v/>
      </c>
      <c r="DA53" s="243" t="str">
        <f>IF(C53=TRUonly,PRODUCT(G53,tru_Load_Factor,tru__hp,CY53,Y53,IF(AF53/TRU_oper&lt;1,1,AF53/TRU_oper)*(truck_idle/60),Other!$G$4/454)+PRODUCT(G53,Y53,CX53,IF(AF53/TRU_oper&lt;1,1,AF53/TRU_oper)*(truck_idle/60),Other!$G$4/454)+PRODUCT(G53,Y53,(AF53-IF(AF53/TRU_oper&lt;1,1,AF53/TRU_oper)*(truck_idle/60)),TRU_KW,gridPM,Other!$G$4/454),blank)</f>
        <v/>
      </c>
      <c r="DB53" s="435" t="str">
        <f>IF(C53=TRUonly,VLOOKUP(B53+8,'Table 6'!$B$3:$D$20,3),blank)</f>
        <v/>
      </c>
      <c r="DC53" s="112" t="str">
        <f>IF(C53=TRUonly,VLOOKUP(B53+8,'Tables 2-3 TRU'!$B$14:$D$31,3),blank)</f>
        <v/>
      </c>
      <c r="DD53" s="243" t="str">
        <f>IF(C53=TRUonly,PRODUCT(G53,Z53,AF53-IF(AF53/TRU_oper&lt;1,1,AF53/TRU_oper)*(truck_idle/60),tru_Load_Factor,tru__hp,DC53,Other!$G$4/454)+PRODUCT(G53,tru_Load_Factor,tru__hp,DC53,Z53,IF(AF53/TRU_oper&lt;1,1,AF53/TRU_oper)*(truck_idle/60),Other!$G$4/454)+PRODUCT(G53,Z53,DB53,IF(AF53/TRU_oper&lt;1,1,AF53/TRU_oper)*(truck_idle/60),Other!$G$4/454),blank)</f>
        <v/>
      </c>
      <c r="DE53" s="243" t="str">
        <f>IF(C53=TRUonly,PRODUCT(G53,tru_Load_Factor,tru__hp,DC53,Z53,IF(AF53/TRU_oper&lt;1,1,AF53/TRU_oper)*(truck_idle/60),Other!$G$4/454)+PRODUCT(G53,Z53,DB53,IF(AF53/TRU_oper&lt;1,1,AF53/TRU_oper)*(truck_idle/60),Other!$G$4/454)+PRODUCT(G53,Z53,(AF53-IF(AF53/TRU_oper&lt;1,1,AF53/TRU_oper)*(truck_idle/60)),TRU_KW,gridPM,Other!$G$4/454),blank)</f>
        <v/>
      </c>
      <c r="DF53" s="435" t="str">
        <f>IF(C53=TRUonly,VLOOKUP(B53+9,'Table 6'!$B$3:$D$20,3),blank)</f>
        <v/>
      </c>
      <c r="DG53" s="112" t="str">
        <f>IF(C53=TRUonly,VLOOKUP(B53+9,'Tables 2-3 TRU'!$B$14:$D$31,3),blank)</f>
        <v/>
      </c>
      <c r="DH53" s="243" t="str">
        <f>IF(C53=TRUonly,PRODUCT(G53,AA53,AF53-IF(AF53/TRU_oper&lt;1,1,AF53/TRU_oper)*(truck_idle/60),tru_Load_Factor,tru__hp,DG53,Other!$G$4/454)+PRODUCT(G53,tru_Load_Factor,tru__hp,DG53,AA53,IF(AF53/TRU_oper&lt;1,1,AF53/TRU_oper)*(truck_idle/60),Other!$G$4/454)+PRODUCT(G53,AA53,DF53,IF(AF53/TRU_oper&lt;1,1,AF53/TRU_oper)*(truck_idle/60),Other!$G$4/454),blank)</f>
        <v/>
      </c>
      <c r="DI53" s="243" t="str">
        <f>IF(C53=TRUonly,PRODUCT(G53,tru_Load_Factor,tru__hp,DG53,AA53,IF(AF53/TRU_oper&lt;1,1,AF53/TRU_oper)*(truck_idle/60),Other!$G$4/454)+PRODUCT(G53,AA53,DF53,IF(AF53/TRU_oper&lt;1,1,AF53/TRU_oper)*(truck_idle/60),Other!$G$4/454)+PRODUCT(G53,AA53,(AF53-IF(AF53/TRU_oper&lt;1,1,AF53/TRU_oper)*(truck_idle/60)),TRU_KW,gridPM,Other!$G$4/454),blank)</f>
        <v/>
      </c>
      <c r="DK53" s="4" t="str">
        <f t="shared" si="9"/>
        <v/>
      </c>
      <c r="DL53" s="4" t="str">
        <f t="shared" si="10"/>
        <v/>
      </c>
      <c r="DM53" s="4"/>
      <c r="DN53" s="4" t="str">
        <f t="shared" si="11"/>
        <v/>
      </c>
      <c r="DO53" s="4" t="str">
        <f t="shared" si="12"/>
        <v/>
      </c>
      <c r="DP53" s="4"/>
      <c r="DQ53" s="4" t="str">
        <f t="shared" si="13"/>
        <v/>
      </c>
      <c r="DR53" s="4" t="str">
        <f t="shared" si="14"/>
        <v/>
      </c>
      <c r="DS53" s="4" t="str">
        <f t="shared" si="15"/>
        <v/>
      </c>
      <c r="DT53" s="244" t="str">
        <f t="shared" si="16"/>
        <v/>
      </c>
      <c r="DU53" s="55"/>
    </row>
    <row r="54" spans="1:125" x14ac:dyDescent="0.2">
      <c r="A54" t="str">
        <f>IF(C54=TRUonly,'User Input Data'!A58,blank)</f>
        <v/>
      </c>
      <c r="B54" t="str">
        <f>IF(C54=TRUonly,'User Input Data'!B58,blank)</f>
        <v/>
      </c>
      <c r="C54" t="str">
        <f>IF('User Input Data'!C58=TRUonly,'User Input Data'!C58,blank)</f>
        <v/>
      </c>
      <c r="D54" t="str">
        <f>IF(AND('User Input Data'!D58&gt;1,C54=TRUonly),'User Input Data'!D58,blank)</f>
        <v/>
      </c>
      <c r="E54" t="str">
        <f>IF(AND('User Input Data'!E58&gt;1,C54=TRUonly),'User Input Data'!E58,blank)</f>
        <v/>
      </c>
      <c r="F54" t="str">
        <f>IF(AND('User Input Data'!F58&gt;1,C54=TRUonly),'User Input Data'!F58,blank)</f>
        <v/>
      </c>
      <c r="G54" t="str">
        <f>IF(AND('User Input Data'!G58&gt;1,C54=TRUonly),'User Input Data'!G58,blank)</f>
        <v/>
      </c>
      <c r="H54" s="78"/>
      <c r="I54" s="78"/>
      <c r="J54" s="78"/>
      <c r="K54" s="78"/>
      <c r="L54" s="78"/>
      <c r="M54" s="78"/>
      <c r="N54" s="78"/>
      <c r="O54" s="78"/>
      <c r="P54" s="78"/>
      <c r="Q54" s="78"/>
      <c r="R54" s="79" t="str">
        <f>IF(C54=TRUonly,'User Input Data'!R58,blank)</f>
        <v/>
      </c>
      <c r="S54" s="79" t="str">
        <f>IF(C54=TRUonly,'User Input Data'!S58,blank)</f>
        <v/>
      </c>
      <c r="T54" s="79" t="str">
        <f>IF(C54=TRUonly,'User Input Data'!T58,blank)</f>
        <v/>
      </c>
      <c r="U54" s="79" t="str">
        <f>IF(C54=TRUonly,'User Input Data'!U58,blank)</f>
        <v/>
      </c>
      <c r="V54" s="79" t="str">
        <f>IF(C54=TRUonly,'User Input Data'!V58,blank)</f>
        <v/>
      </c>
      <c r="W54" s="79" t="str">
        <f>IF(C54=TRUonly,'User Input Data'!W58,blank)</f>
        <v/>
      </c>
      <c r="X54" s="79" t="str">
        <f>IF(C54=TRUonly,'User Input Data'!X58,blank)</f>
        <v/>
      </c>
      <c r="Y54" s="79" t="str">
        <f>IF(C54=TRUonly,'User Input Data'!Y58,blank)</f>
        <v/>
      </c>
      <c r="Z54" s="79" t="str">
        <f>IF(C54=TRUonly,'User Input Data'!Z58,blank)</f>
        <v/>
      </c>
      <c r="AA54" s="79" t="str">
        <f>IF(C54=TRUonly,'User Input Data'!AA58,blank)</f>
        <v/>
      </c>
      <c r="AB54" s="9" t="str">
        <f>IF('User Input Data'!C58=TRUonly,'User Input Data'!AC58,blank)</f>
        <v/>
      </c>
      <c r="AC54" s="9" t="str">
        <f>IF('User Input Data'!C58=TRUonly,'User Input Data'!AD58,blank)</f>
        <v/>
      </c>
      <c r="AE54" s="78"/>
      <c r="AF54" t="str">
        <f>IF(F54&gt;0,F54,Other!$G$7)</f>
        <v/>
      </c>
      <c r="AG54" s="435" t="str">
        <f>IF(C54=TRUonly,VLOOKUP(B54+0,'Table 6'!$B$3:$D$20,2),blank)</f>
        <v/>
      </c>
      <c r="AH54" t="str">
        <f>IF(C54=TRUonly,VLOOKUP(B54+0,'Tables 2-3 TRU'!$B$14:$D$31,2),blank)</f>
        <v/>
      </c>
      <c r="AI54" s="243" t="str">
        <f>IF(C54=TRUonly,PRODUCT(G54,IF(AF54/TRU_oper&lt;1,1,AF54/TRU_oper)*(truck_idle/60),Other!$G$4/454,AG54,R54)+PRODUCT(G54,tru_Load_Factor,tru__hp,R54,IF(AF54/TRU_oper&lt;1,1,AF54/TRU_oper)*(truck_idle/60),Other!$G$4/454,AH54)+PRODUCT(G54,R54,(AF54-IF(AF54/TRU_oper&lt;1,1,AF54/TRU_oper)*(truck_idle/60)),tru_Load_Factor,tru__hp,Other!$G$4/454,AH54),blank)</f>
        <v/>
      </c>
      <c r="AJ54" s="243" t="str">
        <f>IF(C54=TRUonly,PRODUCT(G54,tru_Load_Factor,tru__hp,AH54,R54,IF(AF54/TRU_oper&lt;1,1,AF54/TRU_oper)*(truck_idle/60),Other!$G$4/454)+PRODUCT(G54,R54,AG54,IF(AF54/TRU_oper&lt;1,1,AF54/TRU_oper)*(truck_idle/60),Other!$G$4/454)+PRODUCT(G54,R54,(AF54-IF(AF54/TRU_oper&lt;1,1,AF54/TRU_oper)*(truck_idle/60)),TRU_KW,gridNox,Other!$G$4/454),blank)</f>
        <v/>
      </c>
      <c r="AK54" s="435" t="str">
        <f>IF(C54=TRUonly,VLOOKUP(B54+1,'Table 6'!$B$3:$D$20,2),blank)</f>
        <v/>
      </c>
      <c r="AL54" s="112" t="str">
        <f>IF(C54=TRUonly,VLOOKUP(B54+1,'Tables 2-3 TRU'!$B$14:$D$31,2),blank)</f>
        <v/>
      </c>
      <c r="AM54" s="243" t="str">
        <f>IF(C54=TRUonly,PRODUCT(G54,S54,AF54-IF(AF54/TRU_oper&lt;1,1,AF54/TRU_oper)*(truck_idle/60),tru_Load_Factor,tru__hp,AL54,Other!$G$4/454)+PRODUCT(G54,tru_Load_Factor,tru__hp,AL54,S54,IF(AF54/TRU_oper&lt;1,1,AF54/TRU_oper)*(truck_idle/60),Other!$G$4/454)+PRODUCT(G54,S54,AK54,IF(AF54/TRU_oper&lt;1,1,AF54/TRU_oper)*(truck_idle/60),Other!$G$4/454),blank)</f>
        <v/>
      </c>
      <c r="AN54" s="243" t="str">
        <f>IF(C54=TRUonly,PRODUCT(G54,tru_Load_Factor,tru__hp,AL54,S54,IF(AF54/TRU_oper&lt;1,1,AF54/TRU_oper)*(truck_idle/60),Other!$G$4/454)+PRODUCT(G54,S54,AK54,IF(AF54/TRU_oper&lt;1,1,AF54/TRU_oper)*(truck_idle/60),Other!$G$4/454)+PRODUCT(G54,S54,(AF54-IF(AF54/TRU_oper&lt;1,1,AF54/TRU_oper)*(truck_idle/60)),TRU_KW,gridNox,Other!$G$4/454),blank)</f>
        <v/>
      </c>
      <c r="AO54" s="435" t="str">
        <f>IF(C54=TRUonly,VLOOKUP(B54+2,'Table 6'!$B$3:$D$20,2),blank)</f>
        <v/>
      </c>
      <c r="AP54" s="112" t="str">
        <f>IF(C54=TRUonly,VLOOKUP(B54+2,'Tables 2-3 TRU'!$B$14:$D$31,2),blank)</f>
        <v/>
      </c>
      <c r="AQ54" s="243" t="str">
        <f>IF(C54=TRUonly,PRODUCT(G54,T54,AF54-IF(AF54/TRU_oper&lt;1,1,AF54/TRU_oper)*(truck_idle/60),tru_Load_Factor,tru__hp,AP54,Other!$G$4/454)+PRODUCT(G54,tru_Load_Factor,tru__hp,AP54,T54,IF(AF54/TRU_oper&lt;1,1,AF54/TRU_oper)*(truck_idle/60),Other!$G$4/454)+PRODUCT(G54,T54,AO54,IF(AF54/TRU_oper&lt;1,1,AF54/TRU_oper)*(truck_idle/60),Other!$G$4/454),blank)</f>
        <v/>
      </c>
      <c r="AR54" s="243" t="str">
        <f>IF(C54=TRUonly,PRODUCT(G54,tru_Load_Factor,tru__hp,AP54,T54,IF(AF54/TRU_oper&lt;1,1,AF54/TRU_oper)*(truck_idle/60),Other!$G$4/454)+PRODUCT(G54,T54,AO54,IF(AF54/TRU_oper&lt;1,1,AF54/TRU_oper)*(truck_idle/60),Other!$G$4/454)+PRODUCT(G54,T54,(AF54-IF(AF54/TRU_oper&lt;1,1,AF54/TRU_oper)*(truck_idle/60)),TRU_KW,gridNox,Other!$G$4/454),blank)</f>
        <v/>
      </c>
      <c r="AS54" s="435" t="str">
        <f>IF(C54=TRUonly,VLOOKUP(B54+3,'Table 6'!$B$3:$D$20,2),blank)</f>
        <v/>
      </c>
      <c r="AT54" s="112" t="str">
        <f>IF(C54=TRUonly,VLOOKUP(B54+3,'Tables 2-3 TRU'!$B$14:$D$31,2),blank)</f>
        <v/>
      </c>
      <c r="AU54" s="243" t="str">
        <f>IF(C54=TRUonly,PRODUCT(G54,U54,AF54-IF(AF54/TRU_oper&lt;1,1,AF54/TRU_oper)*(truck_idle/60),tru_Load_Factor,tru__hp,AT54,Other!$G$4/454)+PRODUCT(G54,tru_Load_Factor,tru__hp,AT54,U54,IF(AF54/TRU_oper&lt;1,1,AF54/TRU_oper)*(truck_idle/60),Other!$G$4/454)+PRODUCT(G54,U54,AS54,IF(AF54/TRU_oper&lt;1,1,AF54/TRU_oper)*(truck_idle/60),Other!$G$4/454),blank)</f>
        <v/>
      </c>
      <c r="AV54" s="243" t="str">
        <f>IF(C54=TRUonly,PRODUCT(G54,tru_Load_Factor,tru__hp,AT54,U54,IF(AF54/TRU_oper&lt;1,1,AF54/TRU_oper)*(truck_idle/60),Other!$G$4/454)+PRODUCT(G54,U54,AS54,IF(AF54/TRU_oper&lt;1,1,AF54/TRU_oper)*(truck_idle/60),Other!$G$4/454)+PRODUCT(G54,U54,(AF54-IF(AF54/TRU_oper&lt;1,1,AF54/TRU_oper)*(truck_idle/60)),TRU_KW,gridNox,Other!$G$4/454),blank)</f>
        <v/>
      </c>
      <c r="AW54" s="435" t="str">
        <f>IF(C54=TRUonly,VLOOKUP(B54+4,'Table 6'!$B$3:$D$20,2),blank)</f>
        <v/>
      </c>
      <c r="AX54" s="112" t="str">
        <f>IF(C54=TRUonly,VLOOKUP(B54+4,'Tables 2-3 TRU'!$B$14:$D$31,2),blank)</f>
        <v/>
      </c>
      <c r="AY54" s="243" t="str">
        <f>IF(C54=TRUonly,PRODUCT(G54,V54,AF54-IF(AF54/TRU_oper&lt;1,1,AF54/TRU_oper)*(truck_idle/60),tru_Load_Factor,tru__hp,AX54,Other!$G$4/454)+PRODUCT(G54,tru_Load_Factor,tru__hp,AX54,V54,IF(AF54/TRU_oper&lt;1,1,AF54/TRU_oper)*(truck_idle/60),Other!$G$4/454)+PRODUCT(G54,V54,AW54,IF(AF54/TRU_oper&lt;1,1,AF54/TRU_oper)*(truck_idle/60),Other!$G$4/454),blank)</f>
        <v/>
      </c>
      <c r="AZ54" s="243" t="str">
        <f>IF(C54=TRUonly,PRODUCT(G54,tru_Load_Factor,tru__hp,AX54,V54,IF(AF54/TRU_oper&lt;1,1,AF54/TRU_oper)*(truck_idle/60),Other!$G$4/454)+PRODUCT(G54,V54,AW54,IF(AF54/TRU_oper&lt;1,1,AF54/TRU_oper)*(truck_idle/60),Other!$G$4/454)+PRODUCT(G54,V54,(AF54-IF(AF54/TRU_oper&lt;1,1,AF54/TRU_oper)*(truck_idle/60)),TRU_KW,gridNox,Other!$G$4/454),blank)</f>
        <v/>
      </c>
      <c r="BA54" s="435" t="str">
        <f>IF(C54=TRUonly,VLOOKUP(B54+5,'Table 6'!$B$3:$D$20,2),blank)</f>
        <v/>
      </c>
      <c r="BB54" s="112" t="str">
        <f>IF(C54=TRUonly,VLOOKUP(B54+5,'Tables 2-3 TRU'!$B$14:$D$31,2),blank)</f>
        <v/>
      </c>
      <c r="BC54" s="243" t="str">
        <f>IF(C54=TRUonly,PRODUCT(G54,W54,AF54-IF(AF54/TRU_oper&lt;1,1,AF54/TRU_oper)*(truck_idle/60),tru_Load_Factor,tru__hp,BB54,Other!$G$4/454)+PRODUCT(G54,tru_Load_Factor,tru__hp,BB54,W54,IF(AF54/TRU_oper&lt;1,1,AF54/TRU_oper)*(truck_idle/60),Other!$G$4/454)+PRODUCT(G54,W54,BA54,IF(AF54/TRU_oper&lt;1,1,AF54/TRU_oper)*(truck_idle/60),Other!$G$4/454),blank)</f>
        <v/>
      </c>
      <c r="BD54" s="243" t="str">
        <f>IF(C54=TRUonly,PRODUCT(G54,tru_Load_Factor,tru__hp,BB54,W54,IF(AF54/TRU_oper&lt;1,1,AF54/TRU_oper)*(truck_idle/60),Other!$G$4/454)+PRODUCT(G54,W54,BA54,IF(AF54/TRU_oper&lt;1,1,AF54/TRU_oper)*(truck_idle/60),Other!$G$4/454)+PRODUCT(G54,W54,(AF54-IF(AF54/TRU_oper&lt;1,1,AF54/TRU_oper)*(truck_idle/60)),TRU_KW,gridNox,Other!$G$4/454),blank)</f>
        <v/>
      </c>
      <c r="BE54" s="435" t="str">
        <f>IF(C54=TRUonly,VLOOKUP(B54+6,'Table 6'!$B$3:$D$20,2),blank)</f>
        <v/>
      </c>
      <c r="BF54" s="112" t="str">
        <f>IF(C54=TRUonly,VLOOKUP(B54+6,'Tables 2-3 TRU'!$B$14:$D$31,2),blank)</f>
        <v/>
      </c>
      <c r="BG54" s="243" t="str">
        <f>IF(C54=TRUonly,PRODUCT(G54,X54,AF54-IF(AF54/TRU_oper&lt;1,1,AF54/TRU_oper)*(truck_idle/60),tru_Load_Factor,tru__hp,BF54,Other!$G$4/454)+PRODUCT(G54,tru_Load_Factor,tru__hp,BF54,X54,IF(AF54/TRU_oper&lt;1,1,AF54/TRU_oper)*(truck_idle/60),Other!$G$4/454)+PRODUCT(G54,X54,BE54,IF(AF54/TRU_oper&lt;1,1,AF54/TRU_oper)*(truck_idle/60),Other!$G$4/454),blank)</f>
        <v/>
      </c>
      <c r="BH54" s="243" t="str">
        <f>IF(C54=TRUonly,PRODUCT(G54,tru_Load_Factor,tru__hp,BF54,X54,IF(AF54/TRU_oper&lt;1,1,AF54/TRU_oper)*(truck_idle/60),Other!$G$4/454)+PRODUCT(G54,X54,BE54,IF(AF54/TRU_oper&lt;1,1,AF54/TRU_oper)*(truck_idle/60),Other!$G$4/454)+PRODUCT(G54,X54,(AF54-IF(AF54/TRU_oper&lt;1,1,AF54/TRU_oper)*(truck_idle/60)),TRU_KW,gridNox,Other!$G$4/454),blank)</f>
        <v/>
      </c>
      <c r="BI54" s="435" t="str">
        <f>IF(C54=TRUonly,VLOOKUP(B54+7,'Table 6'!$B$3:$D$20,2),blank)</f>
        <v/>
      </c>
      <c r="BJ54" s="112" t="str">
        <f>IF(C54=TRUonly,VLOOKUP(B54+7,'Tables 2-3 TRU'!$B$14:$D$31,2),blank)</f>
        <v/>
      </c>
      <c r="BK54" s="243" t="str">
        <f>IF(C54=TRUonly,PRODUCT(G54,Y54,AF54-IF(AF54/TRU_oper&lt;1,1,AF54/TRU_oper)*(truck_idle/60),tru_Load_Factor,tru__hp,BJ54,Other!$G$4/454)+PRODUCT(G54,tru_Load_Factor,tru__hp,BJ54,Y54,IF(AF54/TRU_oper&lt;1,1,AF54/TRU_oper)*(truck_idle/60),Other!$G$4/454)+PRODUCT(G54,Y54,BI54,IF(AF54/TRU_oper&lt;1,1,AF54/TRU_oper)*(truck_idle/60),Other!$G$4/454),blank)</f>
        <v/>
      </c>
      <c r="BL54" s="243" t="str">
        <f>IF(C54=TRUonly,PRODUCT(G54,tru_Load_Factor,tru__hp,BJ54,Y54,IF(AF54/TRU_oper&lt;1,1,AF54/TRU_oper)*(truck_idle/60),Other!$G$4/454)+PRODUCT(G54,Y54,BI54,IF(AF54/TRU_oper&lt;1,1,AF54/TRU_oper)*(truck_idle/60),Other!$G$4/454)+PRODUCT(G54,Y54,(AF54-IF(AF54/TRU_oper&lt;1,1,AF54/TRU_oper)*(truck_idle/60)),TRU_KW,gridNox,Other!$G$4/454),blank)</f>
        <v/>
      </c>
      <c r="BM54" s="435" t="str">
        <f>IF(C54=TRUonly,VLOOKUP(B54+8,'Table 6'!$B$3:$D$20,2),blank)</f>
        <v/>
      </c>
      <c r="BN54" s="112" t="str">
        <f>IF(C54=TRUonly,VLOOKUP(B54+8,'Tables 2-3 TRU'!$B$14:$D$31,2),blank)</f>
        <v/>
      </c>
      <c r="BO54" s="243" t="str">
        <f>IF(C54=TRUonly,PRODUCT(G54,Z54,AF54-IF(AF54/TRU_oper&lt;1,1,AF54/TRU_oper)*(truck_idle/60),tru_Load_Factor,tru__hp,BN54,Other!$G$4/454)+PRODUCT(G54,tru_Load_Factor,tru__hp,BN54,Z54,IF(AF54/TRU_oper&lt;1,1,AF54/TRU_oper)*(truck_idle/60),Other!$G$4/454)+PRODUCT(G54,Z54,BM54,IF(AF54/TRU_oper&lt;1,1,AF54/TRU_oper)*(truck_idle/60),Other!$G$4/454),blank)</f>
        <v/>
      </c>
      <c r="BP54" s="243" t="str">
        <f>IF(C54=TRUonly,PRODUCT(G54,tru_Load_Factor,tru__hp,BN54,Z54,(AF54/TRU_oper)*(truck_idle/60),Other!$G$4/454)+PRODUCT(G54,Z54,BM54,(AF54/TRU_oper)*(truck_idle/60),Other!$G$4/454)+PRODUCT(G54,Z54,(AF54-(AF54/TRU_oper)*(truck_idle/60)),TRU_KW,gridNox,Other!$G$4/454),blank)</f>
        <v/>
      </c>
      <c r="BQ54" s="435" t="str">
        <f>IF(C54=TRUonly,VLOOKUP(B54+9,'Table 6'!$B$3:$D$20,2),blank)</f>
        <v/>
      </c>
      <c r="BR54" s="112" t="str">
        <f>IF(C54=TRUonly,VLOOKUP(B54+9,'Tables 2-3 TRU'!$B$14:$D$31,2),blank)</f>
        <v/>
      </c>
      <c r="BS54" s="243" t="str">
        <f>IF(C54=TRUonly,PRODUCT(G54,AA54,AF54-IF(AF54/TRU_oper&lt;1,1,AF54/TRU_oper)*(truck_idle/60),tru_Load_Factor,tru__hp,BR54,Other!$G$4/454)+PRODUCT(G54,tru_Load_Factor,tru__hp,BR54,AA54,IF(AF54/TRU_oper&lt;1,1,AF54/TRU_oper)*(truck_idle/60),Other!$G$4/454)+PRODUCT(G54,AA54,BQ54,IF(AF54/TRU_oper&lt;1,1,AF54/TRU_oper)*(truck_idle/60),Other!$G$4/454),blank)</f>
        <v/>
      </c>
      <c r="BT54" s="243" t="str">
        <f>IF(C54=TRUonly,PRODUCT(G54,tru_Load_Factor,tru__hp,BR54,AA54,IF(AF54/TRU_oper&lt;1,1,AF54/TRU_oper)*(truck_idle/60),Other!$G$4/454)+PRODUCT(G54,AA54,BQ54,IF(AF54/TRU_oper&lt;1,1,AF54/TRU_oper)*(truck_idle/60),Other!$G$4/454)+PRODUCT(G54,AA54,(AF54-IF(AF54/TRU_oper&lt;1,1,AF54/TRU_oper)*(truck_idle/60)),TRU_KW,gridNox,Other!$G$4/454),blank)</f>
        <v/>
      </c>
      <c r="BU54" s="112"/>
      <c r="BV54" s="435" t="str">
        <f>IF(C54=TRUonly,VLOOKUP(B54+0,'Table 6'!$B$3:$D$20,3),blank)</f>
        <v/>
      </c>
      <c r="BW54" s="112" t="str">
        <f>IF(C54=TRUonly,VLOOKUP(B54+0,'Tables 2-3 TRU'!$B$14:$D$31,3),blank)</f>
        <v/>
      </c>
      <c r="BX54" s="243" t="str">
        <f>IF(C54=TRUonly,PRODUCT(G54,R54,AF54-IF(AF54/TRU_oper&lt;1,1,AF54/TRU_oper)*(truck_idle/60),tru_Load_Factor,tru__hp,BW54,Other!$G$4/454)+PRODUCT(G54,tru_Load_Factor,tru__hp,BW54,R54,IF(AF54/TRU_oper&lt;1,1,AF54/TRU_oper)*(truck_idle/60),365/454)+PRODUCT(G54,R54,BV54,IF(AF54/TRU_oper&lt;1,1,AF54/TRU_oper)*(truck_idle/60),Other!$G$4/454),blank)</f>
        <v/>
      </c>
      <c r="BY54" s="243" t="str">
        <f>IF(C54=TRUonly,PRODUCT(G54,tru_Load_Factor,tru__hp,BW54,R54,IF(AF54/TRU_oper&lt;1,1,AF54/TRU_oper)*(truck_idle/60),Other!$G$4/454)+PRODUCT(G54,R54,BV54,IF(AF54/TRU_oper&lt;1,1,AF54/TRU_oper)*(truck_idle/60),Other!$G$4/454)+PRODUCT(G54,R54,(AF54-IF(AF54/TRU_oper&lt;1,1,AF54/TRU_oper)*(truck_idle/60)),TRU_KW,gridPM,Other!$G$4/454),blank)</f>
        <v/>
      </c>
      <c r="BZ54" s="435" t="str">
        <f>IF(C54=TRUonly,VLOOKUP(B54+1,'Table 6'!$B$3:$D$20,3),blank)</f>
        <v/>
      </c>
      <c r="CA54" s="112" t="str">
        <f>IF(C54=TRUonly,VLOOKUP(B54+1,'Tables 2-3 TRU'!$B$14:$D$31,3),blank)</f>
        <v/>
      </c>
      <c r="CB54" s="243" t="str">
        <f>IF(C54=TRUonly,PRODUCT(G54,S54,AF54-IF(AF54/TRU_oper&lt;1,1,AF54/TRU_oper)*(truck_idle/60),tru_Load_Factor,tru__hp,CA54,Other!$G$4/454)+PRODUCT(G54,tru_Load_Factor,tru__hp,CA54,S54,IF(AF54/TRU_oper&lt;1,1,AF54/TRU_oper)*(truck_idle/60),365/454)+PRODUCT(G54,S54,BZ54,IF(AF54/TRU_oper&lt;1,1,AF54/TRU_oper)*(truck_idle/60),Other!$G$4/454),blank)</f>
        <v/>
      </c>
      <c r="CC54" s="243" t="str">
        <f>IF(C54=TRUonly,PRODUCT(G54,tru_Load_Factor,tru__hp,CA54,S54,IF(AF54/TRU_oper&lt;1,1,AF54/TRU_oper)*(truck_idle/60),Other!$G$4/454)+PRODUCT(G54,S54,BZ54,IF(AF54/TRU_oper&lt;1,1,AF54/TRU_oper)*(truck_idle/60),Other!$G$4/454)+PRODUCT(G54,S54,(AF54-IF(AF54/TRU_oper&lt;1,1,AF54/TRU_oper)*(truck_idle/60)),TRU_KW,gridPM,Other!$G$4/454),blank)</f>
        <v/>
      </c>
      <c r="CD54" s="435" t="str">
        <f>IF(C54=TRUonly,VLOOKUP(B54+2,'Table 6'!$B$3:$D$20,3),blank)</f>
        <v/>
      </c>
      <c r="CE54" s="112" t="str">
        <f>IF(C54=TRUonly,VLOOKUP(B54+2,'Tables 2-3 TRU'!$B$14:$D$31,3),blank)</f>
        <v/>
      </c>
      <c r="CF54" s="243" t="str">
        <f>IF(C54=TRUonly,PRODUCT(G54,T54,AF54-IF(AF54/TRU_oper&lt;1,1,AF54/TRU_oper)*(truck_idle/60),tru_Load_Factor,tru__hp,CE54,Other!$G$4/454)+PRODUCT(G54,tru_Load_Factor,tru__hp,CE54,T54,IF(AF54/TRU_oper&lt;1,1,AF54/TRU_oper)*(truck_idle/60),365/454)+PRODUCT(G54,T54,CD54,IF(AF54/TRU_oper&lt;1,1,AF54/TRU_oper)*(truck_idle/60),Other!$G$4/454),blank)</f>
        <v/>
      </c>
      <c r="CG54" s="243" t="str">
        <f>IF(C54=TRUonly,PRODUCT(G54,tru_Load_Factor,tru__hp,CE54,T54,IF(AF54/TRU_oper&lt;1,1,AF54/TRU_oper)*(truck_idle/60),Other!$G$4/454)+PRODUCT(G54,T54,CD54,IF(AF54/TRU_oper&lt;1,1,AF54/TRU_oper)*(truck_idle/60),Other!$G$4/454)+PRODUCT(G54,T54,(AF54-IF(AF54/TRU_oper&lt;1,1,AF54/TRU_oper)*(truck_idle/60)),TRU_KW,gridPM,Other!$G$4/454),blank)</f>
        <v/>
      </c>
      <c r="CH54" s="435" t="str">
        <f>IF(C54=TRUonly,VLOOKUP(B54+3,'Table 6'!$B$3:$D$20,3),blank)</f>
        <v/>
      </c>
      <c r="CI54" s="112" t="str">
        <f>IF(C54=TRUonly,VLOOKUP(B54+3,'Tables 2-3 TRU'!$B$14:$D$31,3),blank)</f>
        <v/>
      </c>
      <c r="CJ54" s="243" t="str">
        <f>IF(C54=TRUonly,PRODUCT(G54,U54,AF54-IF(AF54/TRU_oper&lt;1,1,AF54/TRU_oper)*(truck_idle/60),tru_Load_Factor,tru__hp,CI54,Other!$G$4/454)+PRODUCT(G54,tru_Load_Factor,tru__hp,CI54,U54,IF(AF54/TRU_oper&lt;1,1,AF54/TRU_oper)*(truck_idle/60),Other!$G$4/454)+PRODUCT(G54,U54,CH54,IF(AF54/TRU_oper&lt;1,1,AF54/TRU_oper)*(truck_idle/60),Other!$G$4/454),blank)</f>
        <v/>
      </c>
      <c r="CK54" s="243" t="str">
        <f>IF(C54=TRUonly,PRODUCT(G54,tru_Load_Factor,tru__hp,CI54,U54,IF(AF54/TRU_oper&lt;1,1,AF54/TRU_oper)*(truck_idle/60),Other!$G$4/454)+PRODUCT(G54,U54,CH54,IF(AF54/TRU_oper&lt;1,1,AF54/TRU_oper)*(truck_idle/60),Other!$G$4/454)+PRODUCT(G54,U54,(AF54-IF(AF54/TRU_oper&lt;1,1,AF54/TRU_oper)*(truck_idle/60)),TRU_KW,gridPM,Other!$G$4/454),blank)</f>
        <v/>
      </c>
      <c r="CL54" s="435" t="str">
        <f>IF(C54=TRUonly,VLOOKUP(B54+4,'Table 6'!$B$3:$D$20,3),blank)</f>
        <v/>
      </c>
      <c r="CM54" s="112" t="str">
        <f>IF(C54=TRUonly,VLOOKUP(B54+4,'Tables 2-3 TRU'!$B$14:$D$31,3),blank)</f>
        <v/>
      </c>
      <c r="CN54" s="243" t="str">
        <f>IF(C54=TRUonly,PRODUCT(G54,V54,AF54-IF(AF54/TRU_oper&lt;1,1,AF54/TRU_oper)*(truck_idle/60),tru_Load_Factor,tru__hp,CM54,Other!$G$4/454)+PRODUCT(G54,tru_Load_Factor,tru__hp,CM54,V54,IF(AF54/TRU_oper&lt;1,1,AF54/TRU_oper)*(truck_idle/60),Other!$G$4/454)+PRODUCT(G54,V54,CL54,IF(AF54/TRU_oper&lt;1,1,AF54/TRU_oper)*(truck_idle/60),Other!$G$4/454),blank)</f>
        <v/>
      </c>
      <c r="CO54" s="243" t="str">
        <f>IF(C54=TRUonly,PRODUCT(G54,tru_Load_Factor,tru__hp,CM54,V54,IF(AF54/TRU_oper&lt;1,1,AF54/TRU_oper)*(truck_idle/60),Other!$G$4/454)+PRODUCT(G54,V54,CL54,IF(AF54/TRU_oper&lt;1,1,AF54/TRU_oper)*(truck_idle/60),Other!$G$4/454)+PRODUCT(G54,V54,(AF54-IF(AF54/TRU_oper&lt;1,1,AF54/TRU_oper)*(truck_idle/60)),TRU_KW,gridPM,Other!$G$4/454),blank)</f>
        <v/>
      </c>
      <c r="CP54" s="435" t="str">
        <f>IF(C54=TRUonly,VLOOKUP(B54+5,'Table 6'!$B$3:$D$20,3),blank)</f>
        <v/>
      </c>
      <c r="CQ54" s="112" t="str">
        <f>IF(C54=TRUonly,VLOOKUP(B54+5,'Tables 2-3 TRU'!$B$14:$D$31,3),blank)</f>
        <v/>
      </c>
      <c r="CR54" s="243" t="str">
        <f>IF(C54=TRUonly,PRODUCT(G54,W54,AF54-IF(AF54/TRU_oper&lt;1,1,AF54/TRU_oper)*(truck_idle/60),tru_Load_Factor,tru__hp,CQ54,Other!$G$4/454)+PRODUCT(G54,tru_Load_Factor,tru__hp,CQ54,W54,IF(AF54/TRU_oper&lt;1,1,AF54/TRU_oper)*(truck_idle/60),Other!$G$4/454)+PRODUCT(G54,W54,CP54,IF(AF54/TRU_oper&lt;1,1,AF54/TRU_oper)*(truck_idle/60),Other!$G$4/454),blank)</f>
        <v/>
      </c>
      <c r="CS54" s="243" t="str">
        <f>IF(C54=TRUonly,PRODUCT(G54,tru_Load_Factor,tru__hp,CQ54,W54,IF(AF54/TRU_oper&lt;1,1,AF54/TRU_oper)*(truck_idle/60),Other!$G$4/454)+PRODUCT(G54,W54,CP54,IF(AF54/TRU_oper&lt;1,1,AF54/TRU_oper)*(truck_idle/60),Other!$G$4/454)+PRODUCT(G54,W54,(AF54-IF(AF54/TRU_oper&lt;1,1,AF54/TRU_oper)*(truck_idle/60)),TRU_KW,gridPM,Other!$G$4/454),blank)</f>
        <v/>
      </c>
      <c r="CT54" s="435" t="str">
        <f>IF(C54=TRUonly,VLOOKUP(B54+6,'Table 6'!$B$3:$D$20,3),blank)</f>
        <v/>
      </c>
      <c r="CU54" s="112" t="str">
        <f>IF(C54=TRUonly,VLOOKUP(B54+6,'Tables 2-3 TRU'!$B$14:$D$31,3),blank)</f>
        <v/>
      </c>
      <c r="CV54" s="243" t="str">
        <f>IF(C54=TRUonly,PRODUCT(G54,X54,AF54-IF(AF54/TRU_oper&lt;1,1,AF54/TRU_oper)*(truck_idle/60),tru_Load_Factor,tru__hp,CU54,Other!$G$4/454)+PRODUCT(G54,tru_Load_Factor,tru__hp,CU54,X54,IF(AF54/TRU_oper&lt;1,1,AF54/TRU_oper)*(truck_idle/60),Other!$G$4/454)+PRODUCT(G54,X54,CT54,IF(AF54/TRU_oper&lt;1,1,AF54/TRU_oper)*(truck_idle/60),Other!$G$4/454),blank)</f>
        <v/>
      </c>
      <c r="CW54" s="243" t="str">
        <f>IF(C54=TRUonly,PRODUCT(G54,tru_Load_Factor,tru__hp,CU54,X54,IF(AF54/TRU_oper&lt;1,1,AF54/TRU_oper)*(truck_idle/60),Other!$G$4/454)+PRODUCT(G54,X54,CT54,IF(AF54/TRU_oper&lt;1,1,AF54/TRU_oper)*(truck_idle/60),Other!$G$4/454)+PRODUCT(G54,X54,(AF54-IF(AF54/TRU_oper&lt;1,1,AF54/TRU_oper)*(truck_idle/60)),TRU_KW,gridPM,Other!$G$4/454),blank)</f>
        <v/>
      </c>
      <c r="CX54" s="435" t="str">
        <f>IF(C54=TRUonly,VLOOKUP(B54+7,'Table 6'!$B$3:$D$20,3),blank)</f>
        <v/>
      </c>
      <c r="CY54" s="112" t="str">
        <f>IF(C54=TRUonly,VLOOKUP(B54+7,'Tables 2-3 TRU'!$B$14:$D$31,3),blank)</f>
        <v/>
      </c>
      <c r="CZ54" s="243" t="str">
        <f>IF(C54=TRUonly,PRODUCT(G54,Y54,AF54-IF(AF54/TRU_oper&lt;1,1,AF54/TRU_oper)*(truck_idle/60),tru_Load_Factor,tru__hp,CY54,Other!$G$4/454)+PRODUCT(G54,tru_Load_Factor,tru__hp,CY54,Y54,IF(AF54/TRU_oper&lt;1,1,AF54/TRU_oper)*(truck_idle/60),Other!$G$4/454)+PRODUCT(G54,Y54,CX54,IF(AF54/TRU_oper&lt;1,1,AF54/TRU_oper)*(truck_idle/60),Other!$G$4/454),blank)</f>
        <v/>
      </c>
      <c r="DA54" s="243" t="str">
        <f>IF(C54=TRUonly,PRODUCT(G54,tru_Load_Factor,tru__hp,CY54,Y54,IF(AF54/TRU_oper&lt;1,1,AF54/TRU_oper)*(truck_idle/60),Other!$G$4/454)+PRODUCT(G54,Y54,CX54,IF(AF54/TRU_oper&lt;1,1,AF54/TRU_oper)*(truck_idle/60),Other!$G$4/454)+PRODUCT(G54,Y54,(AF54-IF(AF54/TRU_oper&lt;1,1,AF54/TRU_oper)*(truck_idle/60)),TRU_KW,gridPM,Other!$G$4/454),blank)</f>
        <v/>
      </c>
      <c r="DB54" s="435" t="str">
        <f>IF(C54=TRUonly,VLOOKUP(B54+8,'Table 6'!$B$3:$D$20,3),blank)</f>
        <v/>
      </c>
      <c r="DC54" s="112" t="str">
        <f>IF(C54=TRUonly,VLOOKUP(B54+8,'Tables 2-3 TRU'!$B$14:$D$31,3),blank)</f>
        <v/>
      </c>
      <c r="DD54" s="243" t="str">
        <f>IF(C54=TRUonly,PRODUCT(G54,Z54,AF54-IF(AF54/TRU_oper&lt;1,1,AF54/TRU_oper)*(truck_idle/60),tru_Load_Factor,tru__hp,DC54,Other!$G$4/454)+PRODUCT(G54,tru_Load_Factor,tru__hp,DC54,Z54,IF(AF54/TRU_oper&lt;1,1,AF54/TRU_oper)*(truck_idle/60),Other!$G$4/454)+PRODUCT(G54,Z54,DB54,IF(AF54/TRU_oper&lt;1,1,AF54/TRU_oper)*(truck_idle/60),Other!$G$4/454),blank)</f>
        <v/>
      </c>
      <c r="DE54" s="243" t="str">
        <f>IF(C54=TRUonly,PRODUCT(G54,tru_Load_Factor,tru__hp,DC54,Z54,IF(AF54/TRU_oper&lt;1,1,AF54/TRU_oper)*(truck_idle/60),Other!$G$4/454)+PRODUCT(G54,Z54,DB54,IF(AF54/TRU_oper&lt;1,1,AF54/TRU_oper)*(truck_idle/60),Other!$G$4/454)+PRODUCT(G54,Z54,(AF54-IF(AF54/TRU_oper&lt;1,1,AF54/TRU_oper)*(truck_idle/60)),TRU_KW,gridPM,Other!$G$4/454),blank)</f>
        <v/>
      </c>
      <c r="DF54" s="435" t="str">
        <f>IF(C54=TRUonly,VLOOKUP(B54+9,'Table 6'!$B$3:$D$20,3),blank)</f>
        <v/>
      </c>
      <c r="DG54" s="112" t="str">
        <f>IF(C54=TRUonly,VLOOKUP(B54+9,'Tables 2-3 TRU'!$B$14:$D$31,3),blank)</f>
        <v/>
      </c>
      <c r="DH54" s="243" t="str">
        <f>IF(C54=TRUonly,PRODUCT(G54,AA54,AF54-IF(AF54/TRU_oper&lt;1,1,AF54/TRU_oper)*(truck_idle/60),tru_Load_Factor,tru__hp,DG54,Other!$G$4/454)+PRODUCT(G54,tru_Load_Factor,tru__hp,DG54,AA54,IF(AF54/TRU_oper&lt;1,1,AF54/TRU_oper)*(truck_idle/60),Other!$G$4/454)+PRODUCT(G54,AA54,DF54,IF(AF54/TRU_oper&lt;1,1,AF54/TRU_oper)*(truck_idle/60),Other!$G$4/454),blank)</f>
        <v/>
      </c>
      <c r="DI54" s="243" t="str">
        <f>IF(C54=TRUonly,PRODUCT(G54,tru_Load_Factor,tru__hp,DG54,AA54,IF(AF54/TRU_oper&lt;1,1,AF54/TRU_oper)*(truck_idle/60),Other!$G$4/454)+PRODUCT(G54,AA54,DF54,IF(AF54/TRU_oper&lt;1,1,AF54/TRU_oper)*(truck_idle/60),Other!$G$4/454)+PRODUCT(G54,AA54,(AF54-IF(AF54/TRU_oper&lt;1,1,AF54/TRU_oper)*(truck_idle/60)),TRU_KW,gridPM,Other!$G$4/454),blank)</f>
        <v/>
      </c>
      <c r="DK54" s="4" t="str">
        <f t="shared" si="9"/>
        <v/>
      </c>
      <c r="DL54" s="4" t="str">
        <f t="shared" si="10"/>
        <v/>
      </c>
      <c r="DM54" s="4"/>
      <c r="DN54" s="4" t="str">
        <f t="shared" si="11"/>
        <v/>
      </c>
      <c r="DO54" s="4" t="str">
        <f t="shared" si="12"/>
        <v/>
      </c>
      <c r="DP54" s="4"/>
      <c r="DQ54" s="4" t="str">
        <f t="shared" si="13"/>
        <v/>
      </c>
      <c r="DR54" s="4" t="str">
        <f t="shared" si="14"/>
        <v/>
      </c>
      <c r="DS54" s="4" t="str">
        <f t="shared" si="15"/>
        <v/>
      </c>
      <c r="DT54" s="244" t="str">
        <f t="shared" si="16"/>
        <v/>
      </c>
      <c r="DU54" s="55"/>
    </row>
    <row r="55" spans="1:125" x14ac:dyDescent="0.2">
      <c r="A55" t="str">
        <f>IF(C55=TRUonly,'User Input Data'!A59,blank)</f>
        <v/>
      </c>
      <c r="B55" t="str">
        <f>IF(C55=TRUonly,'User Input Data'!B59,blank)</f>
        <v/>
      </c>
      <c r="C55" t="str">
        <f>IF('User Input Data'!C59=TRUonly,'User Input Data'!C59,blank)</f>
        <v/>
      </c>
      <c r="D55" t="str">
        <f>IF(AND('User Input Data'!D59&gt;1,C55=TRUonly),'User Input Data'!D59,blank)</f>
        <v/>
      </c>
      <c r="E55" t="str">
        <f>IF(AND('User Input Data'!E59&gt;1,C55=TRUonly),'User Input Data'!E59,blank)</f>
        <v/>
      </c>
      <c r="F55" t="str">
        <f>IF(AND('User Input Data'!F59&gt;1,C55=TRUonly),'User Input Data'!F59,blank)</f>
        <v/>
      </c>
      <c r="G55" t="str">
        <f>IF(AND('User Input Data'!G59&gt;1,C55=TRUonly),'User Input Data'!G59,blank)</f>
        <v/>
      </c>
      <c r="H55" s="78"/>
      <c r="I55" s="78"/>
      <c r="J55" s="78"/>
      <c r="K55" s="78"/>
      <c r="L55" s="78"/>
      <c r="M55" s="78"/>
      <c r="N55" s="78"/>
      <c r="O55" s="78"/>
      <c r="P55" s="78"/>
      <c r="Q55" s="78"/>
      <c r="R55" s="79" t="str">
        <f>IF(C55=TRUonly,'User Input Data'!R59,blank)</f>
        <v/>
      </c>
      <c r="S55" s="79" t="str">
        <f>IF(C55=TRUonly,'User Input Data'!S59,blank)</f>
        <v/>
      </c>
      <c r="T55" s="79" t="str">
        <f>IF(C55=TRUonly,'User Input Data'!T59,blank)</f>
        <v/>
      </c>
      <c r="U55" s="79" t="str">
        <f>IF(C55=TRUonly,'User Input Data'!U59,blank)</f>
        <v/>
      </c>
      <c r="V55" s="79" t="str">
        <f>IF(C55=TRUonly,'User Input Data'!V59,blank)</f>
        <v/>
      </c>
      <c r="W55" s="79" t="str">
        <f>IF(C55=TRUonly,'User Input Data'!W59,blank)</f>
        <v/>
      </c>
      <c r="X55" s="79" t="str">
        <f>IF(C55=TRUonly,'User Input Data'!X59,blank)</f>
        <v/>
      </c>
      <c r="Y55" s="79" t="str">
        <f>IF(C55=TRUonly,'User Input Data'!Y59,blank)</f>
        <v/>
      </c>
      <c r="Z55" s="79" t="str">
        <f>IF(C55=TRUonly,'User Input Data'!Z59,blank)</f>
        <v/>
      </c>
      <c r="AA55" s="79" t="str">
        <f>IF(C55=TRUonly,'User Input Data'!AA59,blank)</f>
        <v/>
      </c>
      <c r="AB55" s="9" t="str">
        <f>IF('User Input Data'!C59=TRUonly,'User Input Data'!AC59,blank)</f>
        <v/>
      </c>
      <c r="AC55" s="9" t="str">
        <f>IF('User Input Data'!C59=TRUonly,'User Input Data'!AD59,blank)</f>
        <v/>
      </c>
      <c r="AE55" s="78"/>
      <c r="AF55" t="str">
        <f>IF(F55&gt;0,F55,Other!$G$7)</f>
        <v/>
      </c>
      <c r="AG55" s="435" t="str">
        <f>IF(C55=TRUonly,VLOOKUP(B55+0,'Table 6'!$B$3:$D$20,2),blank)</f>
        <v/>
      </c>
      <c r="AH55" t="str">
        <f>IF(C55=TRUonly,VLOOKUP(B55+0,'Tables 2-3 TRU'!$B$14:$D$31,2),blank)</f>
        <v/>
      </c>
      <c r="AI55" s="243" t="str">
        <f>IF(C55=TRUonly,PRODUCT(G55,IF(AF55/TRU_oper&lt;1,1,AF55/TRU_oper)*(truck_idle/60),Other!$G$4/454,AG55,R55)+PRODUCT(G55,tru_Load_Factor,tru__hp,R55,IF(AF55/TRU_oper&lt;1,1,AF55/TRU_oper)*(truck_idle/60),Other!$G$4/454,AH55)+PRODUCT(G55,R55,(AF55-IF(AF55/TRU_oper&lt;1,1,AF55/TRU_oper)*(truck_idle/60)),tru_Load_Factor,tru__hp,Other!$G$4/454,AH55),blank)</f>
        <v/>
      </c>
      <c r="AJ55" s="243" t="str">
        <f>IF(C55=TRUonly,PRODUCT(G55,tru_Load_Factor,tru__hp,AH55,R55,IF(AF55/TRU_oper&lt;1,1,AF55/TRU_oper)*(truck_idle/60),Other!$G$4/454)+PRODUCT(G55,R55,AG55,IF(AF55/TRU_oper&lt;1,1,AF55/TRU_oper)*(truck_idle/60),Other!$G$4/454)+PRODUCT(G55,R55,(AF55-IF(AF55/TRU_oper&lt;1,1,AF55/TRU_oper)*(truck_idle/60)),TRU_KW,gridNox,Other!$G$4/454),blank)</f>
        <v/>
      </c>
      <c r="AK55" s="435" t="str">
        <f>IF(C55=TRUonly,VLOOKUP(B55+1,'Table 6'!$B$3:$D$20,2),blank)</f>
        <v/>
      </c>
      <c r="AL55" s="112" t="str">
        <f>IF(C55=TRUonly,VLOOKUP(B55+1,'Tables 2-3 TRU'!$B$14:$D$31,2),blank)</f>
        <v/>
      </c>
      <c r="AM55" s="243" t="str">
        <f>IF(C55=TRUonly,PRODUCT(G55,S55,AF55-IF(AF55/TRU_oper&lt;1,1,AF55/TRU_oper)*(truck_idle/60),tru_Load_Factor,tru__hp,AL55,Other!$G$4/454)+PRODUCT(G55,tru_Load_Factor,tru__hp,AL55,S55,IF(AF55/TRU_oper&lt;1,1,AF55/TRU_oper)*(truck_idle/60),Other!$G$4/454)+PRODUCT(G55,S55,AK55,IF(AF55/TRU_oper&lt;1,1,AF55/TRU_oper)*(truck_idle/60),Other!$G$4/454),blank)</f>
        <v/>
      </c>
      <c r="AN55" s="243" t="str">
        <f>IF(C55=TRUonly,PRODUCT(G55,tru_Load_Factor,tru__hp,AL55,S55,IF(AF55/TRU_oper&lt;1,1,AF55/TRU_oper)*(truck_idle/60),Other!$G$4/454)+PRODUCT(G55,S55,AK55,IF(AF55/TRU_oper&lt;1,1,AF55/TRU_oper)*(truck_idle/60),Other!$G$4/454)+PRODUCT(G55,S55,(AF55-IF(AF55/TRU_oper&lt;1,1,AF55/TRU_oper)*(truck_idle/60)),TRU_KW,gridNox,Other!$G$4/454),blank)</f>
        <v/>
      </c>
      <c r="AO55" s="435" t="str">
        <f>IF(C55=TRUonly,VLOOKUP(B55+2,'Table 6'!$B$3:$D$20,2),blank)</f>
        <v/>
      </c>
      <c r="AP55" s="112" t="str">
        <f>IF(C55=TRUonly,VLOOKUP(B55+2,'Tables 2-3 TRU'!$B$14:$D$31,2),blank)</f>
        <v/>
      </c>
      <c r="AQ55" s="243" t="str">
        <f>IF(C55=TRUonly,PRODUCT(G55,T55,AF55-IF(AF55/TRU_oper&lt;1,1,AF55/TRU_oper)*(truck_idle/60),tru_Load_Factor,tru__hp,AP55,Other!$G$4/454)+PRODUCT(G55,tru_Load_Factor,tru__hp,AP55,T55,IF(AF55/TRU_oper&lt;1,1,AF55/TRU_oper)*(truck_idle/60),Other!$G$4/454)+PRODUCT(G55,T55,AO55,IF(AF55/TRU_oper&lt;1,1,AF55/TRU_oper)*(truck_idle/60),Other!$G$4/454),blank)</f>
        <v/>
      </c>
      <c r="AR55" s="243" t="str">
        <f>IF(C55=TRUonly,PRODUCT(G55,tru_Load_Factor,tru__hp,AP55,T55,IF(AF55/TRU_oper&lt;1,1,AF55/TRU_oper)*(truck_idle/60),Other!$G$4/454)+PRODUCT(G55,T55,AO55,IF(AF55/TRU_oper&lt;1,1,AF55/TRU_oper)*(truck_idle/60),Other!$G$4/454)+PRODUCT(G55,T55,(AF55-IF(AF55/TRU_oper&lt;1,1,AF55/TRU_oper)*(truck_idle/60)),TRU_KW,gridNox,Other!$G$4/454),blank)</f>
        <v/>
      </c>
      <c r="AS55" s="435" t="str">
        <f>IF(C55=TRUonly,VLOOKUP(B55+3,'Table 6'!$B$3:$D$20,2),blank)</f>
        <v/>
      </c>
      <c r="AT55" s="112" t="str">
        <f>IF(C55=TRUonly,VLOOKUP(B55+3,'Tables 2-3 TRU'!$B$14:$D$31,2),blank)</f>
        <v/>
      </c>
      <c r="AU55" s="243" t="str">
        <f>IF(C55=TRUonly,PRODUCT(G55,U55,AF55-IF(AF55/TRU_oper&lt;1,1,AF55/TRU_oper)*(truck_idle/60),tru_Load_Factor,tru__hp,AT55,Other!$G$4/454)+PRODUCT(G55,tru_Load_Factor,tru__hp,AT55,U55,IF(AF55/TRU_oper&lt;1,1,AF55/TRU_oper)*(truck_idle/60),Other!$G$4/454)+PRODUCT(G55,U55,AS55,IF(AF55/TRU_oper&lt;1,1,AF55/TRU_oper)*(truck_idle/60),Other!$G$4/454),blank)</f>
        <v/>
      </c>
      <c r="AV55" s="243" t="str">
        <f>IF(C55=TRUonly,PRODUCT(G55,tru_Load_Factor,tru__hp,AT55,U55,IF(AF55/TRU_oper&lt;1,1,AF55/TRU_oper)*(truck_idle/60),Other!$G$4/454)+PRODUCT(G55,U55,AS55,IF(AF55/TRU_oper&lt;1,1,AF55/TRU_oper)*(truck_idle/60),Other!$G$4/454)+PRODUCT(G55,U55,(AF55-IF(AF55/TRU_oper&lt;1,1,AF55/TRU_oper)*(truck_idle/60)),TRU_KW,gridNox,Other!$G$4/454),blank)</f>
        <v/>
      </c>
      <c r="AW55" s="435" t="str">
        <f>IF(C55=TRUonly,VLOOKUP(B55+4,'Table 6'!$B$3:$D$20,2),blank)</f>
        <v/>
      </c>
      <c r="AX55" s="112" t="str">
        <f>IF(C55=TRUonly,VLOOKUP(B55+4,'Tables 2-3 TRU'!$B$14:$D$31,2),blank)</f>
        <v/>
      </c>
      <c r="AY55" s="243" t="str">
        <f>IF(C55=TRUonly,PRODUCT(G55,V55,AF55-IF(AF55/TRU_oper&lt;1,1,AF55/TRU_oper)*(truck_idle/60),tru_Load_Factor,tru__hp,AX55,Other!$G$4/454)+PRODUCT(G55,tru_Load_Factor,tru__hp,AX55,V55,IF(AF55/TRU_oper&lt;1,1,AF55/TRU_oper)*(truck_idle/60),Other!$G$4/454)+PRODUCT(G55,V55,AW55,IF(AF55/TRU_oper&lt;1,1,AF55/TRU_oper)*(truck_idle/60),Other!$G$4/454),blank)</f>
        <v/>
      </c>
      <c r="AZ55" s="243" t="str">
        <f>IF(C55=TRUonly,PRODUCT(G55,tru_Load_Factor,tru__hp,AX55,V55,IF(AF55/TRU_oper&lt;1,1,AF55/TRU_oper)*(truck_idle/60),Other!$G$4/454)+PRODUCT(G55,V55,AW55,IF(AF55/TRU_oper&lt;1,1,AF55/TRU_oper)*(truck_idle/60),Other!$G$4/454)+PRODUCT(G55,V55,(AF55-IF(AF55/TRU_oper&lt;1,1,AF55/TRU_oper)*(truck_idle/60)),TRU_KW,gridNox,Other!$G$4/454),blank)</f>
        <v/>
      </c>
      <c r="BA55" s="435" t="str">
        <f>IF(C55=TRUonly,VLOOKUP(B55+5,'Table 6'!$B$3:$D$20,2),blank)</f>
        <v/>
      </c>
      <c r="BB55" s="112" t="str">
        <f>IF(C55=TRUonly,VLOOKUP(B55+5,'Tables 2-3 TRU'!$B$14:$D$31,2),blank)</f>
        <v/>
      </c>
      <c r="BC55" s="243" t="str">
        <f>IF(C55=TRUonly,PRODUCT(G55,W55,AF55-IF(AF55/TRU_oper&lt;1,1,AF55/TRU_oper)*(truck_idle/60),tru_Load_Factor,tru__hp,BB55,Other!$G$4/454)+PRODUCT(G55,tru_Load_Factor,tru__hp,BB55,W55,IF(AF55/TRU_oper&lt;1,1,AF55/TRU_oper)*(truck_idle/60),Other!$G$4/454)+PRODUCT(G55,W55,BA55,IF(AF55/TRU_oper&lt;1,1,AF55/TRU_oper)*(truck_idle/60),Other!$G$4/454),blank)</f>
        <v/>
      </c>
      <c r="BD55" s="243" t="str">
        <f>IF(C55=TRUonly,PRODUCT(G55,tru_Load_Factor,tru__hp,BB55,W55,IF(AF55/TRU_oper&lt;1,1,AF55/TRU_oper)*(truck_idle/60),Other!$G$4/454)+PRODUCT(G55,W55,BA55,IF(AF55/TRU_oper&lt;1,1,AF55/TRU_oper)*(truck_idle/60),Other!$G$4/454)+PRODUCT(G55,W55,(AF55-IF(AF55/TRU_oper&lt;1,1,AF55/TRU_oper)*(truck_idle/60)),TRU_KW,gridNox,Other!$G$4/454),blank)</f>
        <v/>
      </c>
      <c r="BE55" s="435" t="str">
        <f>IF(C55=TRUonly,VLOOKUP(B55+6,'Table 6'!$B$3:$D$20,2),blank)</f>
        <v/>
      </c>
      <c r="BF55" s="112" t="str">
        <f>IF(C55=TRUonly,VLOOKUP(B55+6,'Tables 2-3 TRU'!$B$14:$D$31,2),blank)</f>
        <v/>
      </c>
      <c r="BG55" s="243" t="str">
        <f>IF(C55=TRUonly,PRODUCT(G55,X55,AF55-IF(AF55/TRU_oper&lt;1,1,AF55/TRU_oper)*(truck_idle/60),tru_Load_Factor,tru__hp,BF55,Other!$G$4/454)+PRODUCT(G55,tru_Load_Factor,tru__hp,BF55,X55,IF(AF55/TRU_oper&lt;1,1,AF55/TRU_oper)*(truck_idle/60),Other!$G$4/454)+PRODUCT(G55,X55,BE55,IF(AF55/TRU_oper&lt;1,1,AF55/TRU_oper)*(truck_idle/60),Other!$G$4/454),blank)</f>
        <v/>
      </c>
      <c r="BH55" s="243" t="str">
        <f>IF(C55=TRUonly,PRODUCT(G55,tru_Load_Factor,tru__hp,BF55,X55,IF(AF55/TRU_oper&lt;1,1,AF55/TRU_oper)*(truck_idle/60),Other!$G$4/454)+PRODUCT(G55,X55,BE55,IF(AF55/TRU_oper&lt;1,1,AF55/TRU_oper)*(truck_idle/60),Other!$G$4/454)+PRODUCT(G55,X55,(AF55-IF(AF55/TRU_oper&lt;1,1,AF55/TRU_oper)*(truck_idle/60)),TRU_KW,gridNox,Other!$G$4/454),blank)</f>
        <v/>
      </c>
      <c r="BI55" s="435" t="str">
        <f>IF(C55=TRUonly,VLOOKUP(B55+7,'Table 6'!$B$3:$D$20,2),blank)</f>
        <v/>
      </c>
      <c r="BJ55" s="112" t="str">
        <f>IF(C55=TRUonly,VLOOKUP(B55+7,'Tables 2-3 TRU'!$B$14:$D$31,2),blank)</f>
        <v/>
      </c>
      <c r="BK55" s="243" t="str">
        <f>IF(C55=TRUonly,PRODUCT(G55,Y55,AF55-IF(AF55/TRU_oper&lt;1,1,AF55/TRU_oper)*(truck_idle/60),tru_Load_Factor,tru__hp,BJ55,Other!$G$4/454)+PRODUCT(G55,tru_Load_Factor,tru__hp,BJ55,Y55,IF(AF55/TRU_oper&lt;1,1,AF55/TRU_oper)*(truck_idle/60),Other!$G$4/454)+PRODUCT(G55,Y55,BI55,IF(AF55/TRU_oper&lt;1,1,AF55/TRU_oper)*(truck_idle/60),Other!$G$4/454),blank)</f>
        <v/>
      </c>
      <c r="BL55" s="243" t="str">
        <f>IF(C55=TRUonly,PRODUCT(G55,tru_Load_Factor,tru__hp,BJ55,Y55,IF(AF55/TRU_oper&lt;1,1,AF55/TRU_oper)*(truck_idle/60),Other!$G$4/454)+PRODUCT(G55,Y55,BI55,IF(AF55/TRU_oper&lt;1,1,AF55/TRU_oper)*(truck_idle/60),Other!$G$4/454)+PRODUCT(G55,Y55,(AF55-IF(AF55/TRU_oper&lt;1,1,AF55/TRU_oper)*(truck_idle/60)),TRU_KW,gridNox,Other!$G$4/454),blank)</f>
        <v/>
      </c>
      <c r="BM55" s="435" t="str">
        <f>IF(C55=TRUonly,VLOOKUP(B55+8,'Table 6'!$B$3:$D$20,2),blank)</f>
        <v/>
      </c>
      <c r="BN55" s="112" t="str">
        <f>IF(C55=TRUonly,VLOOKUP(B55+8,'Tables 2-3 TRU'!$B$14:$D$31,2),blank)</f>
        <v/>
      </c>
      <c r="BO55" s="243" t="str">
        <f>IF(C55=TRUonly,PRODUCT(G55,Z55,AF55-IF(AF55/TRU_oper&lt;1,1,AF55/TRU_oper)*(truck_idle/60),tru_Load_Factor,tru__hp,BN55,Other!$G$4/454)+PRODUCT(G55,tru_Load_Factor,tru__hp,BN55,Z55,IF(AF55/TRU_oper&lt;1,1,AF55/TRU_oper)*(truck_idle/60),Other!$G$4/454)+PRODUCT(G55,Z55,BM55,IF(AF55/TRU_oper&lt;1,1,AF55/TRU_oper)*(truck_idle/60),Other!$G$4/454),blank)</f>
        <v/>
      </c>
      <c r="BP55" s="243" t="str">
        <f>IF(C55=TRUonly,PRODUCT(G55,tru_Load_Factor,tru__hp,BN55,Z55,(AF55/TRU_oper)*(truck_idle/60),Other!$G$4/454)+PRODUCT(G55,Z55,BM55,(AF55/TRU_oper)*(truck_idle/60),Other!$G$4/454)+PRODUCT(G55,Z55,(AF55-(AF55/TRU_oper)*(truck_idle/60)),TRU_KW,gridNox,Other!$G$4/454),blank)</f>
        <v/>
      </c>
      <c r="BQ55" s="435" t="str">
        <f>IF(C55=TRUonly,VLOOKUP(B55+9,'Table 6'!$B$3:$D$20,2),blank)</f>
        <v/>
      </c>
      <c r="BR55" s="112" t="str">
        <f>IF(C55=TRUonly,VLOOKUP(B55+9,'Tables 2-3 TRU'!$B$14:$D$31,2),blank)</f>
        <v/>
      </c>
      <c r="BS55" s="243" t="str">
        <f>IF(C55=TRUonly,PRODUCT(G55,AA55,AF55-IF(AF55/TRU_oper&lt;1,1,AF55/TRU_oper)*(truck_idle/60),tru_Load_Factor,tru__hp,BR55,Other!$G$4/454)+PRODUCT(G55,tru_Load_Factor,tru__hp,BR55,AA55,IF(AF55/TRU_oper&lt;1,1,AF55/TRU_oper)*(truck_idle/60),Other!$G$4/454)+PRODUCT(G55,AA55,BQ55,IF(AF55/TRU_oper&lt;1,1,AF55/TRU_oper)*(truck_idle/60),Other!$G$4/454),blank)</f>
        <v/>
      </c>
      <c r="BT55" s="243" t="str">
        <f>IF(C55=TRUonly,PRODUCT(G55,tru_Load_Factor,tru__hp,BR55,AA55,IF(AF55/TRU_oper&lt;1,1,AF55/TRU_oper)*(truck_idle/60),Other!$G$4/454)+PRODUCT(G55,AA55,BQ55,IF(AF55/TRU_oper&lt;1,1,AF55/TRU_oper)*(truck_idle/60),Other!$G$4/454)+PRODUCT(G55,AA55,(AF55-IF(AF55/TRU_oper&lt;1,1,AF55/TRU_oper)*(truck_idle/60)),TRU_KW,gridNox,Other!$G$4/454),blank)</f>
        <v/>
      </c>
      <c r="BU55" s="112"/>
      <c r="BV55" s="435" t="str">
        <f>IF(C55=TRUonly,VLOOKUP(B55+0,'Table 6'!$B$3:$D$20,3),blank)</f>
        <v/>
      </c>
      <c r="BW55" s="112" t="str">
        <f>IF(C55=TRUonly,VLOOKUP(B55+0,'Tables 2-3 TRU'!$B$14:$D$31,3),blank)</f>
        <v/>
      </c>
      <c r="BX55" s="243" t="str">
        <f>IF(C55=TRUonly,PRODUCT(G55,R55,AF55-IF(AF55/TRU_oper&lt;1,1,AF55/TRU_oper)*(truck_idle/60),tru_Load_Factor,tru__hp,BW55,Other!$G$4/454)+PRODUCT(G55,tru_Load_Factor,tru__hp,BW55,R55,IF(AF55/TRU_oper&lt;1,1,AF55/TRU_oper)*(truck_idle/60),365/454)+PRODUCT(G55,R55,BV55,IF(AF55/TRU_oper&lt;1,1,AF55/TRU_oper)*(truck_idle/60),Other!$G$4/454),blank)</f>
        <v/>
      </c>
      <c r="BY55" s="243" t="str">
        <f>IF(C55=TRUonly,PRODUCT(G55,tru_Load_Factor,tru__hp,BW55,R55,IF(AF55/TRU_oper&lt;1,1,AF55/TRU_oper)*(truck_idle/60),Other!$G$4/454)+PRODUCT(G55,R55,BV55,IF(AF55/TRU_oper&lt;1,1,AF55/TRU_oper)*(truck_idle/60),Other!$G$4/454)+PRODUCT(G55,R55,(AF55-IF(AF55/TRU_oper&lt;1,1,AF55/TRU_oper)*(truck_idle/60)),TRU_KW,gridPM,Other!$G$4/454),blank)</f>
        <v/>
      </c>
      <c r="BZ55" s="435" t="str">
        <f>IF(C55=TRUonly,VLOOKUP(B55+1,'Table 6'!$B$3:$D$20,3),blank)</f>
        <v/>
      </c>
      <c r="CA55" s="112" t="str">
        <f>IF(C55=TRUonly,VLOOKUP(B55+1,'Tables 2-3 TRU'!$B$14:$D$31,3),blank)</f>
        <v/>
      </c>
      <c r="CB55" s="243" t="str">
        <f>IF(C55=TRUonly,PRODUCT(G55,S55,AF55-IF(AF55/TRU_oper&lt;1,1,AF55/TRU_oper)*(truck_idle/60),tru_Load_Factor,tru__hp,CA55,Other!$G$4/454)+PRODUCT(G55,tru_Load_Factor,tru__hp,CA55,S55,IF(AF55/TRU_oper&lt;1,1,AF55/TRU_oper)*(truck_idle/60),365/454)+PRODUCT(G55,S55,BZ55,IF(AF55/TRU_oper&lt;1,1,AF55/TRU_oper)*(truck_idle/60),Other!$G$4/454),blank)</f>
        <v/>
      </c>
      <c r="CC55" s="243" t="str">
        <f>IF(C55=TRUonly,PRODUCT(G55,tru_Load_Factor,tru__hp,CA55,S55,IF(AF55/TRU_oper&lt;1,1,AF55/TRU_oper)*(truck_idle/60),Other!$G$4/454)+PRODUCT(G55,S55,BZ55,IF(AF55/TRU_oper&lt;1,1,AF55/TRU_oper)*(truck_idle/60),Other!$G$4/454)+PRODUCT(G55,S55,(AF55-IF(AF55/TRU_oper&lt;1,1,AF55/TRU_oper)*(truck_idle/60)),TRU_KW,gridPM,Other!$G$4/454),blank)</f>
        <v/>
      </c>
      <c r="CD55" s="435" t="str">
        <f>IF(C55=TRUonly,VLOOKUP(B55+2,'Table 6'!$B$3:$D$20,3),blank)</f>
        <v/>
      </c>
      <c r="CE55" s="112" t="str">
        <f>IF(C55=TRUonly,VLOOKUP(B55+2,'Tables 2-3 TRU'!$B$14:$D$31,3),blank)</f>
        <v/>
      </c>
      <c r="CF55" s="243" t="str">
        <f>IF(C55=TRUonly,PRODUCT(G55,T55,AF55-IF(AF55/TRU_oper&lt;1,1,AF55/TRU_oper)*(truck_idle/60),tru_Load_Factor,tru__hp,CE55,Other!$G$4/454)+PRODUCT(G55,tru_Load_Factor,tru__hp,CE55,T55,IF(AF55/TRU_oper&lt;1,1,AF55/TRU_oper)*(truck_idle/60),365/454)+PRODUCT(G55,T55,CD55,IF(AF55/TRU_oper&lt;1,1,AF55/TRU_oper)*(truck_idle/60),Other!$G$4/454),blank)</f>
        <v/>
      </c>
      <c r="CG55" s="243" t="str">
        <f>IF(C55=TRUonly,PRODUCT(G55,tru_Load_Factor,tru__hp,CE55,T55,IF(AF55/TRU_oper&lt;1,1,AF55/TRU_oper)*(truck_idle/60),Other!$G$4/454)+PRODUCT(G55,T55,CD55,IF(AF55/TRU_oper&lt;1,1,AF55/TRU_oper)*(truck_idle/60),Other!$G$4/454)+PRODUCT(G55,T55,(AF55-IF(AF55/TRU_oper&lt;1,1,AF55/TRU_oper)*(truck_idle/60)),TRU_KW,gridPM,Other!$G$4/454),blank)</f>
        <v/>
      </c>
      <c r="CH55" s="435" t="str">
        <f>IF(C55=TRUonly,VLOOKUP(B55+3,'Table 6'!$B$3:$D$20,3),blank)</f>
        <v/>
      </c>
      <c r="CI55" s="112" t="str">
        <f>IF(C55=TRUonly,VLOOKUP(B55+3,'Tables 2-3 TRU'!$B$14:$D$31,3),blank)</f>
        <v/>
      </c>
      <c r="CJ55" s="243" t="str">
        <f>IF(C55=TRUonly,PRODUCT(G55,U55,AF55-IF(AF55/TRU_oper&lt;1,1,AF55/TRU_oper)*(truck_idle/60),tru_Load_Factor,tru__hp,CI55,Other!$G$4/454)+PRODUCT(G55,tru_Load_Factor,tru__hp,CI55,U55,IF(AF55/TRU_oper&lt;1,1,AF55/TRU_oper)*(truck_idle/60),Other!$G$4/454)+PRODUCT(G55,U55,CH55,IF(AF55/TRU_oper&lt;1,1,AF55/TRU_oper)*(truck_idle/60),Other!$G$4/454),blank)</f>
        <v/>
      </c>
      <c r="CK55" s="243" t="str">
        <f>IF(C55=TRUonly,PRODUCT(G55,tru_Load_Factor,tru__hp,CI55,U55,IF(AF55/TRU_oper&lt;1,1,AF55/TRU_oper)*(truck_idle/60),Other!$G$4/454)+PRODUCT(G55,U55,CH55,IF(AF55/TRU_oper&lt;1,1,AF55/TRU_oper)*(truck_idle/60),Other!$G$4/454)+PRODUCT(G55,U55,(AF55-IF(AF55/TRU_oper&lt;1,1,AF55/TRU_oper)*(truck_idle/60)),TRU_KW,gridPM,Other!$G$4/454),blank)</f>
        <v/>
      </c>
      <c r="CL55" s="435" t="str">
        <f>IF(C55=TRUonly,VLOOKUP(B55+4,'Table 6'!$B$3:$D$20,3),blank)</f>
        <v/>
      </c>
      <c r="CM55" s="112" t="str">
        <f>IF(C55=TRUonly,VLOOKUP(B55+4,'Tables 2-3 TRU'!$B$14:$D$31,3),blank)</f>
        <v/>
      </c>
      <c r="CN55" s="243" t="str">
        <f>IF(C55=TRUonly,PRODUCT(G55,V55,AF55-IF(AF55/TRU_oper&lt;1,1,AF55/TRU_oper)*(truck_idle/60),tru_Load_Factor,tru__hp,CM55,Other!$G$4/454)+PRODUCT(G55,tru_Load_Factor,tru__hp,CM55,V55,IF(AF55/TRU_oper&lt;1,1,AF55/TRU_oper)*(truck_idle/60),Other!$G$4/454)+PRODUCT(G55,V55,CL55,IF(AF55/TRU_oper&lt;1,1,AF55/TRU_oper)*(truck_idle/60),Other!$G$4/454),blank)</f>
        <v/>
      </c>
      <c r="CO55" s="243" t="str">
        <f>IF(C55=TRUonly,PRODUCT(G55,tru_Load_Factor,tru__hp,CM55,V55,IF(AF55/TRU_oper&lt;1,1,AF55/TRU_oper)*(truck_idle/60),Other!$G$4/454)+PRODUCT(G55,V55,CL55,IF(AF55/TRU_oper&lt;1,1,AF55/TRU_oper)*(truck_idle/60),Other!$G$4/454)+PRODUCT(G55,V55,(AF55-IF(AF55/TRU_oper&lt;1,1,AF55/TRU_oper)*(truck_idle/60)),TRU_KW,gridPM,Other!$G$4/454),blank)</f>
        <v/>
      </c>
      <c r="CP55" s="435" t="str">
        <f>IF(C55=TRUonly,VLOOKUP(B55+5,'Table 6'!$B$3:$D$20,3),blank)</f>
        <v/>
      </c>
      <c r="CQ55" s="112" t="str">
        <f>IF(C55=TRUonly,VLOOKUP(B55+5,'Tables 2-3 TRU'!$B$14:$D$31,3),blank)</f>
        <v/>
      </c>
      <c r="CR55" s="243" t="str">
        <f>IF(C55=TRUonly,PRODUCT(G55,W55,AF55-IF(AF55/TRU_oper&lt;1,1,AF55/TRU_oper)*(truck_idle/60),tru_Load_Factor,tru__hp,CQ55,Other!$G$4/454)+PRODUCT(G55,tru_Load_Factor,tru__hp,CQ55,W55,IF(AF55/TRU_oper&lt;1,1,AF55/TRU_oper)*(truck_idle/60),Other!$G$4/454)+PRODUCT(G55,W55,CP55,IF(AF55/TRU_oper&lt;1,1,AF55/TRU_oper)*(truck_idle/60),Other!$G$4/454),blank)</f>
        <v/>
      </c>
      <c r="CS55" s="243" t="str">
        <f>IF(C55=TRUonly,PRODUCT(G55,tru_Load_Factor,tru__hp,CQ55,W55,IF(AF55/TRU_oper&lt;1,1,AF55/TRU_oper)*(truck_idle/60),Other!$G$4/454)+PRODUCT(G55,W55,CP55,IF(AF55/TRU_oper&lt;1,1,AF55/TRU_oper)*(truck_idle/60),Other!$G$4/454)+PRODUCT(G55,W55,(AF55-IF(AF55/TRU_oper&lt;1,1,AF55/TRU_oper)*(truck_idle/60)),TRU_KW,gridPM,Other!$G$4/454),blank)</f>
        <v/>
      </c>
      <c r="CT55" s="435" t="str">
        <f>IF(C55=TRUonly,VLOOKUP(B55+6,'Table 6'!$B$3:$D$20,3),blank)</f>
        <v/>
      </c>
      <c r="CU55" s="112" t="str">
        <f>IF(C55=TRUonly,VLOOKUP(B55+6,'Tables 2-3 TRU'!$B$14:$D$31,3),blank)</f>
        <v/>
      </c>
      <c r="CV55" s="243" t="str">
        <f>IF(C55=TRUonly,PRODUCT(G55,X55,AF55-IF(AF55/TRU_oper&lt;1,1,AF55/TRU_oper)*(truck_idle/60),tru_Load_Factor,tru__hp,CU55,Other!$G$4/454)+PRODUCT(G55,tru_Load_Factor,tru__hp,CU55,X55,IF(AF55/TRU_oper&lt;1,1,AF55/TRU_oper)*(truck_idle/60),Other!$G$4/454)+PRODUCT(G55,X55,CT55,IF(AF55/TRU_oper&lt;1,1,AF55/TRU_oper)*(truck_idle/60),Other!$G$4/454),blank)</f>
        <v/>
      </c>
      <c r="CW55" s="243" t="str">
        <f>IF(C55=TRUonly,PRODUCT(G55,tru_Load_Factor,tru__hp,CU55,X55,IF(AF55/TRU_oper&lt;1,1,AF55/TRU_oper)*(truck_idle/60),Other!$G$4/454)+PRODUCT(G55,X55,CT55,IF(AF55/TRU_oper&lt;1,1,AF55/TRU_oper)*(truck_idle/60),Other!$G$4/454)+PRODUCT(G55,X55,(AF55-IF(AF55/TRU_oper&lt;1,1,AF55/TRU_oper)*(truck_idle/60)),TRU_KW,gridPM,Other!$G$4/454),blank)</f>
        <v/>
      </c>
      <c r="CX55" s="435" t="str">
        <f>IF(C55=TRUonly,VLOOKUP(B55+7,'Table 6'!$B$3:$D$20,3),blank)</f>
        <v/>
      </c>
      <c r="CY55" s="112" t="str">
        <f>IF(C55=TRUonly,VLOOKUP(B55+7,'Tables 2-3 TRU'!$B$14:$D$31,3),blank)</f>
        <v/>
      </c>
      <c r="CZ55" s="243" t="str">
        <f>IF(C55=TRUonly,PRODUCT(G55,Y55,AF55-IF(AF55/TRU_oper&lt;1,1,AF55/TRU_oper)*(truck_idle/60),tru_Load_Factor,tru__hp,CY55,Other!$G$4/454)+PRODUCT(G55,tru_Load_Factor,tru__hp,CY55,Y55,IF(AF55/TRU_oper&lt;1,1,AF55/TRU_oper)*(truck_idle/60),Other!$G$4/454)+PRODUCT(G55,Y55,CX55,IF(AF55/TRU_oper&lt;1,1,AF55/TRU_oper)*(truck_idle/60),Other!$G$4/454),blank)</f>
        <v/>
      </c>
      <c r="DA55" s="243" t="str">
        <f>IF(C55=TRUonly,PRODUCT(G55,tru_Load_Factor,tru__hp,CY55,Y55,IF(AF55/TRU_oper&lt;1,1,AF55/TRU_oper)*(truck_idle/60),Other!$G$4/454)+PRODUCT(G55,Y55,CX55,IF(AF55/TRU_oper&lt;1,1,AF55/TRU_oper)*(truck_idle/60),Other!$G$4/454)+PRODUCT(G55,Y55,(AF55-IF(AF55/TRU_oper&lt;1,1,AF55/TRU_oper)*(truck_idle/60)),TRU_KW,gridPM,Other!$G$4/454),blank)</f>
        <v/>
      </c>
      <c r="DB55" s="435" t="str">
        <f>IF(C55=TRUonly,VLOOKUP(B55+8,'Table 6'!$B$3:$D$20,3),blank)</f>
        <v/>
      </c>
      <c r="DC55" s="112" t="str">
        <f>IF(C55=TRUonly,VLOOKUP(B55+8,'Tables 2-3 TRU'!$B$14:$D$31,3),blank)</f>
        <v/>
      </c>
      <c r="DD55" s="243" t="str">
        <f>IF(C55=TRUonly,PRODUCT(G55,Z55,AF55-IF(AF55/TRU_oper&lt;1,1,AF55/TRU_oper)*(truck_idle/60),tru_Load_Factor,tru__hp,DC55,Other!$G$4/454)+PRODUCT(G55,tru_Load_Factor,tru__hp,DC55,Z55,IF(AF55/TRU_oper&lt;1,1,AF55/TRU_oper)*(truck_idle/60),Other!$G$4/454)+PRODUCT(G55,Z55,DB55,IF(AF55/TRU_oper&lt;1,1,AF55/TRU_oper)*(truck_idle/60),Other!$G$4/454),blank)</f>
        <v/>
      </c>
      <c r="DE55" s="243" t="str">
        <f>IF(C55=TRUonly,PRODUCT(G55,tru_Load_Factor,tru__hp,DC55,Z55,IF(AF55/TRU_oper&lt;1,1,AF55/TRU_oper)*(truck_idle/60),Other!$G$4/454)+PRODUCT(G55,Z55,DB55,IF(AF55/TRU_oper&lt;1,1,AF55/TRU_oper)*(truck_idle/60),Other!$G$4/454)+PRODUCT(G55,Z55,(AF55-IF(AF55/TRU_oper&lt;1,1,AF55/TRU_oper)*(truck_idle/60)),TRU_KW,gridPM,Other!$G$4/454),blank)</f>
        <v/>
      </c>
      <c r="DF55" s="435" t="str">
        <f>IF(C55=TRUonly,VLOOKUP(B55+9,'Table 6'!$B$3:$D$20,3),blank)</f>
        <v/>
      </c>
      <c r="DG55" s="112" t="str">
        <f>IF(C55=TRUonly,VLOOKUP(B55+9,'Tables 2-3 TRU'!$B$14:$D$31,3),blank)</f>
        <v/>
      </c>
      <c r="DH55" s="243" t="str">
        <f>IF(C55=TRUonly,PRODUCT(G55,AA55,AF55-IF(AF55/TRU_oper&lt;1,1,AF55/TRU_oper)*(truck_idle/60),tru_Load_Factor,tru__hp,DG55,Other!$G$4/454)+PRODUCT(G55,tru_Load_Factor,tru__hp,DG55,AA55,IF(AF55/TRU_oper&lt;1,1,AF55/TRU_oper)*(truck_idle/60),Other!$G$4/454)+PRODUCT(G55,AA55,DF55,IF(AF55/TRU_oper&lt;1,1,AF55/TRU_oper)*(truck_idle/60),Other!$G$4/454),blank)</f>
        <v/>
      </c>
      <c r="DI55" s="243" t="str">
        <f>IF(C55=TRUonly,PRODUCT(G55,tru_Load_Factor,tru__hp,DG55,AA55,IF(AF55/TRU_oper&lt;1,1,AF55/TRU_oper)*(truck_idle/60),Other!$G$4/454)+PRODUCT(G55,AA55,DF55,IF(AF55/TRU_oper&lt;1,1,AF55/TRU_oper)*(truck_idle/60),Other!$G$4/454)+PRODUCT(G55,AA55,(AF55-IF(AF55/TRU_oper&lt;1,1,AF55/TRU_oper)*(truck_idle/60)),TRU_KW,gridPM,Other!$G$4/454),blank)</f>
        <v/>
      </c>
      <c r="DK55" s="4" t="str">
        <f t="shared" si="9"/>
        <v/>
      </c>
      <c r="DL55" s="4" t="str">
        <f t="shared" si="10"/>
        <v/>
      </c>
      <c r="DM55" s="4"/>
      <c r="DN55" s="4" t="str">
        <f t="shared" si="11"/>
        <v/>
      </c>
      <c r="DO55" s="4" t="str">
        <f t="shared" si="12"/>
        <v/>
      </c>
      <c r="DP55" s="4"/>
      <c r="DQ55" s="4" t="str">
        <f t="shared" si="13"/>
        <v/>
      </c>
      <c r="DR55" s="4" t="str">
        <f t="shared" si="14"/>
        <v/>
      </c>
      <c r="DS55" s="4" t="str">
        <f t="shared" si="15"/>
        <v/>
      </c>
      <c r="DT55" s="244" t="str">
        <f t="shared" si="16"/>
        <v/>
      </c>
      <c r="DU55" s="55"/>
    </row>
    <row r="56" spans="1:125" x14ac:dyDescent="0.2">
      <c r="A56" t="str">
        <f>IF(C56=TRUonly,'User Input Data'!A60,blank)</f>
        <v/>
      </c>
      <c r="B56" t="str">
        <f>IF(C56=TRUonly,'User Input Data'!B60,blank)</f>
        <v/>
      </c>
      <c r="C56" t="str">
        <f>IF('User Input Data'!C60=TRUonly,'User Input Data'!C60,blank)</f>
        <v/>
      </c>
      <c r="D56" t="str">
        <f>IF(AND('User Input Data'!D60&gt;1,C56=TRUonly),'User Input Data'!D60,blank)</f>
        <v/>
      </c>
      <c r="E56" t="str">
        <f>IF(AND('User Input Data'!E60&gt;1,C56=TRUonly),'User Input Data'!E60,blank)</f>
        <v/>
      </c>
      <c r="F56" t="str">
        <f>IF(AND('User Input Data'!F60&gt;1,C56=TRUonly),'User Input Data'!F60,blank)</f>
        <v/>
      </c>
      <c r="G56" t="str">
        <f>IF(AND('User Input Data'!G60&gt;1,C56=TRUonly),'User Input Data'!G60,blank)</f>
        <v/>
      </c>
      <c r="H56" s="78"/>
      <c r="I56" s="78"/>
      <c r="J56" s="78"/>
      <c r="K56" s="78"/>
      <c r="L56" s="78"/>
      <c r="M56" s="78"/>
      <c r="N56" s="78"/>
      <c r="O56" s="78"/>
      <c r="P56" s="78"/>
      <c r="Q56" s="78"/>
      <c r="R56" s="79" t="str">
        <f>IF(C56=TRUonly,'User Input Data'!R60,blank)</f>
        <v/>
      </c>
      <c r="S56" s="79" t="str">
        <f>IF(C56=TRUonly,'User Input Data'!S60,blank)</f>
        <v/>
      </c>
      <c r="T56" s="79" t="str">
        <f>IF(C56=TRUonly,'User Input Data'!T60,blank)</f>
        <v/>
      </c>
      <c r="U56" s="79" t="str">
        <f>IF(C56=TRUonly,'User Input Data'!U60,blank)</f>
        <v/>
      </c>
      <c r="V56" s="79" t="str">
        <f>IF(C56=TRUonly,'User Input Data'!V60,blank)</f>
        <v/>
      </c>
      <c r="W56" s="79" t="str">
        <f>IF(C56=TRUonly,'User Input Data'!W60,blank)</f>
        <v/>
      </c>
      <c r="X56" s="79" t="str">
        <f>IF(C56=TRUonly,'User Input Data'!X60,blank)</f>
        <v/>
      </c>
      <c r="Y56" s="79" t="str">
        <f>IF(C56=TRUonly,'User Input Data'!Y60,blank)</f>
        <v/>
      </c>
      <c r="Z56" s="79" t="str">
        <f>IF(C56=TRUonly,'User Input Data'!Z60,blank)</f>
        <v/>
      </c>
      <c r="AA56" s="79" t="str">
        <f>IF(C56=TRUonly,'User Input Data'!AA60,blank)</f>
        <v/>
      </c>
      <c r="AB56" s="9" t="str">
        <f>IF('User Input Data'!C60=TRUonly,'User Input Data'!AC60,blank)</f>
        <v/>
      </c>
      <c r="AC56" s="9" t="str">
        <f>IF('User Input Data'!C60=TRUonly,'User Input Data'!AD60,blank)</f>
        <v/>
      </c>
      <c r="AE56" s="78"/>
      <c r="AF56" t="str">
        <f>IF(F56&gt;0,F56,Other!$G$7)</f>
        <v/>
      </c>
      <c r="AG56" s="435" t="str">
        <f>IF(C56=TRUonly,VLOOKUP(B56+0,'Table 6'!$B$3:$D$20,2),blank)</f>
        <v/>
      </c>
      <c r="AH56" t="str">
        <f>IF(C56=TRUonly,VLOOKUP(B56+0,'Tables 2-3 TRU'!$B$14:$D$31,2),blank)</f>
        <v/>
      </c>
      <c r="AI56" s="243" t="str">
        <f>IF(C56=TRUonly,PRODUCT(G56,IF(AF56/TRU_oper&lt;1,1,AF56/TRU_oper)*(truck_idle/60),Other!$G$4/454,AG56,R56)+PRODUCT(G56,tru_Load_Factor,tru__hp,R56,IF(AF56/TRU_oper&lt;1,1,AF56/TRU_oper)*(truck_idle/60),Other!$G$4/454,AH56)+PRODUCT(G56,R56,(AF56-IF(AF56/TRU_oper&lt;1,1,AF56/TRU_oper)*(truck_idle/60)),tru_Load_Factor,tru__hp,Other!$G$4/454,AH56),blank)</f>
        <v/>
      </c>
      <c r="AJ56" s="243" t="str">
        <f>IF(C56=TRUonly,PRODUCT(G56,tru_Load_Factor,tru__hp,AH56,R56,IF(AF56/TRU_oper&lt;1,1,AF56/TRU_oper)*(truck_idle/60),Other!$G$4/454)+PRODUCT(G56,R56,AG56,IF(AF56/TRU_oper&lt;1,1,AF56/TRU_oper)*(truck_idle/60),Other!$G$4/454)+PRODUCT(G56,R56,(AF56-IF(AF56/TRU_oper&lt;1,1,AF56/TRU_oper)*(truck_idle/60)),TRU_KW,gridNox,Other!$G$4/454),blank)</f>
        <v/>
      </c>
      <c r="AK56" s="435" t="str">
        <f>IF(C56=TRUonly,VLOOKUP(B56+1,'Table 6'!$B$3:$D$20,2),blank)</f>
        <v/>
      </c>
      <c r="AL56" s="112" t="str">
        <f>IF(C56=TRUonly,VLOOKUP(B56+1,'Tables 2-3 TRU'!$B$14:$D$31,2),blank)</f>
        <v/>
      </c>
      <c r="AM56" s="243" t="str">
        <f>IF(C56=TRUonly,PRODUCT(G56,S56,AF56-IF(AF56/TRU_oper&lt;1,1,AF56/TRU_oper)*(truck_idle/60),tru_Load_Factor,tru__hp,AL56,Other!$G$4/454)+PRODUCT(G56,tru_Load_Factor,tru__hp,AL56,S56,IF(AF56/TRU_oper&lt;1,1,AF56/TRU_oper)*(truck_idle/60),Other!$G$4/454)+PRODUCT(G56,S56,AK56,IF(AF56/TRU_oper&lt;1,1,AF56/TRU_oper)*(truck_idle/60),Other!$G$4/454),blank)</f>
        <v/>
      </c>
      <c r="AN56" s="243" t="str">
        <f>IF(C56=TRUonly,PRODUCT(G56,tru_Load_Factor,tru__hp,AL56,S56,IF(AF56/TRU_oper&lt;1,1,AF56/TRU_oper)*(truck_idle/60),Other!$G$4/454)+PRODUCT(G56,S56,AK56,IF(AF56/TRU_oper&lt;1,1,AF56/TRU_oper)*(truck_idle/60),Other!$G$4/454)+PRODUCT(G56,S56,(AF56-IF(AF56/TRU_oper&lt;1,1,AF56/TRU_oper)*(truck_idle/60)),TRU_KW,gridNox,Other!$G$4/454),blank)</f>
        <v/>
      </c>
      <c r="AO56" s="435" t="str">
        <f>IF(C56=TRUonly,VLOOKUP(B56+2,'Table 6'!$B$3:$D$20,2),blank)</f>
        <v/>
      </c>
      <c r="AP56" s="112" t="str">
        <f>IF(C56=TRUonly,VLOOKUP(B56+2,'Tables 2-3 TRU'!$B$14:$D$31,2),blank)</f>
        <v/>
      </c>
      <c r="AQ56" s="243" t="str">
        <f>IF(C56=TRUonly,PRODUCT(G56,T56,AF56-IF(AF56/TRU_oper&lt;1,1,AF56/TRU_oper)*(truck_idle/60),tru_Load_Factor,tru__hp,AP56,Other!$G$4/454)+PRODUCT(G56,tru_Load_Factor,tru__hp,AP56,T56,IF(AF56/TRU_oper&lt;1,1,AF56/TRU_oper)*(truck_idle/60),Other!$G$4/454)+PRODUCT(G56,T56,AO56,IF(AF56/TRU_oper&lt;1,1,AF56/TRU_oper)*(truck_idle/60),Other!$G$4/454),blank)</f>
        <v/>
      </c>
      <c r="AR56" s="243" t="str">
        <f>IF(C56=TRUonly,PRODUCT(G56,tru_Load_Factor,tru__hp,AP56,T56,IF(AF56/TRU_oper&lt;1,1,AF56/TRU_oper)*(truck_idle/60),Other!$G$4/454)+PRODUCT(G56,T56,AO56,IF(AF56/TRU_oper&lt;1,1,AF56/TRU_oper)*(truck_idle/60),Other!$G$4/454)+PRODUCT(G56,T56,(AF56-IF(AF56/TRU_oper&lt;1,1,AF56/TRU_oper)*(truck_idle/60)),TRU_KW,gridNox,Other!$G$4/454),blank)</f>
        <v/>
      </c>
      <c r="AS56" s="435" t="str">
        <f>IF(C56=TRUonly,VLOOKUP(B56+3,'Table 6'!$B$3:$D$20,2),blank)</f>
        <v/>
      </c>
      <c r="AT56" s="112" t="str">
        <f>IF(C56=TRUonly,VLOOKUP(B56+3,'Tables 2-3 TRU'!$B$14:$D$31,2),blank)</f>
        <v/>
      </c>
      <c r="AU56" s="243" t="str">
        <f>IF(C56=TRUonly,PRODUCT(G56,U56,AF56-IF(AF56/TRU_oper&lt;1,1,AF56/TRU_oper)*(truck_idle/60),tru_Load_Factor,tru__hp,AT56,Other!$G$4/454)+PRODUCT(G56,tru_Load_Factor,tru__hp,AT56,U56,IF(AF56/TRU_oper&lt;1,1,AF56/TRU_oper)*(truck_idle/60),Other!$G$4/454)+PRODUCT(G56,U56,AS56,IF(AF56/TRU_oper&lt;1,1,AF56/TRU_oper)*(truck_idle/60),Other!$G$4/454),blank)</f>
        <v/>
      </c>
      <c r="AV56" s="243" t="str">
        <f>IF(C56=TRUonly,PRODUCT(G56,tru_Load_Factor,tru__hp,AT56,U56,IF(AF56/TRU_oper&lt;1,1,AF56/TRU_oper)*(truck_idle/60),Other!$G$4/454)+PRODUCT(G56,U56,AS56,IF(AF56/TRU_oper&lt;1,1,AF56/TRU_oper)*(truck_idle/60),Other!$G$4/454)+PRODUCT(G56,U56,(AF56-IF(AF56/TRU_oper&lt;1,1,AF56/TRU_oper)*(truck_idle/60)),TRU_KW,gridNox,Other!$G$4/454),blank)</f>
        <v/>
      </c>
      <c r="AW56" s="435" t="str">
        <f>IF(C56=TRUonly,VLOOKUP(B56+4,'Table 6'!$B$3:$D$20,2),blank)</f>
        <v/>
      </c>
      <c r="AX56" s="112" t="str">
        <f>IF(C56=TRUonly,VLOOKUP(B56+4,'Tables 2-3 TRU'!$B$14:$D$31,2),blank)</f>
        <v/>
      </c>
      <c r="AY56" s="243" t="str">
        <f>IF(C56=TRUonly,PRODUCT(G56,V56,AF56-IF(AF56/TRU_oper&lt;1,1,AF56/TRU_oper)*(truck_idle/60),tru_Load_Factor,tru__hp,AX56,Other!$G$4/454)+PRODUCT(G56,tru_Load_Factor,tru__hp,AX56,V56,IF(AF56/TRU_oper&lt;1,1,AF56/TRU_oper)*(truck_idle/60),Other!$G$4/454)+PRODUCT(G56,V56,AW56,IF(AF56/TRU_oper&lt;1,1,AF56/TRU_oper)*(truck_idle/60),Other!$G$4/454),blank)</f>
        <v/>
      </c>
      <c r="AZ56" s="243" t="str">
        <f>IF(C56=TRUonly,PRODUCT(G56,tru_Load_Factor,tru__hp,AX56,V56,IF(AF56/TRU_oper&lt;1,1,AF56/TRU_oper)*(truck_idle/60),Other!$G$4/454)+PRODUCT(G56,V56,AW56,IF(AF56/TRU_oper&lt;1,1,AF56/TRU_oper)*(truck_idle/60),Other!$G$4/454)+PRODUCT(G56,V56,(AF56-IF(AF56/TRU_oper&lt;1,1,AF56/TRU_oper)*(truck_idle/60)),TRU_KW,gridNox,Other!$G$4/454),blank)</f>
        <v/>
      </c>
      <c r="BA56" s="435" t="str">
        <f>IF(C56=TRUonly,VLOOKUP(B56+5,'Table 6'!$B$3:$D$20,2),blank)</f>
        <v/>
      </c>
      <c r="BB56" s="112" t="str">
        <f>IF(C56=TRUonly,VLOOKUP(B56+5,'Tables 2-3 TRU'!$B$14:$D$31,2),blank)</f>
        <v/>
      </c>
      <c r="BC56" s="243" t="str">
        <f>IF(C56=TRUonly,PRODUCT(G56,W56,AF56-IF(AF56/TRU_oper&lt;1,1,AF56/TRU_oper)*(truck_idle/60),tru_Load_Factor,tru__hp,BB56,Other!$G$4/454)+PRODUCT(G56,tru_Load_Factor,tru__hp,BB56,W56,IF(AF56/TRU_oper&lt;1,1,AF56/TRU_oper)*(truck_idle/60),Other!$G$4/454)+PRODUCT(G56,W56,BA56,IF(AF56/TRU_oper&lt;1,1,AF56/TRU_oper)*(truck_idle/60),Other!$G$4/454),blank)</f>
        <v/>
      </c>
      <c r="BD56" s="243" t="str">
        <f>IF(C56=TRUonly,PRODUCT(G56,tru_Load_Factor,tru__hp,BB56,W56,IF(AF56/TRU_oper&lt;1,1,AF56/TRU_oper)*(truck_idle/60),Other!$G$4/454)+PRODUCT(G56,W56,BA56,IF(AF56/TRU_oper&lt;1,1,AF56/TRU_oper)*(truck_idle/60),Other!$G$4/454)+PRODUCT(G56,W56,(AF56-IF(AF56/TRU_oper&lt;1,1,AF56/TRU_oper)*(truck_idle/60)),TRU_KW,gridNox,Other!$G$4/454),blank)</f>
        <v/>
      </c>
      <c r="BE56" s="435" t="str">
        <f>IF(C56=TRUonly,VLOOKUP(B56+6,'Table 6'!$B$3:$D$20,2),blank)</f>
        <v/>
      </c>
      <c r="BF56" s="112" t="str">
        <f>IF(C56=TRUonly,VLOOKUP(B56+6,'Tables 2-3 TRU'!$B$14:$D$31,2),blank)</f>
        <v/>
      </c>
      <c r="BG56" s="243" t="str">
        <f>IF(C56=TRUonly,PRODUCT(G56,X56,AF56-IF(AF56/TRU_oper&lt;1,1,AF56/TRU_oper)*(truck_idle/60),tru_Load_Factor,tru__hp,BF56,Other!$G$4/454)+PRODUCT(G56,tru_Load_Factor,tru__hp,BF56,X56,IF(AF56/TRU_oper&lt;1,1,AF56/TRU_oper)*(truck_idle/60),Other!$G$4/454)+PRODUCT(G56,X56,BE56,IF(AF56/TRU_oper&lt;1,1,AF56/TRU_oper)*(truck_idle/60),Other!$G$4/454),blank)</f>
        <v/>
      </c>
      <c r="BH56" s="243" t="str">
        <f>IF(C56=TRUonly,PRODUCT(G56,tru_Load_Factor,tru__hp,BF56,X56,IF(AF56/TRU_oper&lt;1,1,AF56/TRU_oper)*(truck_idle/60),Other!$G$4/454)+PRODUCT(G56,X56,BE56,IF(AF56/TRU_oper&lt;1,1,AF56/TRU_oper)*(truck_idle/60),Other!$G$4/454)+PRODUCT(G56,X56,(AF56-IF(AF56/TRU_oper&lt;1,1,AF56/TRU_oper)*(truck_idle/60)),TRU_KW,gridNox,Other!$G$4/454),blank)</f>
        <v/>
      </c>
      <c r="BI56" s="435" t="str">
        <f>IF(C56=TRUonly,VLOOKUP(B56+7,'Table 6'!$B$3:$D$20,2),blank)</f>
        <v/>
      </c>
      <c r="BJ56" s="112" t="str">
        <f>IF(C56=TRUonly,VLOOKUP(B56+7,'Tables 2-3 TRU'!$B$14:$D$31,2),blank)</f>
        <v/>
      </c>
      <c r="BK56" s="243" t="str">
        <f>IF(C56=TRUonly,PRODUCT(G56,Y56,AF56-IF(AF56/TRU_oper&lt;1,1,AF56/TRU_oper)*(truck_idle/60),tru_Load_Factor,tru__hp,BJ56,Other!$G$4/454)+PRODUCT(G56,tru_Load_Factor,tru__hp,BJ56,Y56,IF(AF56/TRU_oper&lt;1,1,AF56/TRU_oper)*(truck_idle/60),Other!$G$4/454)+PRODUCT(G56,Y56,BI56,IF(AF56/TRU_oper&lt;1,1,AF56/TRU_oper)*(truck_idle/60),Other!$G$4/454),blank)</f>
        <v/>
      </c>
      <c r="BL56" s="243" t="str">
        <f>IF(C56=TRUonly,PRODUCT(G56,tru_Load_Factor,tru__hp,BJ56,Y56,IF(AF56/TRU_oper&lt;1,1,AF56/TRU_oper)*(truck_idle/60),Other!$G$4/454)+PRODUCT(G56,Y56,BI56,IF(AF56/TRU_oper&lt;1,1,AF56/TRU_oper)*(truck_idle/60),Other!$G$4/454)+PRODUCT(G56,Y56,(AF56-IF(AF56/TRU_oper&lt;1,1,AF56/TRU_oper)*(truck_idle/60)),TRU_KW,gridNox,Other!$G$4/454),blank)</f>
        <v/>
      </c>
      <c r="BM56" s="435" t="str">
        <f>IF(C56=TRUonly,VLOOKUP(B56+8,'Table 6'!$B$3:$D$20,2),blank)</f>
        <v/>
      </c>
      <c r="BN56" s="112" t="str">
        <f>IF(C56=TRUonly,VLOOKUP(B56+8,'Tables 2-3 TRU'!$B$14:$D$31,2),blank)</f>
        <v/>
      </c>
      <c r="BO56" s="243" t="str">
        <f>IF(C56=TRUonly,PRODUCT(G56,Z56,AF56-IF(AF56/TRU_oper&lt;1,1,AF56/TRU_oper)*(truck_idle/60),tru_Load_Factor,tru__hp,BN56,Other!$G$4/454)+PRODUCT(G56,tru_Load_Factor,tru__hp,BN56,Z56,IF(AF56/TRU_oper&lt;1,1,AF56/TRU_oper)*(truck_idle/60),Other!$G$4/454)+PRODUCT(G56,Z56,BM56,IF(AF56/TRU_oper&lt;1,1,AF56/TRU_oper)*(truck_idle/60),Other!$G$4/454),blank)</f>
        <v/>
      </c>
      <c r="BP56" s="243" t="str">
        <f>IF(C56=TRUonly,PRODUCT(G56,tru_Load_Factor,tru__hp,BN56,Z56,(AF56/TRU_oper)*(truck_idle/60),Other!$G$4/454)+PRODUCT(G56,Z56,BM56,(AF56/TRU_oper)*(truck_idle/60),Other!$G$4/454)+PRODUCT(G56,Z56,(AF56-(AF56/TRU_oper)*(truck_idle/60)),TRU_KW,gridNox,Other!$G$4/454),blank)</f>
        <v/>
      </c>
      <c r="BQ56" s="435" t="str">
        <f>IF(C56=TRUonly,VLOOKUP(B56+9,'Table 6'!$B$3:$D$20,2),blank)</f>
        <v/>
      </c>
      <c r="BR56" s="112" t="str">
        <f>IF(C56=TRUonly,VLOOKUP(B56+9,'Tables 2-3 TRU'!$B$14:$D$31,2),blank)</f>
        <v/>
      </c>
      <c r="BS56" s="243" t="str">
        <f>IF(C56=TRUonly,PRODUCT(G56,AA56,AF56-IF(AF56/TRU_oper&lt;1,1,AF56/TRU_oper)*(truck_idle/60),tru_Load_Factor,tru__hp,BR56,Other!$G$4/454)+PRODUCT(G56,tru_Load_Factor,tru__hp,BR56,AA56,IF(AF56/TRU_oper&lt;1,1,AF56/TRU_oper)*(truck_idle/60),Other!$G$4/454)+PRODUCT(G56,AA56,BQ56,IF(AF56/TRU_oper&lt;1,1,AF56/TRU_oper)*(truck_idle/60),Other!$G$4/454),blank)</f>
        <v/>
      </c>
      <c r="BT56" s="243" t="str">
        <f>IF(C56=TRUonly,PRODUCT(G56,tru_Load_Factor,tru__hp,BR56,AA56,IF(AF56/TRU_oper&lt;1,1,AF56/TRU_oper)*(truck_idle/60),Other!$G$4/454)+PRODUCT(G56,AA56,BQ56,IF(AF56/TRU_oper&lt;1,1,AF56/TRU_oper)*(truck_idle/60),Other!$G$4/454)+PRODUCT(G56,AA56,(AF56-IF(AF56/TRU_oper&lt;1,1,AF56/TRU_oper)*(truck_idle/60)),TRU_KW,gridNox,Other!$G$4/454),blank)</f>
        <v/>
      </c>
      <c r="BU56" s="112"/>
      <c r="BV56" s="435" t="str">
        <f>IF(C56=TRUonly,VLOOKUP(B56+0,'Table 6'!$B$3:$D$20,3),blank)</f>
        <v/>
      </c>
      <c r="BW56" s="112" t="str">
        <f>IF(C56=TRUonly,VLOOKUP(B56+0,'Tables 2-3 TRU'!$B$14:$D$31,3),blank)</f>
        <v/>
      </c>
      <c r="BX56" s="243" t="str">
        <f>IF(C56=TRUonly,PRODUCT(G56,R56,AF56-IF(AF56/TRU_oper&lt;1,1,AF56/TRU_oper)*(truck_idle/60),tru_Load_Factor,tru__hp,BW56,Other!$G$4/454)+PRODUCT(G56,tru_Load_Factor,tru__hp,BW56,R56,IF(AF56/TRU_oper&lt;1,1,AF56/TRU_oper)*(truck_idle/60),365/454)+PRODUCT(G56,R56,BV56,IF(AF56/TRU_oper&lt;1,1,AF56/TRU_oper)*(truck_idle/60),Other!$G$4/454),blank)</f>
        <v/>
      </c>
      <c r="BY56" s="243" t="str">
        <f>IF(C56=TRUonly,PRODUCT(G56,tru_Load_Factor,tru__hp,BW56,R56,IF(AF56/TRU_oper&lt;1,1,AF56/TRU_oper)*(truck_idle/60),Other!$G$4/454)+PRODUCT(G56,R56,BV56,IF(AF56/TRU_oper&lt;1,1,AF56/TRU_oper)*(truck_idle/60),Other!$G$4/454)+PRODUCT(G56,R56,(AF56-IF(AF56/TRU_oper&lt;1,1,AF56/TRU_oper)*(truck_idle/60)),TRU_KW,gridPM,Other!$G$4/454),blank)</f>
        <v/>
      </c>
      <c r="BZ56" s="435" t="str">
        <f>IF(C56=TRUonly,VLOOKUP(B56+1,'Table 6'!$B$3:$D$20,3),blank)</f>
        <v/>
      </c>
      <c r="CA56" s="112" t="str">
        <f>IF(C56=TRUonly,VLOOKUP(B56+1,'Tables 2-3 TRU'!$B$14:$D$31,3),blank)</f>
        <v/>
      </c>
      <c r="CB56" s="243" t="str">
        <f>IF(C56=TRUonly,PRODUCT(G56,S56,AF56-IF(AF56/TRU_oper&lt;1,1,AF56/TRU_oper)*(truck_idle/60),tru_Load_Factor,tru__hp,CA56,Other!$G$4/454)+PRODUCT(G56,tru_Load_Factor,tru__hp,CA56,S56,IF(AF56/TRU_oper&lt;1,1,AF56/TRU_oper)*(truck_idle/60),365/454)+PRODUCT(G56,S56,BZ56,IF(AF56/TRU_oper&lt;1,1,AF56/TRU_oper)*(truck_idle/60),Other!$G$4/454),blank)</f>
        <v/>
      </c>
      <c r="CC56" s="243" t="str">
        <f>IF(C56=TRUonly,PRODUCT(G56,tru_Load_Factor,tru__hp,CA56,S56,IF(AF56/TRU_oper&lt;1,1,AF56/TRU_oper)*(truck_idle/60),Other!$G$4/454)+PRODUCT(G56,S56,BZ56,IF(AF56/TRU_oper&lt;1,1,AF56/TRU_oper)*(truck_idle/60),Other!$G$4/454)+PRODUCT(G56,S56,(AF56-IF(AF56/TRU_oper&lt;1,1,AF56/TRU_oper)*(truck_idle/60)),TRU_KW,gridPM,Other!$G$4/454),blank)</f>
        <v/>
      </c>
      <c r="CD56" s="435" t="str">
        <f>IF(C56=TRUonly,VLOOKUP(B56+2,'Table 6'!$B$3:$D$20,3),blank)</f>
        <v/>
      </c>
      <c r="CE56" s="112" t="str">
        <f>IF(C56=TRUonly,VLOOKUP(B56+2,'Tables 2-3 TRU'!$B$14:$D$31,3),blank)</f>
        <v/>
      </c>
      <c r="CF56" s="243" t="str">
        <f>IF(C56=TRUonly,PRODUCT(G56,T56,AF56-IF(AF56/TRU_oper&lt;1,1,AF56/TRU_oper)*(truck_idle/60),tru_Load_Factor,tru__hp,CE56,Other!$G$4/454)+PRODUCT(G56,tru_Load_Factor,tru__hp,CE56,T56,IF(AF56/TRU_oper&lt;1,1,AF56/TRU_oper)*(truck_idle/60),365/454)+PRODUCT(G56,T56,CD56,IF(AF56/TRU_oper&lt;1,1,AF56/TRU_oper)*(truck_idle/60),Other!$G$4/454),blank)</f>
        <v/>
      </c>
      <c r="CG56" s="243" t="str">
        <f>IF(C56=TRUonly,PRODUCT(G56,tru_Load_Factor,tru__hp,CE56,T56,IF(AF56/TRU_oper&lt;1,1,AF56/TRU_oper)*(truck_idle/60),Other!$G$4/454)+PRODUCT(G56,T56,CD56,IF(AF56/TRU_oper&lt;1,1,AF56/TRU_oper)*(truck_idle/60),Other!$G$4/454)+PRODUCT(G56,T56,(AF56-IF(AF56/TRU_oper&lt;1,1,AF56/TRU_oper)*(truck_idle/60)),TRU_KW,gridPM,Other!$G$4/454),blank)</f>
        <v/>
      </c>
      <c r="CH56" s="435" t="str">
        <f>IF(C56=TRUonly,VLOOKUP(B56+3,'Table 6'!$B$3:$D$20,3),blank)</f>
        <v/>
      </c>
      <c r="CI56" s="112" t="str">
        <f>IF(C56=TRUonly,VLOOKUP(B56+3,'Tables 2-3 TRU'!$B$14:$D$31,3),blank)</f>
        <v/>
      </c>
      <c r="CJ56" s="243" t="str">
        <f>IF(C56=TRUonly,PRODUCT(G56,U56,AF56-IF(AF56/TRU_oper&lt;1,1,AF56/TRU_oper)*(truck_idle/60),tru_Load_Factor,tru__hp,CI56,Other!$G$4/454)+PRODUCT(G56,tru_Load_Factor,tru__hp,CI56,U56,IF(AF56/TRU_oper&lt;1,1,AF56/TRU_oper)*(truck_idle/60),Other!$G$4/454)+PRODUCT(G56,U56,CH56,IF(AF56/TRU_oper&lt;1,1,AF56/TRU_oper)*(truck_idle/60),Other!$G$4/454),blank)</f>
        <v/>
      </c>
      <c r="CK56" s="243" t="str">
        <f>IF(C56=TRUonly,PRODUCT(G56,tru_Load_Factor,tru__hp,CI56,U56,IF(AF56/TRU_oper&lt;1,1,AF56/TRU_oper)*(truck_idle/60),Other!$G$4/454)+PRODUCT(G56,U56,CH56,IF(AF56/TRU_oper&lt;1,1,AF56/TRU_oper)*(truck_idle/60),Other!$G$4/454)+PRODUCT(G56,U56,(AF56-IF(AF56/TRU_oper&lt;1,1,AF56/TRU_oper)*(truck_idle/60)),TRU_KW,gridPM,Other!$G$4/454),blank)</f>
        <v/>
      </c>
      <c r="CL56" s="435" t="str">
        <f>IF(C56=TRUonly,VLOOKUP(B56+4,'Table 6'!$B$3:$D$20,3),blank)</f>
        <v/>
      </c>
      <c r="CM56" s="112" t="str">
        <f>IF(C56=TRUonly,VLOOKUP(B56+4,'Tables 2-3 TRU'!$B$14:$D$31,3),blank)</f>
        <v/>
      </c>
      <c r="CN56" s="243" t="str">
        <f>IF(C56=TRUonly,PRODUCT(G56,V56,AF56-IF(AF56/TRU_oper&lt;1,1,AF56/TRU_oper)*(truck_idle/60),tru_Load_Factor,tru__hp,CM56,Other!$G$4/454)+PRODUCT(G56,tru_Load_Factor,tru__hp,CM56,V56,IF(AF56/TRU_oper&lt;1,1,AF56/TRU_oper)*(truck_idle/60),Other!$G$4/454)+PRODUCT(G56,V56,CL56,IF(AF56/TRU_oper&lt;1,1,AF56/TRU_oper)*(truck_idle/60),Other!$G$4/454),blank)</f>
        <v/>
      </c>
      <c r="CO56" s="243" t="str">
        <f>IF(C56=TRUonly,PRODUCT(G56,tru_Load_Factor,tru__hp,CM56,V56,IF(AF56/TRU_oper&lt;1,1,AF56/TRU_oper)*(truck_idle/60),Other!$G$4/454)+PRODUCT(G56,V56,CL56,IF(AF56/TRU_oper&lt;1,1,AF56/TRU_oper)*(truck_idle/60),Other!$G$4/454)+PRODUCT(G56,V56,(AF56-IF(AF56/TRU_oper&lt;1,1,AF56/TRU_oper)*(truck_idle/60)),TRU_KW,gridPM,Other!$G$4/454),blank)</f>
        <v/>
      </c>
      <c r="CP56" s="435" t="str">
        <f>IF(C56=TRUonly,VLOOKUP(B56+5,'Table 6'!$B$3:$D$20,3),blank)</f>
        <v/>
      </c>
      <c r="CQ56" s="112" t="str">
        <f>IF(C56=TRUonly,VLOOKUP(B56+5,'Tables 2-3 TRU'!$B$14:$D$31,3),blank)</f>
        <v/>
      </c>
      <c r="CR56" s="243" t="str">
        <f>IF(C56=TRUonly,PRODUCT(G56,W56,AF56-IF(AF56/TRU_oper&lt;1,1,AF56/TRU_oper)*(truck_idle/60),tru_Load_Factor,tru__hp,CQ56,Other!$G$4/454)+PRODUCT(G56,tru_Load_Factor,tru__hp,CQ56,W56,IF(AF56/TRU_oper&lt;1,1,AF56/TRU_oper)*(truck_idle/60),Other!$G$4/454)+PRODUCT(G56,W56,CP56,IF(AF56/TRU_oper&lt;1,1,AF56/TRU_oper)*(truck_idle/60),Other!$G$4/454),blank)</f>
        <v/>
      </c>
      <c r="CS56" s="243" t="str">
        <f>IF(C56=TRUonly,PRODUCT(G56,tru_Load_Factor,tru__hp,CQ56,W56,IF(AF56/TRU_oper&lt;1,1,AF56/TRU_oper)*(truck_idle/60),Other!$G$4/454)+PRODUCT(G56,W56,CP56,IF(AF56/TRU_oper&lt;1,1,AF56/TRU_oper)*(truck_idle/60),Other!$G$4/454)+PRODUCT(G56,W56,(AF56-IF(AF56/TRU_oper&lt;1,1,AF56/TRU_oper)*(truck_idle/60)),TRU_KW,gridPM,Other!$G$4/454),blank)</f>
        <v/>
      </c>
      <c r="CT56" s="435" t="str">
        <f>IF(C56=TRUonly,VLOOKUP(B56+6,'Table 6'!$B$3:$D$20,3),blank)</f>
        <v/>
      </c>
      <c r="CU56" s="112" t="str">
        <f>IF(C56=TRUonly,VLOOKUP(B56+6,'Tables 2-3 TRU'!$B$14:$D$31,3),blank)</f>
        <v/>
      </c>
      <c r="CV56" s="243" t="str">
        <f>IF(C56=TRUonly,PRODUCT(G56,X56,AF56-IF(AF56/TRU_oper&lt;1,1,AF56/TRU_oper)*(truck_idle/60),tru_Load_Factor,tru__hp,CU56,Other!$G$4/454)+PRODUCT(G56,tru_Load_Factor,tru__hp,CU56,X56,IF(AF56/TRU_oper&lt;1,1,AF56/TRU_oper)*(truck_idle/60),Other!$G$4/454)+PRODUCT(G56,X56,CT56,IF(AF56/TRU_oper&lt;1,1,AF56/TRU_oper)*(truck_idle/60),Other!$G$4/454),blank)</f>
        <v/>
      </c>
      <c r="CW56" s="243" t="str">
        <f>IF(C56=TRUonly,PRODUCT(G56,tru_Load_Factor,tru__hp,CU56,X56,IF(AF56/TRU_oper&lt;1,1,AF56/TRU_oper)*(truck_idle/60),Other!$G$4/454)+PRODUCT(G56,X56,CT56,IF(AF56/TRU_oper&lt;1,1,AF56/TRU_oper)*(truck_idle/60),Other!$G$4/454)+PRODUCT(G56,X56,(AF56-IF(AF56/TRU_oper&lt;1,1,AF56/TRU_oper)*(truck_idle/60)),TRU_KW,gridPM,Other!$G$4/454),blank)</f>
        <v/>
      </c>
      <c r="CX56" s="435" t="str">
        <f>IF(C56=TRUonly,VLOOKUP(B56+7,'Table 6'!$B$3:$D$20,3),blank)</f>
        <v/>
      </c>
      <c r="CY56" s="112" t="str">
        <f>IF(C56=TRUonly,VLOOKUP(B56+7,'Tables 2-3 TRU'!$B$14:$D$31,3),blank)</f>
        <v/>
      </c>
      <c r="CZ56" s="243" t="str">
        <f>IF(C56=TRUonly,PRODUCT(G56,Y56,AF56-IF(AF56/TRU_oper&lt;1,1,AF56/TRU_oper)*(truck_idle/60),tru_Load_Factor,tru__hp,CY56,Other!$G$4/454)+PRODUCT(G56,tru_Load_Factor,tru__hp,CY56,Y56,IF(AF56/TRU_oper&lt;1,1,AF56/TRU_oper)*(truck_idle/60),Other!$G$4/454)+PRODUCT(G56,Y56,CX56,IF(AF56/TRU_oper&lt;1,1,AF56/TRU_oper)*(truck_idle/60),Other!$G$4/454),blank)</f>
        <v/>
      </c>
      <c r="DA56" s="243" t="str">
        <f>IF(C56=TRUonly,PRODUCT(G56,tru_Load_Factor,tru__hp,CY56,Y56,IF(AF56/TRU_oper&lt;1,1,AF56/TRU_oper)*(truck_idle/60),Other!$G$4/454)+PRODUCT(G56,Y56,CX56,IF(AF56/TRU_oper&lt;1,1,AF56/TRU_oper)*(truck_idle/60),Other!$G$4/454)+PRODUCT(G56,Y56,(AF56-IF(AF56/TRU_oper&lt;1,1,AF56/TRU_oper)*(truck_idle/60)),TRU_KW,gridPM,Other!$G$4/454),blank)</f>
        <v/>
      </c>
      <c r="DB56" s="435" t="str">
        <f>IF(C56=TRUonly,VLOOKUP(B56+8,'Table 6'!$B$3:$D$20,3),blank)</f>
        <v/>
      </c>
      <c r="DC56" s="112" t="str">
        <f>IF(C56=TRUonly,VLOOKUP(B56+8,'Tables 2-3 TRU'!$B$14:$D$31,3),blank)</f>
        <v/>
      </c>
      <c r="DD56" s="243" t="str">
        <f>IF(C56=TRUonly,PRODUCT(G56,Z56,AF56-IF(AF56/TRU_oper&lt;1,1,AF56/TRU_oper)*(truck_idle/60),tru_Load_Factor,tru__hp,DC56,Other!$G$4/454)+PRODUCT(G56,tru_Load_Factor,tru__hp,DC56,Z56,IF(AF56/TRU_oper&lt;1,1,AF56/TRU_oper)*(truck_idle/60),Other!$G$4/454)+PRODUCT(G56,Z56,DB56,IF(AF56/TRU_oper&lt;1,1,AF56/TRU_oper)*(truck_idle/60),Other!$G$4/454),blank)</f>
        <v/>
      </c>
      <c r="DE56" s="243" t="str">
        <f>IF(C56=TRUonly,PRODUCT(G56,tru_Load_Factor,tru__hp,DC56,Z56,IF(AF56/TRU_oper&lt;1,1,AF56/TRU_oper)*(truck_idle/60),Other!$G$4/454)+PRODUCT(G56,Z56,DB56,IF(AF56/TRU_oper&lt;1,1,AF56/TRU_oper)*(truck_idle/60),Other!$G$4/454)+PRODUCT(G56,Z56,(AF56-IF(AF56/TRU_oper&lt;1,1,AF56/TRU_oper)*(truck_idle/60)),TRU_KW,gridPM,Other!$G$4/454),blank)</f>
        <v/>
      </c>
      <c r="DF56" s="435" t="str">
        <f>IF(C56=TRUonly,VLOOKUP(B56+9,'Table 6'!$B$3:$D$20,3),blank)</f>
        <v/>
      </c>
      <c r="DG56" s="112" t="str">
        <f>IF(C56=TRUonly,VLOOKUP(B56+9,'Tables 2-3 TRU'!$B$14:$D$31,3),blank)</f>
        <v/>
      </c>
      <c r="DH56" s="243" t="str">
        <f>IF(C56=TRUonly,PRODUCT(G56,AA56,AF56-IF(AF56/TRU_oper&lt;1,1,AF56/TRU_oper)*(truck_idle/60),tru_Load_Factor,tru__hp,DG56,Other!$G$4/454)+PRODUCT(G56,tru_Load_Factor,tru__hp,DG56,AA56,IF(AF56/TRU_oper&lt;1,1,AF56/TRU_oper)*(truck_idle/60),Other!$G$4/454)+PRODUCT(G56,AA56,DF56,IF(AF56/TRU_oper&lt;1,1,AF56/TRU_oper)*(truck_idle/60),Other!$G$4/454),blank)</f>
        <v/>
      </c>
      <c r="DI56" s="243" t="str">
        <f>IF(C56=TRUonly,PRODUCT(G56,tru_Load_Factor,tru__hp,DG56,AA56,IF(AF56/TRU_oper&lt;1,1,AF56/TRU_oper)*(truck_idle/60),Other!$G$4/454)+PRODUCT(G56,AA56,DF56,IF(AF56/TRU_oper&lt;1,1,AF56/TRU_oper)*(truck_idle/60),Other!$G$4/454)+PRODUCT(G56,AA56,(AF56-IF(AF56/TRU_oper&lt;1,1,AF56/TRU_oper)*(truck_idle/60)),TRU_KW,gridPM,Other!$G$4/454),blank)</f>
        <v/>
      </c>
      <c r="DK56" s="4" t="str">
        <f t="shared" si="9"/>
        <v/>
      </c>
      <c r="DL56" s="4" t="str">
        <f t="shared" si="10"/>
        <v/>
      </c>
      <c r="DM56" s="4"/>
      <c r="DN56" s="4" t="str">
        <f t="shared" si="11"/>
        <v/>
      </c>
      <c r="DO56" s="4" t="str">
        <f t="shared" si="12"/>
        <v/>
      </c>
      <c r="DP56" s="4"/>
      <c r="DQ56" s="4" t="str">
        <f t="shared" si="13"/>
        <v/>
      </c>
      <c r="DR56" s="4" t="str">
        <f t="shared" si="14"/>
        <v/>
      </c>
      <c r="DS56" s="4" t="str">
        <f t="shared" si="15"/>
        <v/>
      </c>
      <c r="DT56" s="244" t="str">
        <f t="shared" si="16"/>
        <v/>
      </c>
      <c r="DU56" s="55"/>
    </row>
    <row r="57" spans="1:125" x14ac:dyDescent="0.2">
      <c r="A57" t="str">
        <f>IF(C57=TRUonly,'User Input Data'!A61,blank)</f>
        <v/>
      </c>
      <c r="B57" t="str">
        <f>IF(C57=TRUonly,'User Input Data'!B61,blank)</f>
        <v/>
      </c>
      <c r="C57" t="str">
        <f>IF('User Input Data'!C61=TRUonly,'User Input Data'!C61,blank)</f>
        <v/>
      </c>
      <c r="D57" t="str">
        <f>IF(AND('User Input Data'!D61&gt;1,C57=TRUonly),'User Input Data'!D61,blank)</f>
        <v/>
      </c>
      <c r="E57" t="str">
        <f>IF(AND('User Input Data'!E61&gt;1,C57=TRUonly),'User Input Data'!E61,blank)</f>
        <v/>
      </c>
      <c r="F57" t="str">
        <f>IF(AND('User Input Data'!F61&gt;1,C57=TRUonly),'User Input Data'!F61,blank)</f>
        <v/>
      </c>
      <c r="G57" t="str">
        <f>IF(AND('User Input Data'!G61&gt;1,C57=TRUonly),'User Input Data'!G61,blank)</f>
        <v/>
      </c>
      <c r="H57" s="78"/>
      <c r="I57" s="78"/>
      <c r="J57" s="78"/>
      <c r="K57" s="78"/>
      <c r="L57" s="78"/>
      <c r="M57" s="78"/>
      <c r="N57" s="78"/>
      <c r="O57" s="78"/>
      <c r="P57" s="78"/>
      <c r="Q57" s="78"/>
      <c r="R57" s="79" t="str">
        <f>IF(C57=TRUonly,'User Input Data'!R61,blank)</f>
        <v/>
      </c>
      <c r="S57" s="79" t="str">
        <f>IF(C57=TRUonly,'User Input Data'!S61,blank)</f>
        <v/>
      </c>
      <c r="T57" s="79" t="str">
        <f>IF(C57=TRUonly,'User Input Data'!T61,blank)</f>
        <v/>
      </c>
      <c r="U57" s="79" t="str">
        <f>IF(C57=TRUonly,'User Input Data'!U61,blank)</f>
        <v/>
      </c>
      <c r="V57" s="79" t="str">
        <f>IF(C57=TRUonly,'User Input Data'!V61,blank)</f>
        <v/>
      </c>
      <c r="W57" s="79" t="str">
        <f>IF(C57=TRUonly,'User Input Data'!W61,blank)</f>
        <v/>
      </c>
      <c r="X57" s="79" t="str">
        <f>IF(C57=TRUonly,'User Input Data'!X61,blank)</f>
        <v/>
      </c>
      <c r="Y57" s="79" t="str">
        <f>IF(C57=TRUonly,'User Input Data'!Y61,blank)</f>
        <v/>
      </c>
      <c r="Z57" s="79" t="str">
        <f>IF(C57=TRUonly,'User Input Data'!Z61,blank)</f>
        <v/>
      </c>
      <c r="AA57" s="79" t="str">
        <f>IF(C57=TRUonly,'User Input Data'!AA61,blank)</f>
        <v/>
      </c>
      <c r="AB57" s="9" t="str">
        <f>IF('User Input Data'!C61=TRUonly,'User Input Data'!AC61,blank)</f>
        <v/>
      </c>
      <c r="AC57" s="9" t="str">
        <f>IF('User Input Data'!C61=TRUonly,'User Input Data'!AD61,blank)</f>
        <v/>
      </c>
      <c r="AE57" s="78"/>
      <c r="AF57" t="str">
        <f>IF(F57&gt;0,F57,Other!$G$7)</f>
        <v/>
      </c>
      <c r="AG57" s="435" t="str">
        <f>IF(C57=TRUonly,VLOOKUP(B57+0,'Table 6'!$B$3:$D$20,2),blank)</f>
        <v/>
      </c>
      <c r="AH57" t="str">
        <f>IF(C57=TRUonly,VLOOKUP(B57+0,'Tables 2-3 TRU'!$B$14:$D$31,2),blank)</f>
        <v/>
      </c>
      <c r="AI57" s="243" t="str">
        <f>IF(C57=TRUonly,PRODUCT(G57,IF(AF57/TRU_oper&lt;1,1,AF57/TRU_oper)*(truck_idle/60),Other!$G$4/454,AG57,R57)+PRODUCT(G57,tru_Load_Factor,tru__hp,R57,IF(AF57/TRU_oper&lt;1,1,AF57/TRU_oper)*(truck_idle/60),Other!$G$4/454,AH57)+PRODUCT(G57,R57,(AF57-IF(AF57/TRU_oper&lt;1,1,AF57/TRU_oper)*(truck_idle/60)),tru_Load_Factor,tru__hp,Other!$G$4/454,AH57),blank)</f>
        <v/>
      </c>
      <c r="AJ57" s="243" t="str">
        <f>IF(C57=TRUonly,PRODUCT(G57,tru_Load_Factor,tru__hp,AH57,R57,IF(AF57/TRU_oper&lt;1,1,AF57/TRU_oper)*(truck_idle/60),Other!$G$4/454)+PRODUCT(G57,R57,AG57,IF(AF57/TRU_oper&lt;1,1,AF57/TRU_oper)*(truck_idle/60),Other!$G$4/454)+PRODUCT(G57,R57,(AF57-IF(AF57/TRU_oper&lt;1,1,AF57/TRU_oper)*(truck_idle/60)),TRU_KW,gridNox,Other!$G$4/454),blank)</f>
        <v/>
      </c>
      <c r="AK57" s="435" t="str">
        <f>IF(C57=TRUonly,VLOOKUP(B57+1,'Table 6'!$B$3:$D$20,2),blank)</f>
        <v/>
      </c>
      <c r="AL57" s="112" t="str">
        <f>IF(C57=TRUonly,VLOOKUP(B57+1,'Tables 2-3 TRU'!$B$14:$D$31,2),blank)</f>
        <v/>
      </c>
      <c r="AM57" s="243" t="str">
        <f>IF(C57=TRUonly,PRODUCT(G57,S57,AF57-IF(AF57/TRU_oper&lt;1,1,AF57/TRU_oper)*(truck_idle/60),tru_Load_Factor,tru__hp,AL57,Other!$G$4/454)+PRODUCT(G57,tru_Load_Factor,tru__hp,AL57,S57,IF(AF57/TRU_oper&lt;1,1,AF57/TRU_oper)*(truck_idle/60),Other!$G$4/454)+PRODUCT(G57,S57,AK57,IF(AF57/TRU_oper&lt;1,1,AF57/TRU_oper)*(truck_idle/60),Other!$G$4/454),blank)</f>
        <v/>
      </c>
      <c r="AN57" s="243" t="str">
        <f>IF(C57=TRUonly,PRODUCT(G57,tru_Load_Factor,tru__hp,AL57,S57,IF(AF57/TRU_oper&lt;1,1,AF57/TRU_oper)*(truck_idle/60),Other!$G$4/454)+PRODUCT(G57,S57,AK57,IF(AF57/TRU_oper&lt;1,1,AF57/TRU_oper)*(truck_idle/60),Other!$G$4/454)+PRODUCT(G57,S57,(AF57-IF(AF57/TRU_oper&lt;1,1,AF57/TRU_oper)*(truck_idle/60)),TRU_KW,gridNox,Other!$G$4/454),blank)</f>
        <v/>
      </c>
      <c r="AO57" s="435" t="str">
        <f>IF(C57=TRUonly,VLOOKUP(B57+2,'Table 6'!$B$3:$D$20,2),blank)</f>
        <v/>
      </c>
      <c r="AP57" s="112" t="str">
        <f>IF(C57=TRUonly,VLOOKUP(B57+2,'Tables 2-3 TRU'!$B$14:$D$31,2),blank)</f>
        <v/>
      </c>
      <c r="AQ57" s="243" t="str">
        <f>IF(C57=TRUonly,PRODUCT(G57,T57,AF57-IF(AF57/TRU_oper&lt;1,1,AF57/TRU_oper)*(truck_idle/60),tru_Load_Factor,tru__hp,AP57,Other!$G$4/454)+PRODUCT(G57,tru_Load_Factor,tru__hp,AP57,T57,IF(AF57/TRU_oper&lt;1,1,AF57/TRU_oper)*(truck_idle/60),Other!$G$4/454)+PRODUCT(G57,T57,AO57,IF(AF57/TRU_oper&lt;1,1,AF57/TRU_oper)*(truck_idle/60),Other!$G$4/454),blank)</f>
        <v/>
      </c>
      <c r="AR57" s="243" t="str">
        <f>IF(C57=TRUonly,PRODUCT(G57,tru_Load_Factor,tru__hp,AP57,T57,IF(AF57/TRU_oper&lt;1,1,AF57/TRU_oper)*(truck_idle/60),Other!$G$4/454)+PRODUCT(G57,T57,AO57,IF(AF57/TRU_oper&lt;1,1,AF57/TRU_oper)*(truck_idle/60),Other!$G$4/454)+PRODUCT(G57,T57,(AF57-IF(AF57/TRU_oper&lt;1,1,AF57/TRU_oper)*(truck_idle/60)),TRU_KW,gridNox,Other!$G$4/454),blank)</f>
        <v/>
      </c>
      <c r="AS57" s="435" t="str">
        <f>IF(C57=TRUonly,VLOOKUP(B57+3,'Table 6'!$B$3:$D$20,2),blank)</f>
        <v/>
      </c>
      <c r="AT57" s="112" t="str">
        <f>IF(C57=TRUonly,VLOOKUP(B57+3,'Tables 2-3 TRU'!$B$14:$D$31,2),blank)</f>
        <v/>
      </c>
      <c r="AU57" s="243" t="str">
        <f>IF(C57=TRUonly,PRODUCT(G57,U57,AF57-IF(AF57/TRU_oper&lt;1,1,AF57/TRU_oper)*(truck_idle/60),tru_Load_Factor,tru__hp,AT57,Other!$G$4/454)+PRODUCT(G57,tru_Load_Factor,tru__hp,AT57,U57,IF(AF57/TRU_oper&lt;1,1,AF57/TRU_oper)*(truck_idle/60),Other!$G$4/454)+PRODUCT(G57,U57,AS57,IF(AF57/TRU_oper&lt;1,1,AF57/TRU_oper)*(truck_idle/60),Other!$G$4/454),blank)</f>
        <v/>
      </c>
      <c r="AV57" s="243" t="str">
        <f>IF(C57=TRUonly,PRODUCT(G57,tru_Load_Factor,tru__hp,AT57,U57,IF(AF57/TRU_oper&lt;1,1,AF57/TRU_oper)*(truck_idle/60),Other!$G$4/454)+PRODUCT(G57,U57,AS57,IF(AF57/TRU_oper&lt;1,1,AF57/TRU_oper)*(truck_idle/60),Other!$G$4/454)+PRODUCT(G57,U57,(AF57-IF(AF57/TRU_oper&lt;1,1,AF57/TRU_oper)*(truck_idle/60)),TRU_KW,gridNox,Other!$G$4/454),blank)</f>
        <v/>
      </c>
      <c r="AW57" s="435" t="str">
        <f>IF(C57=TRUonly,VLOOKUP(B57+4,'Table 6'!$B$3:$D$20,2),blank)</f>
        <v/>
      </c>
      <c r="AX57" s="112" t="str">
        <f>IF(C57=TRUonly,VLOOKUP(B57+4,'Tables 2-3 TRU'!$B$14:$D$31,2),blank)</f>
        <v/>
      </c>
      <c r="AY57" s="243" t="str">
        <f>IF(C57=TRUonly,PRODUCT(G57,V57,AF57-IF(AF57/TRU_oper&lt;1,1,AF57/TRU_oper)*(truck_idle/60),tru_Load_Factor,tru__hp,AX57,Other!$G$4/454)+PRODUCT(G57,tru_Load_Factor,tru__hp,AX57,V57,IF(AF57/TRU_oper&lt;1,1,AF57/TRU_oper)*(truck_idle/60),Other!$G$4/454)+PRODUCT(G57,V57,AW57,IF(AF57/TRU_oper&lt;1,1,AF57/TRU_oper)*(truck_idle/60),Other!$G$4/454),blank)</f>
        <v/>
      </c>
      <c r="AZ57" s="243" t="str">
        <f>IF(C57=TRUonly,PRODUCT(G57,tru_Load_Factor,tru__hp,AX57,V57,IF(AF57/TRU_oper&lt;1,1,AF57/TRU_oper)*(truck_idle/60),Other!$G$4/454)+PRODUCT(G57,V57,AW57,IF(AF57/TRU_oper&lt;1,1,AF57/TRU_oper)*(truck_idle/60),Other!$G$4/454)+PRODUCT(G57,V57,(AF57-IF(AF57/TRU_oper&lt;1,1,AF57/TRU_oper)*(truck_idle/60)),TRU_KW,gridNox,Other!$G$4/454),blank)</f>
        <v/>
      </c>
      <c r="BA57" s="435" t="str">
        <f>IF(C57=TRUonly,VLOOKUP(B57+5,'Table 6'!$B$3:$D$20,2),blank)</f>
        <v/>
      </c>
      <c r="BB57" s="112" t="str">
        <f>IF(C57=TRUonly,VLOOKUP(B57+5,'Tables 2-3 TRU'!$B$14:$D$31,2),blank)</f>
        <v/>
      </c>
      <c r="BC57" s="243" t="str">
        <f>IF(C57=TRUonly,PRODUCT(G57,W57,AF57-IF(AF57/TRU_oper&lt;1,1,AF57/TRU_oper)*(truck_idle/60),tru_Load_Factor,tru__hp,BB57,Other!$G$4/454)+PRODUCT(G57,tru_Load_Factor,tru__hp,BB57,W57,IF(AF57/TRU_oper&lt;1,1,AF57/TRU_oper)*(truck_idle/60),Other!$G$4/454)+PRODUCT(G57,W57,BA57,IF(AF57/TRU_oper&lt;1,1,AF57/TRU_oper)*(truck_idle/60),Other!$G$4/454),blank)</f>
        <v/>
      </c>
      <c r="BD57" s="243" t="str">
        <f>IF(C57=TRUonly,PRODUCT(G57,tru_Load_Factor,tru__hp,BB57,W57,IF(AF57/TRU_oper&lt;1,1,AF57/TRU_oper)*(truck_idle/60),Other!$G$4/454)+PRODUCT(G57,W57,BA57,IF(AF57/TRU_oper&lt;1,1,AF57/TRU_oper)*(truck_idle/60),Other!$G$4/454)+PRODUCT(G57,W57,(AF57-IF(AF57/TRU_oper&lt;1,1,AF57/TRU_oper)*(truck_idle/60)),TRU_KW,gridNox,Other!$G$4/454),blank)</f>
        <v/>
      </c>
      <c r="BE57" s="435" t="str">
        <f>IF(C57=TRUonly,VLOOKUP(B57+6,'Table 6'!$B$3:$D$20,2),blank)</f>
        <v/>
      </c>
      <c r="BF57" s="112" t="str">
        <f>IF(C57=TRUonly,VLOOKUP(B57+6,'Tables 2-3 TRU'!$B$14:$D$31,2),blank)</f>
        <v/>
      </c>
      <c r="BG57" s="243" t="str">
        <f>IF(C57=TRUonly,PRODUCT(G57,X57,AF57-IF(AF57/TRU_oper&lt;1,1,AF57/TRU_oper)*(truck_idle/60),tru_Load_Factor,tru__hp,BF57,Other!$G$4/454)+PRODUCT(G57,tru_Load_Factor,tru__hp,BF57,X57,IF(AF57/TRU_oper&lt;1,1,AF57/TRU_oper)*(truck_idle/60),Other!$G$4/454)+PRODUCT(G57,X57,BE57,IF(AF57/TRU_oper&lt;1,1,AF57/TRU_oper)*(truck_idle/60),Other!$G$4/454),blank)</f>
        <v/>
      </c>
      <c r="BH57" s="243" t="str">
        <f>IF(C57=TRUonly,PRODUCT(G57,tru_Load_Factor,tru__hp,BF57,X57,IF(AF57/TRU_oper&lt;1,1,AF57/TRU_oper)*(truck_idle/60),Other!$G$4/454)+PRODUCT(G57,X57,BE57,IF(AF57/TRU_oper&lt;1,1,AF57/TRU_oper)*(truck_idle/60),Other!$G$4/454)+PRODUCT(G57,X57,(AF57-IF(AF57/TRU_oper&lt;1,1,AF57/TRU_oper)*(truck_idle/60)),TRU_KW,gridNox,Other!$G$4/454),blank)</f>
        <v/>
      </c>
      <c r="BI57" s="435" t="str">
        <f>IF(C57=TRUonly,VLOOKUP(B57+7,'Table 6'!$B$3:$D$20,2),blank)</f>
        <v/>
      </c>
      <c r="BJ57" s="112" t="str">
        <f>IF(C57=TRUonly,VLOOKUP(B57+7,'Tables 2-3 TRU'!$B$14:$D$31,2),blank)</f>
        <v/>
      </c>
      <c r="BK57" s="243" t="str">
        <f>IF(C57=TRUonly,PRODUCT(G57,Y57,AF57-IF(AF57/TRU_oper&lt;1,1,AF57/TRU_oper)*(truck_idle/60),tru_Load_Factor,tru__hp,BJ57,Other!$G$4/454)+PRODUCT(G57,tru_Load_Factor,tru__hp,BJ57,Y57,IF(AF57/TRU_oper&lt;1,1,AF57/TRU_oper)*(truck_idle/60),Other!$G$4/454)+PRODUCT(G57,Y57,BI57,IF(AF57/TRU_oper&lt;1,1,AF57/TRU_oper)*(truck_idle/60),Other!$G$4/454),blank)</f>
        <v/>
      </c>
      <c r="BL57" s="243" t="str">
        <f>IF(C57=TRUonly,PRODUCT(G57,tru_Load_Factor,tru__hp,BJ57,Y57,IF(AF57/TRU_oper&lt;1,1,AF57/TRU_oper)*(truck_idle/60),Other!$G$4/454)+PRODUCT(G57,Y57,BI57,IF(AF57/TRU_oper&lt;1,1,AF57/TRU_oper)*(truck_idle/60),Other!$G$4/454)+PRODUCT(G57,Y57,(AF57-IF(AF57/TRU_oper&lt;1,1,AF57/TRU_oper)*(truck_idle/60)),TRU_KW,gridNox,Other!$G$4/454),blank)</f>
        <v/>
      </c>
      <c r="BM57" s="435" t="str">
        <f>IF(C57=TRUonly,VLOOKUP(B57+8,'Table 6'!$B$3:$D$20,2),blank)</f>
        <v/>
      </c>
      <c r="BN57" s="112" t="str">
        <f>IF(C57=TRUonly,VLOOKUP(B57+8,'Tables 2-3 TRU'!$B$14:$D$31,2),blank)</f>
        <v/>
      </c>
      <c r="BO57" s="243" t="str">
        <f>IF(C57=TRUonly,PRODUCT(G57,Z57,AF57-IF(AF57/TRU_oper&lt;1,1,AF57/TRU_oper)*(truck_idle/60),tru_Load_Factor,tru__hp,BN57,Other!$G$4/454)+PRODUCT(G57,tru_Load_Factor,tru__hp,BN57,Z57,IF(AF57/TRU_oper&lt;1,1,AF57/TRU_oper)*(truck_idle/60),Other!$G$4/454)+PRODUCT(G57,Z57,BM57,IF(AF57/TRU_oper&lt;1,1,AF57/TRU_oper)*(truck_idle/60),Other!$G$4/454),blank)</f>
        <v/>
      </c>
      <c r="BP57" s="243" t="str">
        <f>IF(C57=TRUonly,PRODUCT(G57,tru_Load_Factor,tru__hp,BN57,Z57,(AF57/TRU_oper)*(truck_idle/60),Other!$G$4/454)+PRODUCT(G57,Z57,BM57,(AF57/TRU_oper)*(truck_idle/60),Other!$G$4/454)+PRODUCT(G57,Z57,(AF57-(AF57/TRU_oper)*(truck_idle/60)),TRU_KW,gridNox,Other!$G$4/454),blank)</f>
        <v/>
      </c>
      <c r="BQ57" s="435" t="str">
        <f>IF(C57=TRUonly,VLOOKUP(B57+9,'Table 6'!$B$3:$D$20,2),blank)</f>
        <v/>
      </c>
      <c r="BR57" s="112" t="str">
        <f>IF(C57=TRUonly,VLOOKUP(B57+9,'Tables 2-3 TRU'!$B$14:$D$31,2),blank)</f>
        <v/>
      </c>
      <c r="BS57" s="243" t="str">
        <f>IF(C57=TRUonly,PRODUCT(G57,AA57,AF57-IF(AF57/TRU_oper&lt;1,1,AF57/TRU_oper)*(truck_idle/60),tru_Load_Factor,tru__hp,BR57,Other!$G$4/454)+PRODUCT(G57,tru_Load_Factor,tru__hp,BR57,AA57,IF(AF57/TRU_oper&lt;1,1,AF57/TRU_oper)*(truck_idle/60),Other!$G$4/454)+PRODUCT(G57,AA57,BQ57,IF(AF57/TRU_oper&lt;1,1,AF57/TRU_oper)*(truck_idle/60),Other!$G$4/454),blank)</f>
        <v/>
      </c>
      <c r="BT57" s="243" t="str">
        <f>IF(C57=TRUonly,PRODUCT(G57,tru_Load_Factor,tru__hp,BR57,AA57,IF(AF57/TRU_oper&lt;1,1,AF57/TRU_oper)*(truck_idle/60),Other!$G$4/454)+PRODUCT(G57,AA57,BQ57,IF(AF57/TRU_oper&lt;1,1,AF57/TRU_oper)*(truck_idle/60),Other!$G$4/454)+PRODUCT(G57,AA57,(AF57-IF(AF57/TRU_oper&lt;1,1,AF57/TRU_oper)*(truck_idle/60)),TRU_KW,gridNox,Other!$G$4/454),blank)</f>
        <v/>
      </c>
      <c r="BU57" s="112"/>
      <c r="BV57" s="435" t="str">
        <f>IF(C57=TRUonly,VLOOKUP(B57+0,'Table 6'!$B$3:$D$20,3),blank)</f>
        <v/>
      </c>
      <c r="BW57" s="112" t="str">
        <f>IF(C57=TRUonly,VLOOKUP(B57+0,'Tables 2-3 TRU'!$B$14:$D$31,3),blank)</f>
        <v/>
      </c>
      <c r="BX57" s="243" t="str">
        <f>IF(C57=TRUonly,PRODUCT(G57,R57,AF57-IF(AF57/TRU_oper&lt;1,1,AF57/TRU_oper)*(truck_idle/60),tru_Load_Factor,tru__hp,BW57,Other!$G$4/454)+PRODUCT(G57,tru_Load_Factor,tru__hp,BW57,R57,IF(AF57/TRU_oper&lt;1,1,AF57/TRU_oper)*(truck_idle/60),365/454)+PRODUCT(G57,R57,BV57,IF(AF57/TRU_oper&lt;1,1,AF57/TRU_oper)*(truck_idle/60),Other!$G$4/454),blank)</f>
        <v/>
      </c>
      <c r="BY57" s="243" t="str">
        <f>IF(C57=TRUonly,PRODUCT(G57,tru_Load_Factor,tru__hp,BW57,R57,IF(AF57/TRU_oper&lt;1,1,AF57/TRU_oper)*(truck_idle/60),Other!$G$4/454)+PRODUCT(G57,R57,BV57,IF(AF57/TRU_oper&lt;1,1,AF57/TRU_oper)*(truck_idle/60),Other!$G$4/454)+PRODUCT(G57,R57,(AF57-IF(AF57/TRU_oper&lt;1,1,AF57/TRU_oper)*(truck_idle/60)),TRU_KW,gridPM,Other!$G$4/454),blank)</f>
        <v/>
      </c>
      <c r="BZ57" s="435" t="str">
        <f>IF(C57=TRUonly,VLOOKUP(B57+1,'Table 6'!$B$3:$D$20,3),blank)</f>
        <v/>
      </c>
      <c r="CA57" s="112" t="str">
        <f>IF(C57=TRUonly,VLOOKUP(B57+1,'Tables 2-3 TRU'!$B$14:$D$31,3),blank)</f>
        <v/>
      </c>
      <c r="CB57" s="243" t="str">
        <f>IF(C57=TRUonly,PRODUCT(G57,S57,AF57-IF(AF57/TRU_oper&lt;1,1,AF57/TRU_oper)*(truck_idle/60),tru_Load_Factor,tru__hp,CA57,Other!$G$4/454)+PRODUCT(G57,tru_Load_Factor,tru__hp,CA57,S57,IF(AF57/TRU_oper&lt;1,1,AF57/TRU_oper)*(truck_idle/60),365/454)+PRODUCT(G57,S57,BZ57,IF(AF57/TRU_oper&lt;1,1,AF57/TRU_oper)*(truck_idle/60),Other!$G$4/454),blank)</f>
        <v/>
      </c>
      <c r="CC57" s="243" t="str">
        <f>IF(C57=TRUonly,PRODUCT(G57,tru_Load_Factor,tru__hp,CA57,S57,IF(AF57/TRU_oper&lt;1,1,AF57/TRU_oper)*(truck_idle/60),Other!$G$4/454)+PRODUCT(G57,S57,BZ57,IF(AF57/TRU_oper&lt;1,1,AF57/TRU_oper)*(truck_idle/60),Other!$G$4/454)+PRODUCT(G57,S57,(AF57-IF(AF57/TRU_oper&lt;1,1,AF57/TRU_oper)*(truck_idle/60)),TRU_KW,gridPM,Other!$G$4/454),blank)</f>
        <v/>
      </c>
      <c r="CD57" s="435" t="str">
        <f>IF(C57=TRUonly,VLOOKUP(B57+2,'Table 6'!$B$3:$D$20,3),blank)</f>
        <v/>
      </c>
      <c r="CE57" s="112" t="str">
        <f>IF(C57=TRUonly,VLOOKUP(B57+2,'Tables 2-3 TRU'!$B$14:$D$31,3),blank)</f>
        <v/>
      </c>
      <c r="CF57" s="243" t="str">
        <f>IF(C57=TRUonly,PRODUCT(G57,T57,AF57-IF(AF57/TRU_oper&lt;1,1,AF57/TRU_oper)*(truck_idle/60),tru_Load_Factor,tru__hp,CE57,Other!$G$4/454)+PRODUCT(G57,tru_Load_Factor,tru__hp,CE57,T57,IF(AF57/TRU_oper&lt;1,1,AF57/TRU_oper)*(truck_idle/60),365/454)+PRODUCT(G57,T57,CD57,IF(AF57/TRU_oper&lt;1,1,AF57/TRU_oper)*(truck_idle/60),Other!$G$4/454),blank)</f>
        <v/>
      </c>
      <c r="CG57" s="243" t="str">
        <f>IF(C57=TRUonly,PRODUCT(G57,tru_Load_Factor,tru__hp,CE57,T57,IF(AF57/TRU_oper&lt;1,1,AF57/TRU_oper)*(truck_idle/60),Other!$G$4/454)+PRODUCT(G57,T57,CD57,IF(AF57/TRU_oper&lt;1,1,AF57/TRU_oper)*(truck_idle/60),Other!$G$4/454)+PRODUCT(G57,T57,(AF57-IF(AF57/TRU_oper&lt;1,1,AF57/TRU_oper)*(truck_idle/60)),TRU_KW,gridPM,Other!$G$4/454),blank)</f>
        <v/>
      </c>
      <c r="CH57" s="435" t="str">
        <f>IF(C57=TRUonly,VLOOKUP(B57+3,'Table 6'!$B$3:$D$20,3),blank)</f>
        <v/>
      </c>
      <c r="CI57" s="112" t="str">
        <f>IF(C57=TRUonly,VLOOKUP(B57+3,'Tables 2-3 TRU'!$B$14:$D$31,3),blank)</f>
        <v/>
      </c>
      <c r="CJ57" s="243" t="str">
        <f>IF(C57=TRUonly,PRODUCT(G57,U57,AF57-IF(AF57/TRU_oper&lt;1,1,AF57/TRU_oper)*(truck_idle/60),tru_Load_Factor,tru__hp,CI57,Other!$G$4/454)+PRODUCT(G57,tru_Load_Factor,tru__hp,CI57,U57,IF(AF57/TRU_oper&lt;1,1,AF57/TRU_oper)*(truck_idle/60),Other!$G$4/454)+PRODUCT(G57,U57,CH57,IF(AF57/TRU_oper&lt;1,1,AF57/TRU_oper)*(truck_idle/60),Other!$G$4/454),blank)</f>
        <v/>
      </c>
      <c r="CK57" s="243" t="str">
        <f>IF(C57=TRUonly,PRODUCT(G57,tru_Load_Factor,tru__hp,CI57,U57,IF(AF57/TRU_oper&lt;1,1,AF57/TRU_oper)*(truck_idle/60),Other!$G$4/454)+PRODUCT(G57,U57,CH57,IF(AF57/TRU_oper&lt;1,1,AF57/TRU_oper)*(truck_idle/60),Other!$G$4/454)+PRODUCT(G57,U57,(AF57-IF(AF57/TRU_oper&lt;1,1,AF57/TRU_oper)*(truck_idle/60)),TRU_KW,gridPM,Other!$G$4/454),blank)</f>
        <v/>
      </c>
      <c r="CL57" s="435" t="str">
        <f>IF(C57=TRUonly,VLOOKUP(B57+4,'Table 6'!$B$3:$D$20,3),blank)</f>
        <v/>
      </c>
      <c r="CM57" s="112" t="str">
        <f>IF(C57=TRUonly,VLOOKUP(B57+4,'Tables 2-3 TRU'!$B$14:$D$31,3),blank)</f>
        <v/>
      </c>
      <c r="CN57" s="243" t="str">
        <f>IF(C57=TRUonly,PRODUCT(G57,V57,AF57-IF(AF57/TRU_oper&lt;1,1,AF57/TRU_oper)*(truck_idle/60),tru_Load_Factor,tru__hp,CM57,Other!$G$4/454)+PRODUCT(G57,tru_Load_Factor,tru__hp,CM57,V57,IF(AF57/TRU_oper&lt;1,1,AF57/TRU_oper)*(truck_idle/60),Other!$G$4/454)+PRODUCT(G57,V57,CL57,IF(AF57/TRU_oper&lt;1,1,AF57/TRU_oper)*(truck_idle/60),Other!$G$4/454),blank)</f>
        <v/>
      </c>
      <c r="CO57" s="243" t="str">
        <f>IF(C57=TRUonly,PRODUCT(G57,tru_Load_Factor,tru__hp,CM57,V57,IF(AF57/TRU_oper&lt;1,1,AF57/TRU_oper)*(truck_idle/60),Other!$G$4/454)+PRODUCT(G57,V57,CL57,IF(AF57/TRU_oper&lt;1,1,AF57/TRU_oper)*(truck_idle/60),Other!$G$4/454)+PRODUCT(G57,V57,(AF57-IF(AF57/TRU_oper&lt;1,1,AF57/TRU_oper)*(truck_idle/60)),TRU_KW,gridPM,Other!$G$4/454),blank)</f>
        <v/>
      </c>
      <c r="CP57" s="435" t="str">
        <f>IF(C57=TRUonly,VLOOKUP(B57+5,'Table 6'!$B$3:$D$20,3),blank)</f>
        <v/>
      </c>
      <c r="CQ57" s="112" t="str">
        <f>IF(C57=TRUonly,VLOOKUP(B57+5,'Tables 2-3 TRU'!$B$14:$D$31,3),blank)</f>
        <v/>
      </c>
      <c r="CR57" s="243" t="str">
        <f>IF(C57=TRUonly,PRODUCT(G57,W57,AF57-IF(AF57/TRU_oper&lt;1,1,AF57/TRU_oper)*(truck_idle/60),tru_Load_Factor,tru__hp,CQ57,Other!$G$4/454)+PRODUCT(G57,tru_Load_Factor,tru__hp,CQ57,W57,IF(AF57/TRU_oper&lt;1,1,AF57/TRU_oper)*(truck_idle/60),Other!$G$4/454)+PRODUCT(G57,W57,CP57,IF(AF57/TRU_oper&lt;1,1,AF57/TRU_oper)*(truck_idle/60),Other!$G$4/454),blank)</f>
        <v/>
      </c>
      <c r="CS57" s="243" t="str">
        <f>IF(C57=TRUonly,PRODUCT(G57,tru_Load_Factor,tru__hp,CQ57,W57,IF(AF57/TRU_oper&lt;1,1,AF57/TRU_oper)*(truck_idle/60),Other!$G$4/454)+PRODUCT(G57,W57,CP57,IF(AF57/TRU_oper&lt;1,1,AF57/TRU_oper)*(truck_idle/60),Other!$G$4/454)+PRODUCT(G57,W57,(AF57-IF(AF57/TRU_oper&lt;1,1,AF57/TRU_oper)*(truck_idle/60)),TRU_KW,gridPM,Other!$G$4/454),blank)</f>
        <v/>
      </c>
      <c r="CT57" s="435" t="str">
        <f>IF(C57=TRUonly,VLOOKUP(B57+6,'Table 6'!$B$3:$D$20,3),blank)</f>
        <v/>
      </c>
      <c r="CU57" s="112" t="str">
        <f>IF(C57=TRUonly,VLOOKUP(B57+6,'Tables 2-3 TRU'!$B$14:$D$31,3),blank)</f>
        <v/>
      </c>
      <c r="CV57" s="243" t="str">
        <f>IF(C57=TRUonly,PRODUCT(G57,X57,AF57-IF(AF57/TRU_oper&lt;1,1,AF57/TRU_oper)*(truck_idle/60),tru_Load_Factor,tru__hp,CU57,Other!$G$4/454)+PRODUCT(G57,tru_Load_Factor,tru__hp,CU57,X57,IF(AF57/TRU_oper&lt;1,1,AF57/TRU_oper)*(truck_idle/60),Other!$G$4/454)+PRODUCT(G57,X57,CT57,IF(AF57/TRU_oper&lt;1,1,AF57/TRU_oper)*(truck_idle/60),Other!$G$4/454),blank)</f>
        <v/>
      </c>
      <c r="CW57" s="243" t="str">
        <f>IF(C57=TRUonly,PRODUCT(G57,tru_Load_Factor,tru__hp,CU57,X57,IF(AF57/TRU_oper&lt;1,1,AF57/TRU_oper)*(truck_idle/60),Other!$G$4/454)+PRODUCT(G57,X57,CT57,IF(AF57/TRU_oper&lt;1,1,AF57/TRU_oper)*(truck_idle/60),Other!$G$4/454)+PRODUCT(G57,X57,(AF57-IF(AF57/TRU_oper&lt;1,1,AF57/TRU_oper)*(truck_idle/60)),TRU_KW,gridPM,Other!$G$4/454),blank)</f>
        <v/>
      </c>
      <c r="CX57" s="435" t="str">
        <f>IF(C57=TRUonly,VLOOKUP(B57+7,'Table 6'!$B$3:$D$20,3),blank)</f>
        <v/>
      </c>
      <c r="CY57" s="112" t="str">
        <f>IF(C57=TRUonly,VLOOKUP(B57+7,'Tables 2-3 TRU'!$B$14:$D$31,3),blank)</f>
        <v/>
      </c>
      <c r="CZ57" s="243" t="str">
        <f>IF(C57=TRUonly,PRODUCT(G57,Y57,AF57-IF(AF57/TRU_oper&lt;1,1,AF57/TRU_oper)*(truck_idle/60),tru_Load_Factor,tru__hp,CY57,Other!$G$4/454)+PRODUCT(G57,tru_Load_Factor,tru__hp,CY57,Y57,IF(AF57/TRU_oper&lt;1,1,AF57/TRU_oper)*(truck_idle/60),Other!$G$4/454)+PRODUCT(G57,Y57,CX57,IF(AF57/TRU_oper&lt;1,1,AF57/TRU_oper)*(truck_idle/60),Other!$G$4/454),blank)</f>
        <v/>
      </c>
      <c r="DA57" s="243" t="str">
        <f>IF(C57=TRUonly,PRODUCT(G57,tru_Load_Factor,tru__hp,CY57,Y57,IF(AF57/TRU_oper&lt;1,1,AF57/TRU_oper)*(truck_idle/60),Other!$G$4/454)+PRODUCT(G57,Y57,CX57,IF(AF57/TRU_oper&lt;1,1,AF57/TRU_oper)*(truck_idle/60),Other!$G$4/454)+PRODUCT(G57,Y57,(AF57-IF(AF57/TRU_oper&lt;1,1,AF57/TRU_oper)*(truck_idle/60)),TRU_KW,gridPM,Other!$G$4/454),blank)</f>
        <v/>
      </c>
      <c r="DB57" s="435" t="str">
        <f>IF(C57=TRUonly,VLOOKUP(B57+8,'Table 6'!$B$3:$D$20,3),blank)</f>
        <v/>
      </c>
      <c r="DC57" s="112" t="str">
        <f>IF(C57=TRUonly,VLOOKUP(B57+8,'Tables 2-3 TRU'!$B$14:$D$31,3),blank)</f>
        <v/>
      </c>
      <c r="DD57" s="243" t="str">
        <f>IF(C57=TRUonly,PRODUCT(G57,Z57,AF57-IF(AF57/TRU_oper&lt;1,1,AF57/TRU_oper)*(truck_idle/60),tru_Load_Factor,tru__hp,DC57,Other!$G$4/454)+PRODUCT(G57,tru_Load_Factor,tru__hp,DC57,Z57,IF(AF57/TRU_oper&lt;1,1,AF57/TRU_oper)*(truck_idle/60),Other!$G$4/454)+PRODUCT(G57,Z57,DB57,IF(AF57/TRU_oper&lt;1,1,AF57/TRU_oper)*(truck_idle/60),Other!$G$4/454),blank)</f>
        <v/>
      </c>
      <c r="DE57" s="243" t="str">
        <f>IF(C57=TRUonly,PRODUCT(G57,tru_Load_Factor,tru__hp,DC57,Z57,IF(AF57/TRU_oper&lt;1,1,AF57/TRU_oper)*(truck_idle/60),Other!$G$4/454)+PRODUCT(G57,Z57,DB57,IF(AF57/TRU_oper&lt;1,1,AF57/TRU_oper)*(truck_idle/60),Other!$G$4/454)+PRODUCT(G57,Z57,(AF57-IF(AF57/TRU_oper&lt;1,1,AF57/TRU_oper)*(truck_idle/60)),TRU_KW,gridPM,Other!$G$4/454),blank)</f>
        <v/>
      </c>
      <c r="DF57" s="435" t="str">
        <f>IF(C57=TRUonly,VLOOKUP(B57+9,'Table 6'!$B$3:$D$20,3),blank)</f>
        <v/>
      </c>
      <c r="DG57" s="112" t="str">
        <f>IF(C57=TRUonly,VLOOKUP(B57+9,'Tables 2-3 TRU'!$B$14:$D$31,3),blank)</f>
        <v/>
      </c>
      <c r="DH57" s="243" t="str">
        <f>IF(C57=TRUonly,PRODUCT(G57,AA57,AF57-IF(AF57/TRU_oper&lt;1,1,AF57/TRU_oper)*(truck_idle/60),tru_Load_Factor,tru__hp,DG57,Other!$G$4/454)+PRODUCT(G57,tru_Load_Factor,tru__hp,DG57,AA57,IF(AF57/TRU_oper&lt;1,1,AF57/TRU_oper)*(truck_idle/60),Other!$G$4/454)+PRODUCT(G57,AA57,DF57,IF(AF57/TRU_oper&lt;1,1,AF57/TRU_oper)*(truck_idle/60),Other!$G$4/454),blank)</f>
        <v/>
      </c>
      <c r="DI57" s="243" t="str">
        <f>IF(C57=TRUonly,PRODUCT(G57,tru_Load_Factor,tru__hp,DG57,AA57,IF(AF57/TRU_oper&lt;1,1,AF57/TRU_oper)*(truck_idle/60),Other!$G$4/454)+PRODUCT(G57,AA57,DF57,IF(AF57/TRU_oper&lt;1,1,AF57/TRU_oper)*(truck_idle/60),Other!$G$4/454)+PRODUCT(G57,AA57,(AF57-IF(AF57/TRU_oper&lt;1,1,AF57/TRU_oper)*(truck_idle/60)),TRU_KW,gridPM,Other!$G$4/454),blank)</f>
        <v/>
      </c>
      <c r="DK57" s="4" t="str">
        <f t="shared" si="9"/>
        <v/>
      </c>
      <c r="DL57" s="4" t="str">
        <f t="shared" si="10"/>
        <v/>
      </c>
      <c r="DM57" s="4"/>
      <c r="DN57" s="4" t="str">
        <f t="shared" si="11"/>
        <v/>
      </c>
      <c r="DO57" s="4" t="str">
        <f t="shared" si="12"/>
        <v/>
      </c>
      <c r="DP57" s="4"/>
      <c r="DQ57" s="4" t="str">
        <f t="shared" si="13"/>
        <v/>
      </c>
      <c r="DR57" s="4" t="str">
        <f t="shared" si="14"/>
        <v/>
      </c>
      <c r="DS57" s="4" t="str">
        <f t="shared" si="15"/>
        <v/>
      </c>
      <c r="DT57" s="244" t="str">
        <f t="shared" si="16"/>
        <v/>
      </c>
      <c r="DU57" s="55"/>
    </row>
    <row r="58" spans="1:125" x14ac:dyDescent="0.2">
      <c r="A58" t="str">
        <f>IF(C58=TRUonly,'User Input Data'!A62,blank)</f>
        <v/>
      </c>
      <c r="B58" t="str">
        <f>IF(C58=TRUonly,'User Input Data'!B62,blank)</f>
        <v/>
      </c>
      <c r="C58" t="str">
        <f>IF('User Input Data'!C62=TRUonly,'User Input Data'!C62,blank)</f>
        <v/>
      </c>
      <c r="D58" t="str">
        <f>IF(AND('User Input Data'!D62&gt;1,C58=TRUonly),'User Input Data'!D62,blank)</f>
        <v/>
      </c>
      <c r="E58" t="str">
        <f>IF(AND('User Input Data'!E62&gt;1,C58=TRUonly),'User Input Data'!E62,blank)</f>
        <v/>
      </c>
      <c r="F58" t="str">
        <f>IF(AND('User Input Data'!F62&gt;1,C58=TRUonly),'User Input Data'!F62,blank)</f>
        <v/>
      </c>
      <c r="G58" t="str">
        <f>IF(AND('User Input Data'!G62&gt;1,C58=TRUonly),'User Input Data'!G62,blank)</f>
        <v/>
      </c>
      <c r="H58" s="78"/>
      <c r="I58" s="78"/>
      <c r="J58" s="78"/>
      <c r="K58" s="78"/>
      <c r="L58" s="78"/>
      <c r="M58" s="78"/>
      <c r="N58" s="78"/>
      <c r="O58" s="78"/>
      <c r="P58" s="78"/>
      <c r="Q58" s="78"/>
      <c r="R58" s="79" t="str">
        <f>IF(C58=TRUonly,'User Input Data'!R62,blank)</f>
        <v/>
      </c>
      <c r="S58" s="79" t="str">
        <f>IF(C58=TRUonly,'User Input Data'!S62,blank)</f>
        <v/>
      </c>
      <c r="T58" s="79" t="str">
        <f>IF(C58=TRUonly,'User Input Data'!T62,blank)</f>
        <v/>
      </c>
      <c r="U58" s="79" t="str">
        <f>IF(C58=TRUonly,'User Input Data'!U62,blank)</f>
        <v/>
      </c>
      <c r="V58" s="79" t="str">
        <f>IF(C58=TRUonly,'User Input Data'!V62,blank)</f>
        <v/>
      </c>
      <c r="W58" s="79" t="str">
        <f>IF(C58=TRUonly,'User Input Data'!W62,blank)</f>
        <v/>
      </c>
      <c r="X58" s="79" t="str">
        <f>IF(C58=TRUonly,'User Input Data'!X62,blank)</f>
        <v/>
      </c>
      <c r="Y58" s="79" t="str">
        <f>IF(C58=TRUonly,'User Input Data'!Y62,blank)</f>
        <v/>
      </c>
      <c r="Z58" s="79" t="str">
        <f>IF(C58=TRUonly,'User Input Data'!Z62,blank)</f>
        <v/>
      </c>
      <c r="AA58" s="79" t="str">
        <f>IF(C58=TRUonly,'User Input Data'!AA62,blank)</f>
        <v/>
      </c>
      <c r="AB58" s="9" t="str">
        <f>IF('User Input Data'!C62=TRUonly,'User Input Data'!AC62,blank)</f>
        <v/>
      </c>
      <c r="AC58" s="9" t="str">
        <f>IF('User Input Data'!C62=TRUonly,'User Input Data'!AD62,blank)</f>
        <v/>
      </c>
      <c r="AE58" s="78"/>
      <c r="AF58" t="str">
        <f>IF(F58&gt;0,F58,Other!$G$7)</f>
        <v/>
      </c>
      <c r="AG58" s="435" t="str">
        <f>IF(C58=TRUonly,VLOOKUP(B58+0,'Table 6'!$B$3:$D$20,2),blank)</f>
        <v/>
      </c>
      <c r="AH58" t="str">
        <f>IF(C58=TRUonly,VLOOKUP(B58+0,'Tables 2-3 TRU'!$B$14:$D$31,2),blank)</f>
        <v/>
      </c>
      <c r="AI58" s="243" t="str">
        <f>IF(C58=TRUonly,PRODUCT(G58,IF(AF58/TRU_oper&lt;1,1,AF58/TRU_oper)*(truck_idle/60),Other!$G$4/454,AG58,R58)+PRODUCT(G58,tru_Load_Factor,tru__hp,R58,IF(AF58/TRU_oper&lt;1,1,AF58/TRU_oper)*(truck_idle/60),Other!$G$4/454,AH58)+PRODUCT(G58,R58,(AF58-IF(AF58/TRU_oper&lt;1,1,AF58/TRU_oper)*(truck_idle/60)),tru_Load_Factor,tru__hp,Other!$G$4/454,AH58),blank)</f>
        <v/>
      </c>
      <c r="AJ58" s="243" t="str">
        <f>IF(C58=TRUonly,PRODUCT(G58,tru_Load_Factor,tru__hp,AH58,R58,IF(AF58/TRU_oper&lt;1,1,AF58/TRU_oper)*(truck_idle/60),Other!$G$4/454)+PRODUCT(G58,R58,AG58,IF(AF58/TRU_oper&lt;1,1,AF58/TRU_oper)*(truck_idle/60),Other!$G$4/454)+PRODUCT(G58,R58,(AF58-IF(AF58/TRU_oper&lt;1,1,AF58/TRU_oper)*(truck_idle/60)),TRU_KW,gridNox,Other!$G$4/454),blank)</f>
        <v/>
      </c>
      <c r="AK58" s="435" t="str">
        <f>IF(C58=TRUonly,VLOOKUP(B58+1,'Table 6'!$B$3:$D$20,2),blank)</f>
        <v/>
      </c>
      <c r="AL58" s="112" t="str">
        <f>IF(C58=TRUonly,VLOOKUP(B58+1,'Tables 2-3 TRU'!$B$14:$D$31,2),blank)</f>
        <v/>
      </c>
      <c r="AM58" s="243" t="str">
        <f>IF(C58=TRUonly,PRODUCT(G58,S58,AF58-IF(AF58/TRU_oper&lt;1,1,AF58/TRU_oper)*(truck_idle/60),tru_Load_Factor,tru__hp,AL58,Other!$G$4/454)+PRODUCT(G58,tru_Load_Factor,tru__hp,AL58,S58,IF(AF58/TRU_oper&lt;1,1,AF58/TRU_oper)*(truck_idle/60),Other!$G$4/454)+PRODUCT(G58,S58,AK58,IF(AF58/TRU_oper&lt;1,1,AF58/TRU_oper)*(truck_idle/60),Other!$G$4/454),blank)</f>
        <v/>
      </c>
      <c r="AN58" s="243" t="str">
        <f>IF(C58=TRUonly,PRODUCT(G58,tru_Load_Factor,tru__hp,AL58,S58,IF(AF58/TRU_oper&lt;1,1,AF58/TRU_oper)*(truck_idle/60),Other!$G$4/454)+PRODUCT(G58,S58,AK58,IF(AF58/TRU_oper&lt;1,1,AF58/TRU_oper)*(truck_idle/60),Other!$G$4/454)+PRODUCT(G58,S58,(AF58-IF(AF58/TRU_oper&lt;1,1,AF58/TRU_oper)*(truck_idle/60)),TRU_KW,gridNox,Other!$G$4/454),blank)</f>
        <v/>
      </c>
      <c r="AO58" s="435" t="str">
        <f>IF(C58=TRUonly,VLOOKUP(B58+2,'Table 6'!$B$3:$D$20,2),blank)</f>
        <v/>
      </c>
      <c r="AP58" s="112" t="str">
        <f>IF(C58=TRUonly,VLOOKUP(B58+2,'Tables 2-3 TRU'!$B$14:$D$31,2),blank)</f>
        <v/>
      </c>
      <c r="AQ58" s="243" t="str">
        <f>IF(C58=TRUonly,PRODUCT(G58,T58,AF58-IF(AF58/TRU_oper&lt;1,1,AF58/TRU_oper)*(truck_idle/60),tru_Load_Factor,tru__hp,AP58,Other!$G$4/454)+PRODUCT(G58,tru_Load_Factor,tru__hp,AP58,T58,IF(AF58/TRU_oper&lt;1,1,AF58/TRU_oper)*(truck_idle/60),Other!$G$4/454)+PRODUCT(G58,T58,AO58,IF(AF58/TRU_oper&lt;1,1,AF58/TRU_oper)*(truck_idle/60),Other!$G$4/454),blank)</f>
        <v/>
      </c>
      <c r="AR58" s="243" t="str">
        <f>IF(C58=TRUonly,PRODUCT(G58,tru_Load_Factor,tru__hp,AP58,T58,IF(AF58/TRU_oper&lt;1,1,AF58/TRU_oper)*(truck_idle/60),Other!$G$4/454)+PRODUCT(G58,T58,AO58,IF(AF58/TRU_oper&lt;1,1,AF58/TRU_oper)*(truck_idle/60),Other!$G$4/454)+PRODUCT(G58,T58,(AF58-IF(AF58/TRU_oper&lt;1,1,AF58/TRU_oper)*(truck_idle/60)),TRU_KW,gridNox,Other!$G$4/454),blank)</f>
        <v/>
      </c>
      <c r="AS58" s="435" t="str">
        <f>IF(C58=TRUonly,VLOOKUP(B58+3,'Table 6'!$B$3:$D$20,2),blank)</f>
        <v/>
      </c>
      <c r="AT58" s="112" t="str">
        <f>IF(C58=TRUonly,VLOOKUP(B58+3,'Tables 2-3 TRU'!$B$14:$D$31,2),blank)</f>
        <v/>
      </c>
      <c r="AU58" s="243" t="str">
        <f>IF(C58=TRUonly,PRODUCT(G58,U58,AF58-IF(AF58/TRU_oper&lt;1,1,AF58/TRU_oper)*(truck_idle/60),tru_Load_Factor,tru__hp,AT58,Other!$G$4/454)+PRODUCT(G58,tru_Load_Factor,tru__hp,AT58,U58,IF(AF58/TRU_oper&lt;1,1,AF58/TRU_oper)*(truck_idle/60),Other!$G$4/454)+PRODUCT(G58,U58,AS58,IF(AF58/TRU_oper&lt;1,1,AF58/TRU_oper)*(truck_idle/60),Other!$G$4/454),blank)</f>
        <v/>
      </c>
      <c r="AV58" s="243" t="str">
        <f>IF(C58=TRUonly,PRODUCT(G58,tru_Load_Factor,tru__hp,AT58,U58,IF(AF58/TRU_oper&lt;1,1,AF58/TRU_oper)*(truck_idle/60),Other!$G$4/454)+PRODUCT(G58,U58,AS58,IF(AF58/TRU_oper&lt;1,1,AF58/TRU_oper)*(truck_idle/60),Other!$G$4/454)+PRODUCT(G58,U58,(AF58-IF(AF58/TRU_oper&lt;1,1,AF58/TRU_oper)*(truck_idle/60)),TRU_KW,gridNox,Other!$G$4/454),blank)</f>
        <v/>
      </c>
      <c r="AW58" s="435" t="str">
        <f>IF(C58=TRUonly,VLOOKUP(B58+4,'Table 6'!$B$3:$D$20,2),blank)</f>
        <v/>
      </c>
      <c r="AX58" s="112" t="str">
        <f>IF(C58=TRUonly,VLOOKUP(B58+4,'Tables 2-3 TRU'!$B$14:$D$31,2),blank)</f>
        <v/>
      </c>
      <c r="AY58" s="243" t="str">
        <f>IF(C58=TRUonly,PRODUCT(G58,V58,AF58-IF(AF58/TRU_oper&lt;1,1,AF58/TRU_oper)*(truck_idle/60),tru_Load_Factor,tru__hp,AX58,Other!$G$4/454)+PRODUCT(G58,tru_Load_Factor,tru__hp,AX58,V58,IF(AF58/TRU_oper&lt;1,1,AF58/TRU_oper)*(truck_idle/60),Other!$G$4/454)+PRODUCT(G58,V58,AW58,IF(AF58/TRU_oper&lt;1,1,AF58/TRU_oper)*(truck_idle/60),Other!$G$4/454),blank)</f>
        <v/>
      </c>
      <c r="AZ58" s="243" t="str">
        <f>IF(C58=TRUonly,PRODUCT(G58,tru_Load_Factor,tru__hp,AX58,V58,IF(AF58/TRU_oper&lt;1,1,AF58/TRU_oper)*(truck_idle/60),Other!$G$4/454)+PRODUCT(G58,V58,AW58,IF(AF58/TRU_oper&lt;1,1,AF58/TRU_oper)*(truck_idle/60),Other!$G$4/454)+PRODUCT(G58,V58,(AF58-IF(AF58/TRU_oper&lt;1,1,AF58/TRU_oper)*(truck_idle/60)),TRU_KW,gridNox,Other!$G$4/454),blank)</f>
        <v/>
      </c>
      <c r="BA58" s="435" t="str">
        <f>IF(C58=TRUonly,VLOOKUP(B58+5,'Table 6'!$B$3:$D$20,2),blank)</f>
        <v/>
      </c>
      <c r="BB58" s="112" t="str">
        <f>IF(C58=TRUonly,VLOOKUP(B58+5,'Tables 2-3 TRU'!$B$14:$D$31,2),blank)</f>
        <v/>
      </c>
      <c r="BC58" s="243" t="str">
        <f>IF(C58=TRUonly,PRODUCT(G58,W58,AF58-IF(AF58/TRU_oper&lt;1,1,AF58/TRU_oper)*(truck_idle/60),tru_Load_Factor,tru__hp,BB58,Other!$G$4/454)+PRODUCT(G58,tru_Load_Factor,tru__hp,BB58,W58,IF(AF58/TRU_oper&lt;1,1,AF58/TRU_oper)*(truck_idle/60),Other!$G$4/454)+PRODUCT(G58,W58,BA58,IF(AF58/TRU_oper&lt;1,1,AF58/TRU_oper)*(truck_idle/60),Other!$G$4/454),blank)</f>
        <v/>
      </c>
      <c r="BD58" s="243" t="str">
        <f>IF(C58=TRUonly,PRODUCT(G58,tru_Load_Factor,tru__hp,BB58,W58,IF(AF58/TRU_oper&lt;1,1,AF58/TRU_oper)*(truck_idle/60),Other!$G$4/454)+PRODUCT(G58,W58,BA58,IF(AF58/TRU_oper&lt;1,1,AF58/TRU_oper)*(truck_idle/60),Other!$G$4/454)+PRODUCT(G58,W58,(AF58-IF(AF58/TRU_oper&lt;1,1,AF58/TRU_oper)*(truck_idle/60)),TRU_KW,gridNox,Other!$G$4/454),blank)</f>
        <v/>
      </c>
      <c r="BE58" s="435" t="str">
        <f>IF(C58=TRUonly,VLOOKUP(B58+6,'Table 6'!$B$3:$D$20,2),blank)</f>
        <v/>
      </c>
      <c r="BF58" s="112" t="str">
        <f>IF(C58=TRUonly,VLOOKUP(B58+6,'Tables 2-3 TRU'!$B$14:$D$31,2),blank)</f>
        <v/>
      </c>
      <c r="BG58" s="243" t="str">
        <f>IF(C58=TRUonly,PRODUCT(G58,X58,AF58-IF(AF58/TRU_oper&lt;1,1,AF58/TRU_oper)*(truck_idle/60),tru_Load_Factor,tru__hp,BF58,Other!$G$4/454)+PRODUCT(G58,tru_Load_Factor,tru__hp,BF58,X58,IF(AF58/TRU_oper&lt;1,1,AF58/TRU_oper)*(truck_idle/60),Other!$G$4/454)+PRODUCT(G58,X58,BE58,IF(AF58/TRU_oper&lt;1,1,AF58/TRU_oper)*(truck_idle/60),Other!$G$4/454),blank)</f>
        <v/>
      </c>
      <c r="BH58" s="243" t="str">
        <f>IF(C58=TRUonly,PRODUCT(G58,tru_Load_Factor,tru__hp,BF58,X58,IF(AF58/TRU_oper&lt;1,1,AF58/TRU_oper)*(truck_idle/60),Other!$G$4/454)+PRODUCT(G58,X58,BE58,IF(AF58/TRU_oper&lt;1,1,AF58/TRU_oper)*(truck_idle/60),Other!$G$4/454)+PRODUCT(G58,X58,(AF58-IF(AF58/TRU_oper&lt;1,1,AF58/TRU_oper)*(truck_idle/60)),TRU_KW,gridNox,Other!$G$4/454),blank)</f>
        <v/>
      </c>
      <c r="BI58" s="435" t="str">
        <f>IF(C58=TRUonly,VLOOKUP(B58+7,'Table 6'!$B$3:$D$20,2),blank)</f>
        <v/>
      </c>
      <c r="BJ58" s="112" t="str">
        <f>IF(C58=TRUonly,VLOOKUP(B58+7,'Tables 2-3 TRU'!$B$14:$D$31,2),blank)</f>
        <v/>
      </c>
      <c r="BK58" s="243" t="str">
        <f>IF(C58=TRUonly,PRODUCT(G58,Y58,AF58-IF(AF58/TRU_oper&lt;1,1,AF58/TRU_oper)*(truck_idle/60),tru_Load_Factor,tru__hp,BJ58,Other!$G$4/454)+PRODUCT(G58,tru_Load_Factor,tru__hp,BJ58,Y58,IF(AF58/TRU_oper&lt;1,1,AF58/TRU_oper)*(truck_idle/60),Other!$G$4/454)+PRODUCT(G58,Y58,BI58,IF(AF58/TRU_oper&lt;1,1,AF58/TRU_oper)*(truck_idle/60),Other!$G$4/454),blank)</f>
        <v/>
      </c>
      <c r="BL58" s="243" t="str">
        <f>IF(C58=TRUonly,PRODUCT(G58,tru_Load_Factor,tru__hp,BJ58,Y58,IF(AF58/TRU_oper&lt;1,1,AF58/TRU_oper)*(truck_idle/60),Other!$G$4/454)+PRODUCT(G58,Y58,BI58,IF(AF58/TRU_oper&lt;1,1,AF58/TRU_oper)*(truck_idle/60),Other!$G$4/454)+PRODUCT(G58,Y58,(AF58-IF(AF58/TRU_oper&lt;1,1,AF58/TRU_oper)*(truck_idle/60)),TRU_KW,gridNox,Other!$G$4/454),blank)</f>
        <v/>
      </c>
      <c r="BM58" s="435" t="str">
        <f>IF(C58=TRUonly,VLOOKUP(B58+8,'Table 6'!$B$3:$D$20,2),blank)</f>
        <v/>
      </c>
      <c r="BN58" s="112" t="str">
        <f>IF(C58=TRUonly,VLOOKUP(B58+8,'Tables 2-3 TRU'!$B$14:$D$31,2),blank)</f>
        <v/>
      </c>
      <c r="BO58" s="243" t="str">
        <f>IF(C58=TRUonly,PRODUCT(G58,Z58,AF58-IF(AF58/TRU_oper&lt;1,1,AF58/TRU_oper)*(truck_idle/60),tru_Load_Factor,tru__hp,BN58,Other!$G$4/454)+PRODUCT(G58,tru_Load_Factor,tru__hp,BN58,Z58,IF(AF58/TRU_oper&lt;1,1,AF58/TRU_oper)*(truck_idle/60),Other!$G$4/454)+PRODUCT(G58,Z58,BM58,IF(AF58/TRU_oper&lt;1,1,AF58/TRU_oper)*(truck_idle/60),Other!$G$4/454),blank)</f>
        <v/>
      </c>
      <c r="BP58" s="243" t="str">
        <f>IF(C58=TRUonly,PRODUCT(G58,tru_Load_Factor,tru__hp,BN58,Z58,(AF58/TRU_oper)*(truck_idle/60),Other!$G$4/454)+PRODUCT(G58,Z58,BM58,(AF58/TRU_oper)*(truck_idle/60),Other!$G$4/454)+PRODUCT(G58,Z58,(AF58-(AF58/TRU_oper)*(truck_idle/60)),TRU_KW,gridNox,Other!$G$4/454),blank)</f>
        <v/>
      </c>
      <c r="BQ58" s="435" t="str">
        <f>IF(C58=TRUonly,VLOOKUP(B58+9,'Table 6'!$B$3:$D$20,2),blank)</f>
        <v/>
      </c>
      <c r="BR58" s="112" t="str">
        <f>IF(C58=TRUonly,VLOOKUP(B58+9,'Tables 2-3 TRU'!$B$14:$D$31,2),blank)</f>
        <v/>
      </c>
      <c r="BS58" s="243" t="str">
        <f>IF(C58=TRUonly,PRODUCT(G58,AA58,AF58-IF(AF58/TRU_oper&lt;1,1,AF58/TRU_oper)*(truck_idle/60),tru_Load_Factor,tru__hp,BR58,Other!$G$4/454)+PRODUCT(G58,tru_Load_Factor,tru__hp,BR58,AA58,IF(AF58/TRU_oper&lt;1,1,AF58/TRU_oper)*(truck_idle/60),Other!$G$4/454)+PRODUCT(G58,AA58,BQ58,IF(AF58/TRU_oper&lt;1,1,AF58/TRU_oper)*(truck_idle/60),Other!$G$4/454),blank)</f>
        <v/>
      </c>
      <c r="BT58" s="243" t="str">
        <f>IF(C58=TRUonly,PRODUCT(G58,tru_Load_Factor,tru__hp,BR58,AA58,IF(AF58/TRU_oper&lt;1,1,AF58/TRU_oper)*(truck_idle/60),Other!$G$4/454)+PRODUCT(G58,AA58,BQ58,IF(AF58/TRU_oper&lt;1,1,AF58/TRU_oper)*(truck_idle/60),Other!$G$4/454)+PRODUCT(G58,AA58,(AF58-IF(AF58/TRU_oper&lt;1,1,AF58/TRU_oper)*(truck_idle/60)),TRU_KW,gridNox,Other!$G$4/454),blank)</f>
        <v/>
      </c>
      <c r="BU58" s="112"/>
      <c r="BV58" s="435" t="str">
        <f>IF(C58=TRUonly,VLOOKUP(B58+0,'Table 6'!$B$3:$D$20,3),blank)</f>
        <v/>
      </c>
      <c r="BW58" s="112" t="str">
        <f>IF(C58=TRUonly,VLOOKUP(B58+0,'Tables 2-3 TRU'!$B$14:$D$31,3),blank)</f>
        <v/>
      </c>
      <c r="BX58" s="243" t="str">
        <f>IF(C58=TRUonly,PRODUCT(G58,R58,AF58-IF(AF58/TRU_oper&lt;1,1,AF58/TRU_oper)*(truck_idle/60),tru_Load_Factor,tru__hp,BW58,Other!$G$4/454)+PRODUCT(G58,tru_Load_Factor,tru__hp,BW58,R58,IF(AF58/TRU_oper&lt;1,1,AF58/TRU_oper)*(truck_idle/60),365/454)+PRODUCT(G58,R58,BV58,IF(AF58/TRU_oper&lt;1,1,AF58/TRU_oper)*(truck_idle/60),Other!$G$4/454),blank)</f>
        <v/>
      </c>
      <c r="BY58" s="243" t="str">
        <f>IF(C58=TRUonly,PRODUCT(G58,tru_Load_Factor,tru__hp,BW58,R58,IF(AF58/TRU_oper&lt;1,1,AF58/TRU_oper)*(truck_idle/60),Other!$G$4/454)+PRODUCT(G58,R58,BV58,IF(AF58/TRU_oper&lt;1,1,AF58/TRU_oper)*(truck_idle/60),Other!$G$4/454)+PRODUCT(G58,R58,(AF58-IF(AF58/TRU_oper&lt;1,1,AF58/TRU_oper)*(truck_idle/60)),TRU_KW,gridPM,Other!$G$4/454),blank)</f>
        <v/>
      </c>
      <c r="BZ58" s="435" t="str">
        <f>IF(C58=TRUonly,VLOOKUP(B58+1,'Table 6'!$B$3:$D$20,3),blank)</f>
        <v/>
      </c>
      <c r="CA58" s="112" t="str">
        <f>IF(C58=TRUonly,VLOOKUP(B58+1,'Tables 2-3 TRU'!$B$14:$D$31,3),blank)</f>
        <v/>
      </c>
      <c r="CB58" s="243" t="str">
        <f>IF(C58=TRUonly,PRODUCT(G58,S58,AF58-IF(AF58/TRU_oper&lt;1,1,AF58/TRU_oper)*(truck_idle/60),tru_Load_Factor,tru__hp,CA58,Other!$G$4/454)+PRODUCT(G58,tru_Load_Factor,tru__hp,CA58,S58,IF(AF58/TRU_oper&lt;1,1,AF58/TRU_oper)*(truck_idle/60),365/454)+PRODUCT(G58,S58,BZ58,IF(AF58/TRU_oper&lt;1,1,AF58/TRU_oper)*(truck_idle/60),Other!$G$4/454),blank)</f>
        <v/>
      </c>
      <c r="CC58" s="243" t="str">
        <f>IF(C58=TRUonly,PRODUCT(G58,tru_Load_Factor,tru__hp,CA58,S58,IF(AF58/TRU_oper&lt;1,1,AF58/TRU_oper)*(truck_idle/60),Other!$G$4/454)+PRODUCT(G58,S58,BZ58,IF(AF58/TRU_oper&lt;1,1,AF58/TRU_oper)*(truck_idle/60),Other!$G$4/454)+PRODUCT(G58,S58,(AF58-IF(AF58/TRU_oper&lt;1,1,AF58/TRU_oper)*(truck_idle/60)),TRU_KW,gridPM,Other!$G$4/454),blank)</f>
        <v/>
      </c>
      <c r="CD58" s="435" t="str">
        <f>IF(C58=TRUonly,VLOOKUP(B58+2,'Table 6'!$B$3:$D$20,3),blank)</f>
        <v/>
      </c>
      <c r="CE58" s="112" t="str">
        <f>IF(C58=TRUonly,VLOOKUP(B58+2,'Tables 2-3 TRU'!$B$14:$D$31,3),blank)</f>
        <v/>
      </c>
      <c r="CF58" s="243" t="str">
        <f>IF(C58=TRUonly,PRODUCT(G58,T58,AF58-IF(AF58/TRU_oper&lt;1,1,AF58/TRU_oper)*(truck_idle/60),tru_Load_Factor,tru__hp,CE58,Other!$G$4/454)+PRODUCT(G58,tru_Load_Factor,tru__hp,CE58,T58,IF(AF58/TRU_oper&lt;1,1,AF58/TRU_oper)*(truck_idle/60),365/454)+PRODUCT(G58,T58,CD58,IF(AF58/TRU_oper&lt;1,1,AF58/TRU_oper)*(truck_idle/60),Other!$G$4/454),blank)</f>
        <v/>
      </c>
      <c r="CG58" s="243" t="str">
        <f>IF(C58=TRUonly,PRODUCT(G58,tru_Load_Factor,tru__hp,CE58,T58,IF(AF58/TRU_oper&lt;1,1,AF58/TRU_oper)*(truck_idle/60),Other!$G$4/454)+PRODUCT(G58,T58,CD58,IF(AF58/TRU_oper&lt;1,1,AF58/TRU_oper)*(truck_idle/60),Other!$G$4/454)+PRODUCT(G58,T58,(AF58-IF(AF58/TRU_oper&lt;1,1,AF58/TRU_oper)*(truck_idle/60)),TRU_KW,gridPM,Other!$G$4/454),blank)</f>
        <v/>
      </c>
      <c r="CH58" s="435" t="str">
        <f>IF(C58=TRUonly,VLOOKUP(B58+3,'Table 6'!$B$3:$D$20,3),blank)</f>
        <v/>
      </c>
      <c r="CI58" s="112" t="str">
        <f>IF(C58=TRUonly,VLOOKUP(B58+3,'Tables 2-3 TRU'!$B$14:$D$31,3),blank)</f>
        <v/>
      </c>
      <c r="CJ58" s="243" t="str">
        <f>IF(C58=TRUonly,PRODUCT(G58,U58,AF58-IF(AF58/TRU_oper&lt;1,1,AF58/TRU_oper)*(truck_idle/60),tru_Load_Factor,tru__hp,CI58,Other!$G$4/454)+PRODUCT(G58,tru_Load_Factor,tru__hp,CI58,U58,IF(AF58/TRU_oper&lt;1,1,AF58/TRU_oper)*(truck_idle/60),Other!$G$4/454)+PRODUCT(G58,U58,CH58,IF(AF58/TRU_oper&lt;1,1,AF58/TRU_oper)*(truck_idle/60),Other!$G$4/454),blank)</f>
        <v/>
      </c>
      <c r="CK58" s="243" t="str">
        <f>IF(C58=TRUonly,PRODUCT(G58,tru_Load_Factor,tru__hp,CI58,U58,IF(AF58/TRU_oper&lt;1,1,AF58/TRU_oper)*(truck_idle/60),Other!$G$4/454)+PRODUCT(G58,U58,CH58,IF(AF58/TRU_oper&lt;1,1,AF58/TRU_oper)*(truck_idle/60),Other!$G$4/454)+PRODUCT(G58,U58,(AF58-IF(AF58/TRU_oper&lt;1,1,AF58/TRU_oper)*(truck_idle/60)),TRU_KW,gridPM,Other!$G$4/454),blank)</f>
        <v/>
      </c>
      <c r="CL58" s="435" t="str">
        <f>IF(C58=TRUonly,VLOOKUP(B58+4,'Table 6'!$B$3:$D$20,3),blank)</f>
        <v/>
      </c>
      <c r="CM58" s="112" t="str">
        <f>IF(C58=TRUonly,VLOOKUP(B58+4,'Tables 2-3 TRU'!$B$14:$D$31,3),blank)</f>
        <v/>
      </c>
      <c r="CN58" s="243" t="str">
        <f>IF(C58=TRUonly,PRODUCT(G58,V58,AF58-IF(AF58/TRU_oper&lt;1,1,AF58/TRU_oper)*(truck_idle/60),tru_Load_Factor,tru__hp,CM58,Other!$G$4/454)+PRODUCT(G58,tru_Load_Factor,tru__hp,CM58,V58,IF(AF58/TRU_oper&lt;1,1,AF58/TRU_oper)*(truck_idle/60),Other!$G$4/454)+PRODUCT(G58,V58,CL58,IF(AF58/TRU_oper&lt;1,1,AF58/TRU_oper)*(truck_idle/60),Other!$G$4/454),blank)</f>
        <v/>
      </c>
      <c r="CO58" s="243" t="str">
        <f>IF(C58=TRUonly,PRODUCT(G58,tru_Load_Factor,tru__hp,CM58,V58,IF(AF58/TRU_oper&lt;1,1,AF58/TRU_oper)*(truck_idle/60),Other!$G$4/454)+PRODUCT(G58,V58,CL58,IF(AF58/TRU_oper&lt;1,1,AF58/TRU_oper)*(truck_idle/60),Other!$G$4/454)+PRODUCT(G58,V58,(AF58-IF(AF58/TRU_oper&lt;1,1,AF58/TRU_oper)*(truck_idle/60)),TRU_KW,gridPM,Other!$G$4/454),blank)</f>
        <v/>
      </c>
      <c r="CP58" s="435" t="str">
        <f>IF(C58=TRUonly,VLOOKUP(B58+5,'Table 6'!$B$3:$D$20,3),blank)</f>
        <v/>
      </c>
      <c r="CQ58" s="112" t="str">
        <f>IF(C58=TRUonly,VLOOKUP(B58+5,'Tables 2-3 TRU'!$B$14:$D$31,3),blank)</f>
        <v/>
      </c>
      <c r="CR58" s="243" t="str">
        <f>IF(C58=TRUonly,PRODUCT(G58,W58,AF58-IF(AF58/TRU_oper&lt;1,1,AF58/TRU_oper)*(truck_idle/60),tru_Load_Factor,tru__hp,CQ58,Other!$G$4/454)+PRODUCT(G58,tru_Load_Factor,tru__hp,CQ58,W58,IF(AF58/TRU_oper&lt;1,1,AF58/TRU_oper)*(truck_idle/60),Other!$G$4/454)+PRODUCT(G58,W58,CP58,IF(AF58/TRU_oper&lt;1,1,AF58/TRU_oper)*(truck_idle/60),Other!$G$4/454),blank)</f>
        <v/>
      </c>
      <c r="CS58" s="243" t="str">
        <f>IF(C58=TRUonly,PRODUCT(G58,tru_Load_Factor,tru__hp,CQ58,W58,IF(AF58/TRU_oper&lt;1,1,AF58/TRU_oper)*(truck_idle/60),Other!$G$4/454)+PRODUCT(G58,W58,CP58,IF(AF58/TRU_oper&lt;1,1,AF58/TRU_oper)*(truck_idle/60),Other!$G$4/454)+PRODUCT(G58,W58,(AF58-IF(AF58/TRU_oper&lt;1,1,AF58/TRU_oper)*(truck_idle/60)),TRU_KW,gridPM,Other!$G$4/454),blank)</f>
        <v/>
      </c>
      <c r="CT58" s="435" t="str">
        <f>IF(C58=TRUonly,VLOOKUP(B58+6,'Table 6'!$B$3:$D$20,3),blank)</f>
        <v/>
      </c>
      <c r="CU58" s="112" t="str">
        <f>IF(C58=TRUonly,VLOOKUP(B58+6,'Tables 2-3 TRU'!$B$14:$D$31,3),blank)</f>
        <v/>
      </c>
      <c r="CV58" s="243" t="str">
        <f>IF(C58=TRUonly,PRODUCT(G58,X58,AF58-IF(AF58/TRU_oper&lt;1,1,AF58/TRU_oper)*(truck_idle/60),tru_Load_Factor,tru__hp,CU58,Other!$G$4/454)+PRODUCT(G58,tru_Load_Factor,tru__hp,CU58,X58,IF(AF58/TRU_oper&lt;1,1,AF58/TRU_oper)*(truck_idle/60),Other!$G$4/454)+PRODUCT(G58,X58,CT58,IF(AF58/TRU_oper&lt;1,1,AF58/TRU_oper)*(truck_idle/60),Other!$G$4/454),blank)</f>
        <v/>
      </c>
      <c r="CW58" s="243" t="str">
        <f>IF(C58=TRUonly,PRODUCT(G58,tru_Load_Factor,tru__hp,CU58,X58,IF(AF58/TRU_oper&lt;1,1,AF58/TRU_oper)*(truck_idle/60),Other!$G$4/454)+PRODUCT(G58,X58,CT58,IF(AF58/TRU_oper&lt;1,1,AF58/TRU_oper)*(truck_idle/60),Other!$G$4/454)+PRODUCT(G58,X58,(AF58-IF(AF58/TRU_oper&lt;1,1,AF58/TRU_oper)*(truck_idle/60)),TRU_KW,gridPM,Other!$G$4/454),blank)</f>
        <v/>
      </c>
      <c r="CX58" s="435" t="str">
        <f>IF(C58=TRUonly,VLOOKUP(B58+7,'Table 6'!$B$3:$D$20,3),blank)</f>
        <v/>
      </c>
      <c r="CY58" s="112" t="str">
        <f>IF(C58=TRUonly,VLOOKUP(B58+7,'Tables 2-3 TRU'!$B$14:$D$31,3),blank)</f>
        <v/>
      </c>
      <c r="CZ58" s="243" t="str">
        <f>IF(C58=TRUonly,PRODUCT(G58,Y58,AF58-IF(AF58/TRU_oper&lt;1,1,AF58/TRU_oper)*(truck_idle/60),tru_Load_Factor,tru__hp,CY58,Other!$G$4/454)+PRODUCT(G58,tru_Load_Factor,tru__hp,CY58,Y58,IF(AF58/TRU_oper&lt;1,1,AF58/TRU_oper)*(truck_idle/60),Other!$G$4/454)+PRODUCT(G58,Y58,CX58,IF(AF58/TRU_oper&lt;1,1,AF58/TRU_oper)*(truck_idle/60),Other!$G$4/454),blank)</f>
        <v/>
      </c>
      <c r="DA58" s="243" t="str">
        <f>IF(C58=TRUonly,PRODUCT(G58,tru_Load_Factor,tru__hp,CY58,Y58,IF(AF58/TRU_oper&lt;1,1,AF58/TRU_oper)*(truck_idle/60),Other!$G$4/454)+PRODUCT(G58,Y58,CX58,IF(AF58/TRU_oper&lt;1,1,AF58/TRU_oper)*(truck_idle/60),Other!$G$4/454)+PRODUCT(G58,Y58,(AF58-IF(AF58/TRU_oper&lt;1,1,AF58/TRU_oper)*(truck_idle/60)),TRU_KW,gridPM,Other!$G$4/454),blank)</f>
        <v/>
      </c>
      <c r="DB58" s="435" t="str">
        <f>IF(C58=TRUonly,VLOOKUP(B58+8,'Table 6'!$B$3:$D$20,3),blank)</f>
        <v/>
      </c>
      <c r="DC58" s="112" t="str">
        <f>IF(C58=TRUonly,VLOOKUP(B58+8,'Tables 2-3 TRU'!$B$14:$D$31,3),blank)</f>
        <v/>
      </c>
      <c r="DD58" s="243" t="str">
        <f>IF(C58=TRUonly,PRODUCT(G58,Z58,AF58-IF(AF58/TRU_oper&lt;1,1,AF58/TRU_oper)*(truck_idle/60),tru_Load_Factor,tru__hp,DC58,Other!$G$4/454)+PRODUCT(G58,tru_Load_Factor,tru__hp,DC58,Z58,IF(AF58/TRU_oper&lt;1,1,AF58/TRU_oper)*(truck_idle/60),Other!$G$4/454)+PRODUCT(G58,Z58,DB58,IF(AF58/TRU_oper&lt;1,1,AF58/TRU_oper)*(truck_idle/60),Other!$G$4/454),blank)</f>
        <v/>
      </c>
      <c r="DE58" s="243" t="str">
        <f>IF(C58=TRUonly,PRODUCT(G58,tru_Load_Factor,tru__hp,DC58,Z58,IF(AF58/TRU_oper&lt;1,1,AF58/TRU_oper)*(truck_idle/60),Other!$G$4/454)+PRODUCT(G58,Z58,DB58,IF(AF58/TRU_oper&lt;1,1,AF58/TRU_oper)*(truck_idle/60),Other!$G$4/454)+PRODUCT(G58,Z58,(AF58-IF(AF58/TRU_oper&lt;1,1,AF58/TRU_oper)*(truck_idle/60)),TRU_KW,gridPM,Other!$G$4/454),blank)</f>
        <v/>
      </c>
      <c r="DF58" s="435" t="str">
        <f>IF(C58=TRUonly,VLOOKUP(B58+9,'Table 6'!$B$3:$D$20,3),blank)</f>
        <v/>
      </c>
      <c r="DG58" s="112" t="str">
        <f>IF(C58=TRUonly,VLOOKUP(B58+9,'Tables 2-3 TRU'!$B$14:$D$31,3),blank)</f>
        <v/>
      </c>
      <c r="DH58" s="243" t="str">
        <f>IF(C58=TRUonly,PRODUCT(G58,AA58,AF58-IF(AF58/TRU_oper&lt;1,1,AF58/TRU_oper)*(truck_idle/60),tru_Load_Factor,tru__hp,DG58,Other!$G$4/454)+PRODUCT(G58,tru_Load_Factor,tru__hp,DG58,AA58,IF(AF58/TRU_oper&lt;1,1,AF58/TRU_oper)*(truck_idle/60),Other!$G$4/454)+PRODUCT(G58,AA58,DF58,IF(AF58/TRU_oper&lt;1,1,AF58/TRU_oper)*(truck_idle/60),Other!$G$4/454),blank)</f>
        <v/>
      </c>
      <c r="DI58" s="243" t="str">
        <f>IF(C58=TRUonly,PRODUCT(G58,tru_Load_Factor,tru__hp,DG58,AA58,IF(AF58/TRU_oper&lt;1,1,AF58/TRU_oper)*(truck_idle/60),Other!$G$4/454)+PRODUCT(G58,AA58,DF58,IF(AF58/TRU_oper&lt;1,1,AF58/TRU_oper)*(truck_idle/60),Other!$G$4/454)+PRODUCT(G58,AA58,(AF58-IF(AF58/TRU_oper&lt;1,1,AF58/TRU_oper)*(truck_idle/60)),TRU_KW,gridPM,Other!$G$4/454),blank)</f>
        <v/>
      </c>
      <c r="DK58" s="4" t="str">
        <f t="shared" si="9"/>
        <v/>
      </c>
      <c r="DL58" s="4" t="str">
        <f t="shared" si="10"/>
        <v/>
      </c>
      <c r="DM58" s="4"/>
      <c r="DN58" s="4" t="str">
        <f t="shared" si="11"/>
        <v/>
      </c>
      <c r="DO58" s="4" t="str">
        <f t="shared" si="12"/>
        <v/>
      </c>
      <c r="DP58" s="4"/>
      <c r="DQ58" s="4" t="str">
        <f t="shared" si="13"/>
        <v/>
      </c>
      <c r="DR58" s="4" t="str">
        <f t="shared" si="14"/>
        <v/>
      </c>
      <c r="DS58" s="4" t="str">
        <f t="shared" si="15"/>
        <v/>
      </c>
      <c r="DT58" s="244" t="str">
        <f t="shared" si="16"/>
        <v/>
      </c>
      <c r="DU58" s="55"/>
    </row>
    <row r="59" spans="1:125" ht="4.5" customHeight="1" x14ac:dyDescent="0.2">
      <c r="A59" s="55"/>
      <c r="B59" s="55"/>
      <c r="C59" s="55"/>
      <c r="D59" s="55"/>
      <c r="E59" s="55"/>
      <c r="F59" s="55"/>
      <c r="G59" s="55"/>
      <c r="H59" s="55"/>
      <c r="I59" s="55"/>
      <c r="J59" s="55"/>
      <c r="K59" s="55"/>
      <c r="L59" s="55"/>
      <c r="M59" s="55"/>
      <c r="N59" s="55"/>
      <c r="O59" s="55"/>
      <c r="P59" s="55"/>
      <c r="Q59" s="55"/>
      <c r="R59" s="216"/>
      <c r="S59" s="216"/>
      <c r="T59" s="216"/>
      <c r="U59" s="216"/>
      <c r="V59" s="216"/>
      <c r="W59" s="216"/>
      <c r="X59" s="216"/>
      <c r="Y59" s="216"/>
      <c r="Z59" s="216"/>
      <c r="AA59" s="216"/>
      <c r="AB59" s="56"/>
      <c r="AC59" s="56"/>
      <c r="AD59" s="55"/>
      <c r="AE59" s="55"/>
      <c r="AF59" s="55"/>
      <c r="AG59" s="126"/>
      <c r="AH59" s="55"/>
      <c r="AI59" s="57"/>
      <c r="AJ59" s="57"/>
      <c r="AK59" s="126"/>
      <c r="AL59" s="55"/>
      <c r="AM59" s="57"/>
      <c r="AN59" s="57"/>
      <c r="AO59" s="126"/>
      <c r="AP59" s="55"/>
      <c r="AQ59" s="57"/>
      <c r="AR59" s="57"/>
      <c r="AS59" s="126"/>
      <c r="AT59" s="55"/>
      <c r="AU59" s="57"/>
      <c r="AV59" s="57"/>
      <c r="AW59" s="126"/>
      <c r="AX59" s="55"/>
      <c r="AY59" s="57"/>
      <c r="AZ59" s="57"/>
      <c r="BA59" s="126"/>
      <c r="BB59" s="55"/>
      <c r="BC59" s="57"/>
      <c r="BD59" s="57"/>
      <c r="BE59" s="126"/>
      <c r="BF59" s="55"/>
      <c r="BG59" s="57"/>
      <c r="BH59" s="57"/>
      <c r="BI59" s="126"/>
      <c r="BJ59" s="55"/>
      <c r="BK59" s="57"/>
      <c r="BL59" s="57"/>
      <c r="BM59" s="126"/>
      <c r="BN59" s="55"/>
      <c r="BO59" s="57"/>
      <c r="BP59" s="57"/>
      <c r="BQ59" s="126"/>
      <c r="BR59" s="55"/>
      <c r="BS59" s="57"/>
      <c r="BT59" s="57"/>
      <c r="BU59" s="55"/>
      <c r="BV59" s="126"/>
      <c r="BW59" s="55"/>
      <c r="BX59" s="57"/>
      <c r="BY59" s="57"/>
      <c r="BZ59" s="126"/>
      <c r="CA59" s="55"/>
      <c r="CB59" s="57"/>
      <c r="CC59" s="57"/>
      <c r="CD59" s="126"/>
      <c r="CE59" s="55"/>
      <c r="CF59" s="57"/>
      <c r="CG59" s="57"/>
      <c r="CH59" s="126"/>
      <c r="CI59" s="55"/>
      <c r="CJ59" s="57"/>
      <c r="CK59" s="57"/>
      <c r="CL59" s="126"/>
      <c r="CM59" s="55"/>
      <c r="CN59" s="57"/>
      <c r="CO59" s="57"/>
      <c r="CP59" s="126"/>
      <c r="CQ59" s="55"/>
      <c r="CR59" s="57"/>
      <c r="CS59" s="57"/>
      <c r="CT59" s="126"/>
      <c r="CU59" s="55"/>
      <c r="CV59" s="57"/>
      <c r="CW59" s="57"/>
      <c r="CX59" s="126"/>
      <c r="CY59" s="55"/>
      <c r="CZ59" s="57"/>
      <c r="DA59" s="57"/>
      <c r="DB59" s="126"/>
      <c r="DC59" s="55"/>
      <c r="DD59" s="57"/>
      <c r="DE59" s="57"/>
      <c r="DF59" s="126"/>
      <c r="DG59" s="55"/>
      <c r="DH59" s="57"/>
      <c r="DI59" s="57"/>
      <c r="DJ59" s="55"/>
      <c r="DK59" s="57"/>
      <c r="DL59" s="57"/>
      <c r="DM59" s="57"/>
      <c r="DN59" s="57"/>
      <c r="DO59" s="57"/>
      <c r="DP59" s="57"/>
      <c r="DQ59" s="57"/>
      <c r="DR59" s="57"/>
      <c r="DS59" s="57"/>
      <c r="DT59" s="60"/>
      <c r="DU59" s="55"/>
    </row>
    <row r="60" spans="1:125" x14ac:dyDescent="0.2">
      <c r="A60" s="112"/>
      <c r="B60" s="112"/>
      <c r="C60" s="112"/>
      <c r="D60" s="112"/>
      <c r="E60" s="112"/>
      <c r="F60" s="112"/>
      <c r="G60" s="112"/>
      <c r="H60" s="112"/>
      <c r="I60" s="112"/>
      <c r="J60" s="112"/>
      <c r="K60" s="112"/>
      <c r="L60" s="112"/>
      <c r="M60" s="112"/>
      <c r="N60" s="112"/>
      <c r="O60" s="112"/>
      <c r="P60" s="112"/>
      <c r="Q60" s="112"/>
      <c r="R60" s="240"/>
      <c r="S60" s="240"/>
      <c r="T60" s="240"/>
      <c r="U60" s="240"/>
      <c r="V60" s="240"/>
      <c r="W60" s="240"/>
      <c r="X60" s="240"/>
      <c r="Y60" s="240"/>
      <c r="Z60" s="240"/>
      <c r="AA60" s="240"/>
      <c r="AB60" s="241"/>
      <c r="AC60" s="241"/>
      <c r="AD60" s="112"/>
      <c r="AE60" s="112"/>
      <c r="AF60" s="112"/>
      <c r="AG60" s="245"/>
      <c r="AH60" s="112"/>
      <c r="AI60" s="243"/>
      <c r="AJ60" s="243"/>
      <c r="AK60" s="245"/>
      <c r="AL60" s="112"/>
      <c r="AM60" s="243"/>
      <c r="AN60" s="243"/>
      <c r="AO60" s="245"/>
      <c r="AP60" s="112"/>
      <c r="AQ60" s="243"/>
      <c r="AR60" s="243"/>
      <c r="AS60" s="245"/>
      <c r="AT60" s="112"/>
      <c r="AU60" s="243"/>
      <c r="AV60" s="243"/>
      <c r="AW60" s="245"/>
      <c r="AX60" s="112"/>
      <c r="AY60" s="243"/>
      <c r="AZ60" s="243"/>
      <c r="BA60" s="245"/>
      <c r="BB60" s="112"/>
      <c r="BC60" s="243"/>
      <c r="BD60" s="243"/>
      <c r="BE60" s="245"/>
      <c r="BF60" s="112"/>
      <c r="BG60" s="243"/>
      <c r="BH60" s="243"/>
      <c r="BI60" s="245"/>
      <c r="BJ60" s="112"/>
      <c r="BK60" s="243"/>
      <c r="BL60" s="243"/>
      <c r="BM60" s="245"/>
      <c r="BN60" s="112"/>
      <c r="BO60" s="243"/>
      <c r="BP60" s="243"/>
      <c r="BQ60" s="245"/>
      <c r="BR60" s="112"/>
      <c r="BS60" s="243"/>
      <c r="BT60" s="243"/>
      <c r="BU60" s="112"/>
      <c r="BV60" s="245"/>
      <c r="BW60" s="112"/>
      <c r="BX60" s="243"/>
      <c r="BY60" s="243"/>
      <c r="BZ60" s="245"/>
      <c r="CA60" s="112"/>
      <c r="CB60" s="243"/>
      <c r="CC60" s="243"/>
      <c r="CD60" s="245"/>
      <c r="CE60" s="112"/>
      <c r="CF60" s="243"/>
      <c r="CG60" s="243"/>
      <c r="CH60" s="245"/>
      <c r="CI60" s="112"/>
      <c r="CJ60" s="243"/>
      <c r="CK60" s="243"/>
      <c r="CL60" s="245"/>
      <c r="CM60" s="112"/>
      <c r="CN60" s="243"/>
      <c r="CO60" s="243"/>
      <c r="CP60" s="245"/>
      <c r="CQ60" s="112"/>
      <c r="CR60" s="243"/>
      <c r="CS60" s="243"/>
      <c r="CT60" s="245"/>
      <c r="CU60" s="112"/>
      <c r="CV60" s="243"/>
      <c r="CW60" s="243"/>
      <c r="CX60" s="245"/>
      <c r="CY60" s="112"/>
      <c r="CZ60" s="243"/>
      <c r="DA60" s="243"/>
      <c r="DB60" s="245"/>
      <c r="DC60" s="112"/>
      <c r="DD60" s="243"/>
      <c r="DE60" s="243"/>
      <c r="DF60" s="245"/>
      <c r="DG60" s="112"/>
      <c r="DH60" s="243"/>
      <c r="DI60" s="243"/>
      <c r="DJ60" s="112"/>
      <c r="DK60" s="243"/>
      <c r="DL60" s="243"/>
      <c r="DM60" s="243"/>
      <c r="DN60" s="243"/>
      <c r="DO60" s="243"/>
      <c r="DP60" s="243"/>
      <c r="DQ60" s="243"/>
      <c r="DR60" s="243"/>
      <c r="DS60" s="243"/>
      <c r="DT60" s="244"/>
      <c r="DU60" s="112"/>
    </row>
    <row r="61" spans="1:125" x14ac:dyDescent="0.2">
      <c r="A61" s="112"/>
      <c r="B61" s="112"/>
      <c r="C61" s="112"/>
      <c r="D61" s="112"/>
      <c r="E61" s="112"/>
      <c r="F61" s="112"/>
      <c r="G61" s="112"/>
      <c r="H61" s="112"/>
      <c r="I61" s="112"/>
      <c r="J61" s="112"/>
      <c r="K61" s="112"/>
      <c r="L61" s="112"/>
      <c r="M61" s="112"/>
      <c r="N61" s="112"/>
      <c r="O61" s="112"/>
      <c r="P61" s="112"/>
      <c r="Q61" s="112"/>
      <c r="R61" s="240"/>
      <c r="S61" s="240"/>
      <c r="T61" s="240"/>
      <c r="U61" s="240"/>
      <c r="V61" s="240"/>
      <c r="W61" s="240"/>
      <c r="X61" s="240"/>
      <c r="Y61" s="240"/>
      <c r="Z61" s="240"/>
      <c r="AA61" s="240"/>
      <c r="AB61" s="241"/>
      <c r="AC61" s="241"/>
      <c r="AD61" s="112"/>
      <c r="AE61" s="112"/>
      <c r="AF61" s="112"/>
      <c r="AG61" s="245"/>
      <c r="AH61" s="112"/>
      <c r="AI61" s="243"/>
      <c r="AJ61" s="243"/>
      <c r="AK61" s="245"/>
      <c r="AL61" s="112"/>
      <c r="AM61" s="243"/>
      <c r="AN61" s="243"/>
      <c r="AO61" s="245"/>
      <c r="AP61" s="112"/>
      <c r="AQ61" s="243"/>
      <c r="AR61" s="243"/>
      <c r="AS61" s="245"/>
      <c r="AT61" s="112"/>
      <c r="AU61" s="243"/>
      <c r="AV61" s="243"/>
      <c r="AW61" s="245"/>
      <c r="AX61" s="112"/>
      <c r="AY61" s="243"/>
      <c r="AZ61" s="243"/>
      <c r="BA61" s="245"/>
      <c r="BB61" s="112"/>
      <c r="BC61" s="243"/>
      <c r="BD61" s="243"/>
      <c r="BE61" s="245"/>
      <c r="BF61" s="112"/>
      <c r="BG61" s="243"/>
      <c r="BH61" s="243"/>
      <c r="BI61" s="245"/>
      <c r="BJ61" s="112"/>
      <c r="BK61" s="243"/>
      <c r="BL61" s="243"/>
      <c r="BM61" s="245"/>
      <c r="BN61" s="112"/>
      <c r="BO61" s="243"/>
      <c r="BP61" s="243"/>
      <c r="BQ61" s="245"/>
      <c r="BR61" s="112"/>
      <c r="BS61" s="243"/>
      <c r="BT61" s="243"/>
      <c r="BU61" s="112"/>
      <c r="BV61" s="245"/>
      <c r="BW61" s="112"/>
      <c r="BX61" s="243"/>
      <c r="BY61" s="243"/>
      <c r="BZ61" s="245"/>
      <c r="CA61" s="112"/>
      <c r="CB61" s="243"/>
      <c r="CC61" s="243"/>
      <c r="CD61" s="245"/>
      <c r="CE61" s="112"/>
      <c r="CF61" s="243"/>
      <c r="CG61" s="243"/>
      <c r="CH61" s="245"/>
      <c r="CI61" s="112"/>
      <c r="CJ61" s="243"/>
      <c r="CK61" s="243"/>
      <c r="CL61" s="245"/>
      <c r="CM61" s="112"/>
      <c r="CN61" s="243"/>
      <c r="CO61" s="243"/>
      <c r="CP61" s="245"/>
      <c r="CQ61" s="112"/>
      <c r="CR61" s="243"/>
      <c r="CS61" s="243"/>
      <c r="CT61" s="245"/>
      <c r="CU61" s="112"/>
      <c r="CV61" s="243"/>
      <c r="CW61" s="243"/>
      <c r="CX61" s="245"/>
      <c r="CY61" s="112"/>
      <c r="CZ61" s="243"/>
      <c r="DA61" s="243"/>
      <c r="DB61" s="245"/>
      <c r="DC61" s="112"/>
      <c r="DD61" s="243"/>
      <c r="DE61" s="243"/>
      <c r="DF61" s="245"/>
      <c r="DG61" s="112"/>
      <c r="DH61" s="243"/>
      <c r="DI61" s="243"/>
      <c r="DJ61" s="112"/>
      <c r="DK61" s="243"/>
      <c r="DL61" s="243"/>
      <c r="DM61" s="243"/>
      <c r="DN61" s="243"/>
      <c r="DO61" s="243"/>
      <c r="DP61" s="243"/>
      <c r="DQ61" s="243"/>
      <c r="DR61" s="243"/>
      <c r="DS61" s="243"/>
      <c r="DT61" s="244"/>
      <c r="DU61" s="112"/>
    </row>
    <row r="62" spans="1:125" x14ac:dyDescent="0.2">
      <c r="A62" s="112"/>
      <c r="B62" s="112"/>
      <c r="C62" s="112"/>
      <c r="D62" s="112"/>
      <c r="E62" s="112"/>
      <c r="F62" s="112"/>
      <c r="G62" s="112"/>
      <c r="H62" s="112"/>
      <c r="I62" s="112"/>
      <c r="J62" s="112"/>
      <c r="K62" s="112"/>
      <c r="L62" s="112"/>
      <c r="M62" s="112"/>
      <c r="N62" s="112"/>
      <c r="O62" s="112"/>
      <c r="P62" s="112"/>
      <c r="Q62" s="112"/>
      <c r="R62" s="240"/>
      <c r="S62" s="240"/>
      <c r="T62" s="240"/>
      <c r="U62" s="240"/>
      <c r="V62" s="240"/>
      <c r="W62" s="240"/>
      <c r="X62" s="240"/>
      <c r="Y62" s="240"/>
      <c r="Z62" s="240"/>
      <c r="AA62" s="240"/>
      <c r="AB62" s="241"/>
      <c r="AC62" s="241"/>
      <c r="AD62" s="112"/>
      <c r="AE62" s="112"/>
      <c r="AF62" s="112"/>
      <c r="AG62" s="245"/>
      <c r="AH62" s="112"/>
      <c r="AI62" s="243"/>
      <c r="AJ62" s="243"/>
      <c r="AK62" s="245"/>
      <c r="AL62" s="112"/>
      <c r="AM62" s="243"/>
      <c r="AN62" s="243"/>
      <c r="AO62" s="245"/>
      <c r="AP62" s="112"/>
      <c r="AQ62" s="243"/>
      <c r="AR62" s="243"/>
      <c r="AS62" s="245"/>
      <c r="AT62" s="112"/>
      <c r="AU62" s="243"/>
      <c r="AV62" s="243"/>
      <c r="AW62" s="245"/>
      <c r="AX62" s="112"/>
      <c r="AY62" s="243"/>
      <c r="AZ62" s="243"/>
      <c r="BA62" s="245"/>
      <c r="BB62" s="112"/>
      <c r="BC62" s="243"/>
      <c r="BD62" s="243"/>
      <c r="BE62" s="245"/>
      <c r="BF62" s="112"/>
      <c r="BG62" s="243"/>
      <c r="BH62" s="243"/>
      <c r="BI62" s="245"/>
      <c r="BJ62" s="112"/>
      <c r="BK62" s="243"/>
      <c r="BL62" s="243"/>
      <c r="BM62" s="245"/>
      <c r="BN62" s="112"/>
      <c r="BO62" s="243"/>
      <c r="BP62" s="243"/>
      <c r="BQ62" s="245"/>
      <c r="BR62" s="112"/>
      <c r="BS62" s="243"/>
      <c r="BT62" s="243"/>
      <c r="BU62" s="112"/>
      <c r="BV62" s="245"/>
      <c r="BW62" s="112"/>
      <c r="BX62" s="243"/>
      <c r="BY62" s="243"/>
      <c r="BZ62" s="245"/>
      <c r="CA62" s="112"/>
      <c r="CB62" s="243"/>
      <c r="CC62" s="243"/>
      <c r="CD62" s="245"/>
      <c r="CE62" s="112"/>
      <c r="CF62" s="243"/>
      <c r="CG62" s="243"/>
      <c r="CH62" s="245"/>
      <c r="CI62" s="112"/>
      <c r="CJ62" s="243"/>
      <c r="CK62" s="243"/>
      <c r="CL62" s="245"/>
      <c r="CM62" s="112"/>
      <c r="CN62" s="243"/>
      <c r="CO62" s="243"/>
      <c r="CP62" s="245"/>
      <c r="CQ62" s="112"/>
      <c r="CR62" s="243"/>
      <c r="CS62" s="243"/>
      <c r="CT62" s="245"/>
      <c r="CU62" s="112"/>
      <c r="CV62" s="243"/>
      <c r="CW62" s="243"/>
      <c r="CX62" s="245"/>
      <c r="CY62" s="112"/>
      <c r="CZ62" s="243"/>
      <c r="DA62" s="243"/>
      <c r="DB62" s="245"/>
      <c r="DC62" s="112"/>
      <c r="DD62" s="243"/>
      <c r="DE62" s="243"/>
      <c r="DF62" s="245"/>
      <c r="DG62" s="112"/>
      <c r="DH62" s="243"/>
      <c r="DI62" s="243"/>
      <c r="DJ62" s="112"/>
      <c r="DK62" s="243"/>
      <c r="DL62" s="243"/>
      <c r="DM62" s="243"/>
      <c r="DN62" s="243"/>
      <c r="DO62" s="243"/>
      <c r="DP62" s="243"/>
      <c r="DQ62" s="243"/>
      <c r="DR62" s="243"/>
      <c r="DS62" s="243"/>
      <c r="DT62" s="244"/>
      <c r="DU62" s="112"/>
    </row>
    <row r="63" spans="1:125" x14ac:dyDescent="0.2">
      <c r="A63" s="112"/>
      <c r="B63" s="112"/>
      <c r="C63" s="112"/>
      <c r="D63" s="112"/>
      <c r="E63" s="112"/>
      <c r="F63" s="112"/>
      <c r="G63" s="112"/>
      <c r="H63" s="112"/>
      <c r="I63" s="112"/>
      <c r="J63" s="112"/>
      <c r="K63" s="112"/>
      <c r="L63" s="112"/>
      <c r="M63" s="112"/>
      <c r="N63" s="112"/>
      <c r="O63" s="112"/>
      <c r="P63" s="112"/>
      <c r="Q63" s="112"/>
      <c r="R63" s="240"/>
      <c r="S63" s="240"/>
      <c r="T63" s="240"/>
      <c r="U63" s="240"/>
      <c r="V63" s="240"/>
      <c r="W63" s="240"/>
      <c r="X63" s="240"/>
      <c r="Y63" s="240"/>
      <c r="Z63" s="240"/>
      <c r="AA63" s="240"/>
      <c r="AB63" s="241"/>
      <c r="AC63" s="241"/>
      <c r="AD63" s="112"/>
      <c r="AE63" s="112"/>
      <c r="AF63" s="112"/>
      <c r="AG63" s="245"/>
      <c r="AH63" s="112"/>
      <c r="AI63" s="243"/>
      <c r="AJ63" s="243"/>
      <c r="AK63" s="245"/>
      <c r="AL63" s="112"/>
      <c r="AM63" s="243"/>
      <c r="AN63" s="243"/>
      <c r="AO63" s="245"/>
      <c r="AP63" s="112"/>
      <c r="AQ63" s="243"/>
      <c r="AR63" s="243"/>
      <c r="AS63" s="245"/>
      <c r="AT63" s="112"/>
      <c r="AU63" s="243"/>
      <c r="AV63" s="243"/>
      <c r="AW63" s="245"/>
      <c r="AX63" s="112"/>
      <c r="AY63" s="243"/>
      <c r="AZ63" s="243"/>
      <c r="BA63" s="245"/>
      <c r="BB63" s="112"/>
      <c r="BC63" s="243"/>
      <c r="BD63" s="243"/>
      <c r="BE63" s="245"/>
      <c r="BF63" s="112"/>
      <c r="BG63" s="243"/>
      <c r="BH63" s="243"/>
      <c r="BI63" s="245"/>
      <c r="BJ63" s="112"/>
      <c r="BK63" s="243"/>
      <c r="BL63" s="243"/>
      <c r="BM63" s="245"/>
      <c r="BN63" s="112"/>
      <c r="BO63" s="243"/>
      <c r="BP63" s="243"/>
      <c r="BQ63" s="245"/>
      <c r="BR63" s="112"/>
      <c r="BS63" s="243"/>
      <c r="BT63" s="243"/>
      <c r="BU63" s="112"/>
      <c r="BV63" s="245"/>
      <c r="BW63" s="112"/>
      <c r="BX63" s="243"/>
      <c r="BY63" s="243"/>
      <c r="BZ63" s="245"/>
      <c r="CA63" s="112"/>
      <c r="CB63" s="243"/>
      <c r="CC63" s="243"/>
      <c r="CD63" s="245"/>
      <c r="CE63" s="112"/>
      <c r="CF63" s="243"/>
      <c r="CG63" s="243"/>
      <c r="CH63" s="245"/>
      <c r="CI63" s="112"/>
      <c r="CJ63" s="243"/>
      <c r="CK63" s="243"/>
      <c r="CL63" s="245"/>
      <c r="CM63" s="112"/>
      <c r="CN63" s="243"/>
      <c r="CO63" s="243"/>
      <c r="CP63" s="245"/>
      <c r="CQ63" s="112"/>
      <c r="CR63" s="243"/>
      <c r="CS63" s="243"/>
      <c r="CT63" s="245"/>
      <c r="CU63" s="112"/>
      <c r="CV63" s="243"/>
      <c r="CW63" s="243"/>
      <c r="CX63" s="245"/>
      <c r="CY63" s="112"/>
      <c r="CZ63" s="243"/>
      <c r="DA63" s="243"/>
      <c r="DB63" s="245"/>
      <c r="DC63" s="112"/>
      <c r="DD63" s="243"/>
      <c r="DE63" s="243"/>
      <c r="DF63" s="245"/>
      <c r="DG63" s="112"/>
      <c r="DH63" s="243"/>
      <c r="DI63" s="243"/>
      <c r="DJ63" s="112"/>
      <c r="DK63" s="243"/>
      <c r="DL63" s="243"/>
      <c r="DM63" s="243"/>
      <c r="DN63" s="243"/>
      <c r="DO63" s="243"/>
      <c r="DP63" s="243"/>
      <c r="DQ63" s="243"/>
      <c r="DR63" s="243"/>
      <c r="DS63" s="243"/>
      <c r="DT63" s="244"/>
      <c r="DU63" s="112"/>
    </row>
    <row r="64" spans="1:125" x14ac:dyDescent="0.2">
      <c r="A64" s="112"/>
      <c r="B64" s="112"/>
      <c r="C64" s="112"/>
      <c r="D64" s="112"/>
      <c r="E64" s="112"/>
      <c r="F64" s="112"/>
      <c r="G64" s="112"/>
      <c r="H64" s="112"/>
      <c r="I64" s="112"/>
      <c r="J64" s="112"/>
      <c r="K64" s="112"/>
      <c r="L64" s="112"/>
      <c r="M64" s="112"/>
      <c r="N64" s="112"/>
      <c r="O64" s="112"/>
      <c r="P64" s="112"/>
      <c r="Q64" s="112"/>
      <c r="R64" s="240"/>
      <c r="S64" s="240"/>
      <c r="T64" s="240"/>
      <c r="U64" s="240"/>
      <c r="V64" s="240"/>
      <c r="W64" s="240"/>
      <c r="X64" s="240"/>
      <c r="Y64" s="240"/>
      <c r="Z64" s="240"/>
      <c r="AA64" s="240"/>
      <c r="AB64" s="241"/>
      <c r="AC64" s="241"/>
      <c r="AD64" s="112"/>
      <c r="AE64" s="112"/>
      <c r="AF64" s="112"/>
      <c r="AG64" s="245"/>
      <c r="AH64" s="112"/>
      <c r="AI64" s="243"/>
      <c r="AJ64" s="243"/>
      <c r="AK64" s="245"/>
      <c r="AL64" s="112"/>
      <c r="AM64" s="243"/>
      <c r="AN64" s="243"/>
      <c r="AO64" s="245"/>
      <c r="AP64" s="112"/>
      <c r="AQ64" s="243"/>
      <c r="AR64" s="243"/>
      <c r="AS64" s="245"/>
      <c r="AT64" s="112"/>
      <c r="AU64" s="243"/>
      <c r="AV64" s="243"/>
      <c r="AW64" s="245"/>
      <c r="AX64" s="112"/>
      <c r="AY64" s="243"/>
      <c r="AZ64" s="243"/>
      <c r="BA64" s="245"/>
      <c r="BB64" s="112"/>
      <c r="BC64" s="243"/>
      <c r="BD64" s="243"/>
      <c r="BE64" s="245"/>
      <c r="BF64" s="112"/>
      <c r="BG64" s="243"/>
      <c r="BH64" s="243"/>
      <c r="BI64" s="245"/>
      <c r="BJ64" s="112"/>
      <c r="BK64" s="243"/>
      <c r="BL64" s="243"/>
      <c r="BM64" s="245"/>
      <c r="BN64" s="112"/>
      <c r="BO64" s="243"/>
      <c r="BP64" s="243"/>
      <c r="BQ64" s="245"/>
      <c r="BR64" s="112"/>
      <c r="BS64" s="243"/>
      <c r="BT64" s="243"/>
      <c r="BU64" s="112"/>
      <c r="BV64" s="245"/>
      <c r="BW64" s="112"/>
      <c r="BX64" s="243"/>
      <c r="BY64" s="243"/>
      <c r="BZ64" s="245"/>
      <c r="CA64" s="112"/>
      <c r="CB64" s="243"/>
      <c r="CC64" s="243"/>
      <c r="CD64" s="245"/>
      <c r="CE64" s="112"/>
      <c r="CF64" s="243"/>
      <c r="CG64" s="243"/>
      <c r="CH64" s="245"/>
      <c r="CI64" s="112"/>
      <c r="CJ64" s="243"/>
      <c r="CK64" s="243"/>
      <c r="CL64" s="245"/>
      <c r="CM64" s="112"/>
      <c r="CN64" s="243"/>
      <c r="CO64" s="243"/>
      <c r="CP64" s="245"/>
      <c r="CQ64" s="112"/>
      <c r="CR64" s="243"/>
      <c r="CS64" s="243"/>
      <c r="CT64" s="245"/>
      <c r="CU64" s="112"/>
      <c r="CV64" s="243"/>
      <c r="CW64" s="243"/>
      <c r="CX64" s="245"/>
      <c r="CY64" s="112"/>
      <c r="CZ64" s="243"/>
      <c r="DA64" s="243"/>
      <c r="DB64" s="245"/>
      <c r="DC64" s="112"/>
      <c r="DD64" s="243"/>
      <c r="DE64" s="243"/>
      <c r="DF64" s="245"/>
      <c r="DG64" s="112"/>
      <c r="DH64" s="243"/>
      <c r="DI64" s="243"/>
      <c r="DJ64" s="112"/>
      <c r="DK64" s="243"/>
      <c r="DL64" s="243"/>
      <c r="DM64" s="243"/>
      <c r="DN64" s="243"/>
      <c r="DO64" s="243"/>
      <c r="DP64" s="243"/>
      <c r="DQ64" s="243"/>
      <c r="DR64" s="243"/>
      <c r="DS64" s="243"/>
      <c r="DT64" s="244"/>
      <c r="DU64" s="112"/>
    </row>
    <row r="65" spans="1:125" x14ac:dyDescent="0.2">
      <c r="A65" s="112"/>
      <c r="B65" s="112"/>
      <c r="C65" s="112"/>
      <c r="D65" s="112"/>
      <c r="E65" s="112"/>
      <c r="F65" s="112"/>
      <c r="G65" s="112"/>
      <c r="H65" s="112"/>
      <c r="I65" s="112"/>
      <c r="J65" s="112"/>
      <c r="K65" s="112"/>
      <c r="L65" s="112"/>
      <c r="M65" s="112"/>
      <c r="N65" s="112"/>
      <c r="O65" s="112"/>
      <c r="P65" s="112"/>
      <c r="Q65" s="112"/>
      <c r="R65" s="240"/>
      <c r="S65" s="240"/>
      <c r="T65" s="240"/>
      <c r="U65" s="240"/>
      <c r="V65" s="240"/>
      <c r="W65" s="240"/>
      <c r="X65" s="240"/>
      <c r="Y65" s="240"/>
      <c r="Z65" s="240"/>
      <c r="AA65" s="240"/>
      <c r="AB65" s="241"/>
      <c r="AC65" s="241"/>
      <c r="AD65" s="112"/>
      <c r="AE65" s="112"/>
      <c r="AF65" s="112"/>
      <c r="AG65" s="245"/>
      <c r="AH65" s="112"/>
      <c r="AI65" s="243"/>
      <c r="AJ65" s="243"/>
      <c r="AK65" s="245"/>
      <c r="AL65" s="112"/>
      <c r="AM65" s="243"/>
      <c r="AN65" s="243"/>
      <c r="AO65" s="245"/>
      <c r="AP65" s="112"/>
      <c r="AQ65" s="243"/>
      <c r="AR65" s="243"/>
      <c r="AS65" s="245"/>
      <c r="AT65" s="112"/>
      <c r="AU65" s="243"/>
      <c r="AV65" s="243"/>
      <c r="AW65" s="245"/>
      <c r="AX65" s="112"/>
      <c r="AY65" s="243"/>
      <c r="AZ65" s="243"/>
      <c r="BA65" s="245"/>
      <c r="BB65" s="112"/>
      <c r="BC65" s="243"/>
      <c r="BD65" s="243"/>
      <c r="BE65" s="245"/>
      <c r="BF65" s="112"/>
      <c r="BG65" s="243"/>
      <c r="BH65" s="243"/>
      <c r="BI65" s="245"/>
      <c r="BJ65" s="112"/>
      <c r="BK65" s="243"/>
      <c r="BL65" s="243"/>
      <c r="BM65" s="245"/>
      <c r="BN65" s="112"/>
      <c r="BO65" s="243"/>
      <c r="BP65" s="243"/>
      <c r="BQ65" s="245"/>
      <c r="BR65" s="112"/>
      <c r="BS65" s="243"/>
      <c r="BT65" s="243"/>
      <c r="BU65" s="112"/>
      <c r="BV65" s="245"/>
      <c r="BW65" s="112"/>
      <c r="BX65" s="243"/>
      <c r="BY65" s="243"/>
      <c r="BZ65" s="245"/>
      <c r="CA65" s="112"/>
      <c r="CB65" s="243"/>
      <c r="CC65" s="243"/>
      <c r="CD65" s="245"/>
      <c r="CE65" s="112"/>
      <c r="CF65" s="243"/>
      <c r="CG65" s="243"/>
      <c r="CH65" s="245"/>
      <c r="CI65" s="112"/>
      <c r="CJ65" s="243"/>
      <c r="CK65" s="243"/>
      <c r="CL65" s="245"/>
      <c r="CM65" s="112"/>
      <c r="CN65" s="243"/>
      <c r="CO65" s="243"/>
      <c r="CP65" s="245"/>
      <c r="CQ65" s="112"/>
      <c r="CR65" s="243"/>
      <c r="CS65" s="243"/>
      <c r="CT65" s="245"/>
      <c r="CU65" s="112"/>
      <c r="CV65" s="243"/>
      <c r="CW65" s="243"/>
      <c r="CX65" s="245"/>
      <c r="CY65" s="112"/>
      <c r="CZ65" s="243"/>
      <c r="DA65" s="243"/>
      <c r="DB65" s="245"/>
      <c r="DC65" s="112"/>
      <c r="DD65" s="243"/>
      <c r="DE65" s="243"/>
      <c r="DF65" s="245"/>
      <c r="DG65" s="112"/>
      <c r="DH65" s="243"/>
      <c r="DI65" s="243"/>
      <c r="DJ65" s="112"/>
      <c r="DK65" s="243"/>
      <c r="DL65" s="243"/>
      <c r="DM65" s="243"/>
      <c r="DN65" s="243"/>
      <c r="DO65" s="243"/>
      <c r="DP65" s="243"/>
      <c r="DQ65" s="243"/>
      <c r="DR65" s="243"/>
      <c r="DS65" s="243"/>
      <c r="DT65" s="244"/>
      <c r="DU65" s="112"/>
    </row>
    <row r="66" spans="1:125" x14ac:dyDescent="0.2">
      <c r="A66" s="112"/>
      <c r="B66" s="112"/>
      <c r="C66" s="112"/>
      <c r="D66" s="112"/>
      <c r="E66" s="112"/>
      <c r="F66" s="112"/>
      <c r="G66" s="112"/>
      <c r="H66" s="112"/>
      <c r="I66" s="112"/>
      <c r="J66" s="112"/>
      <c r="K66" s="112"/>
      <c r="L66" s="112"/>
      <c r="M66" s="112"/>
      <c r="N66" s="112"/>
      <c r="O66" s="112"/>
      <c r="P66" s="112"/>
      <c r="Q66" s="112"/>
      <c r="R66" s="240"/>
      <c r="S66" s="240"/>
      <c r="T66" s="240"/>
      <c r="U66" s="240"/>
      <c r="V66" s="240"/>
      <c r="W66" s="240"/>
      <c r="X66" s="240"/>
      <c r="Y66" s="240"/>
      <c r="Z66" s="240"/>
      <c r="AA66" s="240"/>
      <c r="AB66" s="241"/>
      <c r="AC66" s="241"/>
      <c r="AD66" s="112"/>
      <c r="AE66" s="112"/>
      <c r="AF66" s="112"/>
      <c r="AG66" s="245"/>
      <c r="AH66" s="112"/>
      <c r="AI66" s="243"/>
      <c r="AJ66" s="243"/>
      <c r="AK66" s="245"/>
      <c r="AL66" s="112"/>
      <c r="AM66" s="243"/>
      <c r="AN66" s="243"/>
      <c r="AO66" s="245"/>
      <c r="AP66" s="112"/>
      <c r="AQ66" s="243"/>
      <c r="AR66" s="243"/>
      <c r="AS66" s="245"/>
      <c r="AT66" s="112"/>
      <c r="AU66" s="243"/>
      <c r="AV66" s="243"/>
      <c r="AW66" s="245"/>
      <c r="AX66" s="112"/>
      <c r="AY66" s="243"/>
      <c r="AZ66" s="243"/>
      <c r="BA66" s="245"/>
      <c r="BB66" s="112"/>
      <c r="BC66" s="243"/>
      <c r="BD66" s="243"/>
      <c r="BE66" s="245"/>
      <c r="BF66" s="112"/>
      <c r="BG66" s="243"/>
      <c r="BH66" s="243"/>
      <c r="BI66" s="245"/>
      <c r="BJ66" s="112"/>
      <c r="BK66" s="243"/>
      <c r="BL66" s="243"/>
      <c r="BM66" s="245"/>
      <c r="BN66" s="112"/>
      <c r="BO66" s="243"/>
      <c r="BP66" s="243"/>
      <c r="BQ66" s="245"/>
      <c r="BR66" s="112"/>
      <c r="BS66" s="243"/>
      <c r="BT66" s="243"/>
      <c r="BU66" s="112"/>
      <c r="BV66" s="245"/>
      <c r="BW66" s="112"/>
      <c r="BX66" s="243"/>
      <c r="BY66" s="243"/>
      <c r="BZ66" s="245"/>
      <c r="CA66" s="112"/>
      <c r="CB66" s="243"/>
      <c r="CC66" s="243"/>
      <c r="CD66" s="245"/>
      <c r="CE66" s="112"/>
      <c r="CF66" s="243"/>
      <c r="CG66" s="243"/>
      <c r="CH66" s="245"/>
      <c r="CI66" s="112"/>
      <c r="CJ66" s="243"/>
      <c r="CK66" s="243"/>
      <c r="CL66" s="245"/>
      <c r="CM66" s="112"/>
      <c r="CN66" s="243"/>
      <c r="CO66" s="243"/>
      <c r="CP66" s="245"/>
      <c r="CQ66" s="112"/>
      <c r="CR66" s="243"/>
      <c r="CS66" s="243"/>
      <c r="CT66" s="245"/>
      <c r="CU66" s="112"/>
      <c r="CV66" s="243"/>
      <c r="CW66" s="243"/>
      <c r="CX66" s="245"/>
      <c r="CY66" s="112"/>
      <c r="CZ66" s="243"/>
      <c r="DA66" s="243"/>
      <c r="DB66" s="245"/>
      <c r="DC66" s="112"/>
      <c r="DD66" s="243"/>
      <c r="DE66" s="243"/>
      <c r="DF66" s="245"/>
      <c r="DG66" s="112"/>
      <c r="DH66" s="243"/>
      <c r="DI66" s="243"/>
      <c r="DJ66" s="112"/>
      <c r="DK66" s="243"/>
      <c r="DL66" s="243"/>
      <c r="DM66" s="243"/>
      <c r="DN66" s="243"/>
      <c r="DO66" s="243"/>
      <c r="DP66" s="243"/>
      <c r="DQ66" s="243"/>
      <c r="DR66" s="243"/>
      <c r="DS66" s="243"/>
      <c r="DT66" s="244"/>
      <c r="DU66" s="112"/>
    </row>
    <row r="67" spans="1:125" x14ac:dyDescent="0.2">
      <c r="A67" s="112"/>
      <c r="B67" s="112"/>
      <c r="C67" s="112"/>
      <c r="D67" s="112"/>
      <c r="E67" s="112"/>
      <c r="F67" s="112"/>
      <c r="G67" s="112"/>
      <c r="H67" s="112"/>
      <c r="I67" s="112"/>
      <c r="J67" s="112"/>
      <c r="K67" s="112"/>
      <c r="L67" s="112"/>
      <c r="M67" s="112"/>
      <c r="N67" s="112"/>
      <c r="O67" s="112"/>
      <c r="P67" s="112"/>
      <c r="Q67" s="112"/>
      <c r="R67" s="240"/>
      <c r="S67" s="240"/>
      <c r="T67" s="240"/>
      <c r="U67" s="240"/>
      <c r="V67" s="240"/>
      <c r="W67" s="240"/>
      <c r="X67" s="240"/>
      <c r="Y67" s="240"/>
      <c r="Z67" s="240"/>
      <c r="AA67" s="240"/>
      <c r="AB67" s="241"/>
      <c r="AC67" s="241"/>
      <c r="AD67" s="112"/>
      <c r="AE67" s="112"/>
      <c r="AF67" s="112"/>
      <c r="AG67" s="245"/>
      <c r="AH67" s="112"/>
      <c r="AI67" s="243"/>
      <c r="AJ67" s="243"/>
      <c r="AK67" s="245"/>
      <c r="AL67" s="112"/>
      <c r="AM67" s="243"/>
      <c r="AN67" s="243"/>
      <c r="AO67" s="245"/>
      <c r="AP67" s="112"/>
      <c r="AQ67" s="243"/>
      <c r="AR67" s="243"/>
      <c r="AS67" s="245"/>
      <c r="AT67" s="112"/>
      <c r="AU67" s="243"/>
      <c r="AV67" s="243"/>
      <c r="AW67" s="245"/>
      <c r="AX67" s="112"/>
      <c r="AY67" s="243"/>
      <c r="AZ67" s="243"/>
      <c r="BA67" s="245"/>
      <c r="BB67" s="112"/>
      <c r="BC67" s="243"/>
      <c r="BD67" s="243"/>
      <c r="BE67" s="245"/>
      <c r="BF67" s="112"/>
      <c r="BG67" s="243"/>
      <c r="BH67" s="243"/>
      <c r="BI67" s="245"/>
      <c r="BJ67" s="112"/>
      <c r="BK67" s="243"/>
      <c r="BL67" s="243"/>
      <c r="BM67" s="245"/>
      <c r="BN67" s="112"/>
      <c r="BO67" s="243"/>
      <c r="BP67" s="243"/>
      <c r="BQ67" s="245"/>
      <c r="BR67" s="112"/>
      <c r="BS67" s="243"/>
      <c r="BT67" s="243"/>
      <c r="BU67" s="112"/>
      <c r="BV67" s="245"/>
      <c r="BW67" s="112"/>
      <c r="BX67" s="243"/>
      <c r="BY67" s="243"/>
      <c r="BZ67" s="245"/>
      <c r="CA67" s="112"/>
      <c r="CB67" s="243"/>
      <c r="CC67" s="243"/>
      <c r="CD67" s="245"/>
      <c r="CE67" s="112"/>
      <c r="CF67" s="243"/>
      <c r="CG67" s="243"/>
      <c r="CH67" s="245"/>
      <c r="CI67" s="112"/>
      <c r="CJ67" s="243"/>
      <c r="CK67" s="243"/>
      <c r="CL67" s="245"/>
      <c r="CM67" s="112"/>
      <c r="CN67" s="243"/>
      <c r="CO67" s="243"/>
      <c r="CP67" s="245"/>
      <c r="CQ67" s="112"/>
      <c r="CR67" s="243"/>
      <c r="CS67" s="243"/>
      <c r="CT67" s="245"/>
      <c r="CU67" s="112"/>
      <c r="CV67" s="243"/>
      <c r="CW67" s="243"/>
      <c r="CX67" s="245"/>
      <c r="CY67" s="112"/>
      <c r="CZ67" s="243"/>
      <c r="DA67" s="243"/>
      <c r="DB67" s="245"/>
      <c r="DC67" s="112"/>
      <c r="DD67" s="243"/>
      <c r="DE67" s="243"/>
      <c r="DF67" s="245"/>
      <c r="DG67" s="112"/>
      <c r="DH67" s="243"/>
      <c r="DI67" s="243"/>
      <c r="DJ67" s="112"/>
      <c r="DK67" s="243"/>
      <c r="DL67" s="243"/>
      <c r="DM67" s="243"/>
      <c r="DN67" s="243"/>
      <c r="DO67" s="243"/>
      <c r="DP67" s="243"/>
      <c r="DQ67" s="243"/>
      <c r="DR67" s="243"/>
      <c r="DS67" s="243"/>
      <c r="DT67" s="244"/>
      <c r="DU67" s="112"/>
    </row>
    <row r="68" spans="1:125" x14ac:dyDescent="0.2">
      <c r="A68" s="112"/>
      <c r="B68" s="112"/>
      <c r="C68" s="112"/>
      <c r="D68" s="112"/>
      <c r="E68" s="112"/>
      <c r="F68" s="112"/>
      <c r="G68" s="112"/>
      <c r="H68" s="112"/>
      <c r="I68" s="112"/>
      <c r="J68" s="112"/>
      <c r="K68" s="112"/>
      <c r="L68" s="112"/>
      <c r="M68" s="112"/>
      <c r="N68" s="112"/>
      <c r="O68" s="112"/>
      <c r="P68" s="112"/>
      <c r="Q68" s="112"/>
      <c r="R68" s="240"/>
      <c r="S68" s="240"/>
      <c r="T68" s="240"/>
      <c r="U68" s="240"/>
      <c r="V68" s="240"/>
      <c r="W68" s="240"/>
      <c r="X68" s="240"/>
      <c r="Y68" s="240"/>
      <c r="Z68" s="240"/>
      <c r="AA68" s="240"/>
      <c r="AB68" s="241"/>
      <c r="AC68" s="241"/>
      <c r="AD68" s="112"/>
      <c r="AE68" s="112"/>
      <c r="AF68" s="112"/>
      <c r="AG68" s="245"/>
      <c r="AH68" s="112"/>
      <c r="AI68" s="243"/>
      <c r="AJ68" s="243"/>
      <c r="AK68" s="245"/>
      <c r="AL68" s="112"/>
      <c r="AM68" s="243"/>
      <c r="AN68" s="243"/>
      <c r="AO68" s="245"/>
      <c r="AP68" s="112"/>
      <c r="AQ68" s="243"/>
      <c r="AR68" s="243"/>
      <c r="AS68" s="245"/>
      <c r="AT68" s="112"/>
      <c r="AU68" s="243"/>
      <c r="AV68" s="243"/>
      <c r="AW68" s="245"/>
      <c r="AX68" s="112"/>
      <c r="AY68" s="243"/>
      <c r="AZ68" s="243"/>
      <c r="BA68" s="245"/>
      <c r="BB68" s="112"/>
      <c r="BC68" s="243"/>
      <c r="BD68" s="243"/>
      <c r="BE68" s="245"/>
      <c r="BF68" s="112"/>
      <c r="BG68" s="243"/>
      <c r="BH68" s="243"/>
      <c r="BI68" s="245"/>
      <c r="BJ68" s="112"/>
      <c r="BK68" s="243"/>
      <c r="BL68" s="243"/>
      <c r="BM68" s="245"/>
      <c r="BN68" s="112"/>
      <c r="BO68" s="243"/>
      <c r="BP68" s="243"/>
      <c r="BQ68" s="245"/>
      <c r="BR68" s="112"/>
      <c r="BS68" s="243"/>
      <c r="BT68" s="243"/>
      <c r="BU68" s="112"/>
      <c r="BV68" s="245"/>
      <c r="BW68" s="112"/>
      <c r="BX68" s="243"/>
      <c r="BY68" s="243"/>
      <c r="BZ68" s="245"/>
      <c r="CA68" s="112"/>
      <c r="CB68" s="243"/>
      <c r="CC68" s="243"/>
      <c r="CD68" s="245"/>
      <c r="CE68" s="112"/>
      <c r="CF68" s="243"/>
      <c r="CG68" s="243"/>
      <c r="CH68" s="245"/>
      <c r="CI68" s="112"/>
      <c r="CJ68" s="243"/>
      <c r="CK68" s="243"/>
      <c r="CL68" s="245"/>
      <c r="CM68" s="112"/>
      <c r="CN68" s="243"/>
      <c r="CO68" s="243"/>
      <c r="CP68" s="245"/>
      <c r="CQ68" s="112"/>
      <c r="CR68" s="243"/>
      <c r="CS68" s="243"/>
      <c r="CT68" s="245"/>
      <c r="CU68" s="112"/>
      <c r="CV68" s="243"/>
      <c r="CW68" s="243"/>
      <c r="CX68" s="245"/>
      <c r="CY68" s="112"/>
      <c r="CZ68" s="243"/>
      <c r="DA68" s="243"/>
      <c r="DB68" s="245"/>
      <c r="DC68" s="112"/>
      <c r="DD68" s="243"/>
      <c r="DE68" s="243"/>
      <c r="DF68" s="245"/>
      <c r="DG68" s="112"/>
      <c r="DH68" s="243"/>
      <c r="DI68" s="243"/>
      <c r="DJ68" s="112"/>
      <c r="DK68" s="243"/>
      <c r="DL68" s="243"/>
      <c r="DM68" s="243"/>
      <c r="DN68" s="243"/>
      <c r="DO68" s="243"/>
      <c r="DP68" s="243"/>
      <c r="DQ68" s="243"/>
      <c r="DR68" s="243"/>
      <c r="DS68" s="243"/>
      <c r="DT68" s="244"/>
      <c r="DU68" s="112"/>
    </row>
    <row r="69" spans="1:125" x14ac:dyDescent="0.2">
      <c r="A69" s="112"/>
      <c r="B69" s="112"/>
      <c r="C69" s="112"/>
      <c r="D69" s="112"/>
      <c r="E69" s="112"/>
      <c r="F69" s="112"/>
      <c r="G69" s="112"/>
      <c r="H69" s="112"/>
      <c r="I69" s="112"/>
      <c r="J69" s="112"/>
      <c r="K69" s="112"/>
      <c r="L69" s="112"/>
      <c r="M69" s="112"/>
      <c r="N69" s="112"/>
      <c r="O69" s="112"/>
      <c r="P69" s="112"/>
      <c r="Q69" s="112"/>
      <c r="R69" s="240"/>
      <c r="S69" s="240"/>
      <c r="T69" s="240"/>
      <c r="U69" s="240"/>
      <c r="V69" s="240"/>
      <c r="W69" s="240"/>
      <c r="X69" s="240"/>
      <c r="Y69" s="240"/>
      <c r="Z69" s="240"/>
      <c r="AA69" s="240"/>
      <c r="AB69" s="241"/>
      <c r="AC69" s="241"/>
      <c r="AD69" s="112"/>
      <c r="AE69" s="112"/>
      <c r="AF69" s="112"/>
      <c r="AG69" s="245"/>
      <c r="AH69" s="112"/>
      <c r="AI69" s="243"/>
      <c r="AJ69" s="243"/>
      <c r="AK69" s="245"/>
      <c r="AL69" s="112"/>
      <c r="AM69" s="243"/>
      <c r="AN69" s="243"/>
      <c r="AO69" s="245"/>
      <c r="AP69" s="112"/>
      <c r="AQ69" s="243"/>
      <c r="AR69" s="243"/>
      <c r="AS69" s="245"/>
      <c r="AT69" s="112"/>
      <c r="AU69" s="243"/>
      <c r="AV69" s="243"/>
      <c r="AW69" s="245"/>
      <c r="AX69" s="112"/>
      <c r="AY69" s="243"/>
      <c r="AZ69" s="243"/>
      <c r="BA69" s="245"/>
      <c r="BB69" s="112"/>
      <c r="BC69" s="243"/>
      <c r="BD69" s="243"/>
      <c r="BE69" s="245"/>
      <c r="BF69" s="112"/>
      <c r="BG69" s="243"/>
      <c r="BH69" s="243"/>
      <c r="BI69" s="245"/>
      <c r="BJ69" s="112"/>
      <c r="BK69" s="243"/>
      <c r="BL69" s="243"/>
      <c r="BM69" s="245"/>
      <c r="BN69" s="112"/>
      <c r="BO69" s="243"/>
      <c r="BP69" s="243"/>
      <c r="BQ69" s="245"/>
      <c r="BR69" s="112"/>
      <c r="BS69" s="243"/>
      <c r="BT69" s="243"/>
      <c r="BU69" s="112"/>
      <c r="BV69" s="245"/>
      <c r="BW69" s="112"/>
      <c r="BX69" s="243"/>
      <c r="BY69" s="243"/>
      <c r="BZ69" s="245"/>
      <c r="CA69" s="112"/>
      <c r="CB69" s="243"/>
      <c r="CC69" s="243"/>
      <c r="CD69" s="245"/>
      <c r="CE69" s="112"/>
      <c r="CF69" s="243"/>
      <c r="CG69" s="243"/>
      <c r="CH69" s="245"/>
      <c r="CI69" s="112"/>
      <c r="CJ69" s="243"/>
      <c r="CK69" s="243"/>
      <c r="CL69" s="245"/>
      <c r="CM69" s="112"/>
      <c r="CN69" s="243"/>
      <c r="CO69" s="243"/>
      <c r="CP69" s="245"/>
      <c r="CQ69" s="112"/>
      <c r="CR69" s="243"/>
      <c r="CS69" s="243"/>
      <c r="CT69" s="245"/>
      <c r="CU69" s="112"/>
      <c r="CV69" s="243"/>
      <c r="CW69" s="243"/>
      <c r="CX69" s="245"/>
      <c r="CY69" s="112"/>
      <c r="CZ69" s="243"/>
      <c r="DA69" s="243"/>
      <c r="DB69" s="245"/>
      <c r="DC69" s="112"/>
      <c r="DD69" s="243"/>
      <c r="DE69" s="243"/>
      <c r="DF69" s="245"/>
      <c r="DG69" s="112"/>
      <c r="DH69" s="243"/>
      <c r="DI69" s="243"/>
      <c r="DJ69" s="112"/>
      <c r="DK69" s="243"/>
      <c r="DL69" s="243"/>
      <c r="DM69" s="243"/>
      <c r="DN69" s="243"/>
      <c r="DO69" s="243"/>
      <c r="DP69" s="243"/>
      <c r="DQ69" s="243"/>
      <c r="DR69" s="243"/>
      <c r="DS69" s="243"/>
      <c r="DT69" s="244"/>
      <c r="DU69" s="112"/>
    </row>
    <row r="70" spans="1:125" x14ac:dyDescent="0.2">
      <c r="A70" s="112"/>
      <c r="B70" s="112"/>
      <c r="C70" s="112"/>
      <c r="D70" s="112"/>
      <c r="E70" s="112"/>
      <c r="F70" s="112"/>
      <c r="G70" s="112"/>
      <c r="H70" s="112"/>
      <c r="I70" s="112"/>
      <c r="J70" s="112"/>
      <c r="K70" s="112"/>
      <c r="L70" s="112"/>
      <c r="M70" s="112"/>
      <c r="N70" s="112"/>
      <c r="O70" s="112"/>
      <c r="P70" s="112"/>
      <c r="Q70" s="112"/>
      <c r="R70" s="240"/>
      <c r="S70" s="240"/>
      <c r="T70" s="240"/>
      <c r="U70" s="240"/>
      <c r="V70" s="240"/>
      <c r="W70" s="240"/>
      <c r="X70" s="240"/>
      <c r="Y70" s="240"/>
      <c r="Z70" s="240"/>
      <c r="AA70" s="240"/>
      <c r="AB70" s="241"/>
      <c r="AC70" s="241"/>
      <c r="AD70" s="112"/>
      <c r="AE70" s="112"/>
      <c r="AF70" s="112"/>
      <c r="AG70" s="245"/>
      <c r="AH70" s="112"/>
      <c r="AI70" s="243"/>
      <c r="AJ70" s="243"/>
      <c r="AK70" s="245"/>
      <c r="AL70" s="112"/>
      <c r="AM70" s="243"/>
      <c r="AN70" s="243"/>
      <c r="AO70" s="245"/>
      <c r="AP70" s="112"/>
      <c r="AQ70" s="243"/>
      <c r="AR70" s="243"/>
      <c r="AS70" s="245"/>
      <c r="AT70" s="112"/>
      <c r="AU70" s="243"/>
      <c r="AV70" s="243"/>
      <c r="AW70" s="245"/>
      <c r="AX70" s="112"/>
      <c r="AY70" s="243"/>
      <c r="AZ70" s="243"/>
      <c r="BA70" s="245"/>
      <c r="BB70" s="112"/>
      <c r="BC70" s="243"/>
      <c r="BD70" s="243"/>
      <c r="BE70" s="245"/>
      <c r="BF70" s="112"/>
      <c r="BG70" s="243"/>
      <c r="BH70" s="243"/>
      <c r="BI70" s="245"/>
      <c r="BJ70" s="112"/>
      <c r="BK70" s="243"/>
      <c r="BL70" s="243"/>
      <c r="BM70" s="245"/>
      <c r="BN70" s="112"/>
      <c r="BO70" s="243"/>
      <c r="BP70" s="243"/>
      <c r="BQ70" s="245"/>
      <c r="BR70" s="112"/>
      <c r="BS70" s="243"/>
      <c r="BT70" s="243"/>
      <c r="BU70" s="112"/>
      <c r="BV70" s="245"/>
      <c r="BW70" s="112"/>
      <c r="BX70" s="243"/>
      <c r="BY70" s="243"/>
      <c r="BZ70" s="245"/>
      <c r="CA70" s="112"/>
      <c r="CB70" s="243"/>
      <c r="CC70" s="243"/>
      <c r="CD70" s="245"/>
      <c r="CE70" s="112"/>
      <c r="CF70" s="243"/>
      <c r="CG70" s="243"/>
      <c r="CH70" s="245"/>
      <c r="CI70" s="112"/>
      <c r="CJ70" s="243"/>
      <c r="CK70" s="243"/>
      <c r="CL70" s="245"/>
      <c r="CM70" s="112"/>
      <c r="CN70" s="243"/>
      <c r="CO70" s="243"/>
      <c r="CP70" s="245"/>
      <c r="CQ70" s="112"/>
      <c r="CR70" s="243"/>
      <c r="CS70" s="243"/>
      <c r="CT70" s="245"/>
      <c r="CU70" s="112"/>
      <c r="CV70" s="243"/>
      <c r="CW70" s="243"/>
      <c r="CX70" s="245"/>
      <c r="CY70" s="112"/>
      <c r="CZ70" s="243"/>
      <c r="DA70" s="243"/>
      <c r="DB70" s="245"/>
      <c r="DC70" s="112"/>
      <c r="DD70" s="243"/>
      <c r="DE70" s="243"/>
      <c r="DF70" s="245"/>
      <c r="DG70" s="112"/>
      <c r="DH70" s="243"/>
      <c r="DI70" s="243"/>
      <c r="DJ70" s="112"/>
      <c r="DK70" s="243"/>
      <c r="DL70" s="243"/>
      <c r="DM70" s="243"/>
      <c r="DN70" s="243"/>
      <c r="DO70" s="243"/>
      <c r="DP70" s="243"/>
      <c r="DQ70" s="243"/>
      <c r="DR70" s="243"/>
      <c r="DS70" s="243"/>
      <c r="DT70" s="244"/>
      <c r="DU70" s="112"/>
    </row>
    <row r="71" spans="1:125" x14ac:dyDescent="0.2">
      <c r="A71" s="112"/>
      <c r="B71" s="112"/>
      <c r="C71" s="112"/>
      <c r="D71" s="112"/>
      <c r="E71" s="112"/>
      <c r="F71" s="112"/>
      <c r="G71" s="112"/>
      <c r="H71" s="112"/>
      <c r="I71" s="112"/>
      <c r="J71" s="112"/>
      <c r="K71" s="112"/>
      <c r="L71" s="112"/>
      <c r="M71" s="112"/>
      <c r="N71" s="112"/>
      <c r="O71" s="112"/>
      <c r="P71" s="112"/>
      <c r="Q71" s="112"/>
      <c r="R71" s="240"/>
      <c r="S71" s="240"/>
      <c r="T71" s="240"/>
      <c r="U71" s="240"/>
      <c r="V71" s="240"/>
      <c r="W71" s="240"/>
      <c r="X71" s="240"/>
      <c r="Y71" s="240"/>
      <c r="Z71" s="240"/>
      <c r="AA71" s="240"/>
      <c r="AB71" s="241"/>
      <c r="AC71" s="241"/>
      <c r="AD71" s="112"/>
      <c r="AE71" s="112"/>
      <c r="AF71" s="112"/>
      <c r="AG71" s="245"/>
      <c r="AH71" s="112"/>
      <c r="AI71" s="243"/>
      <c r="AJ71" s="243"/>
      <c r="AK71" s="245"/>
      <c r="AL71" s="112"/>
      <c r="AM71" s="243"/>
      <c r="AN71" s="243"/>
      <c r="AO71" s="245"/>
      <c r="AP71" s="112"/>
      <c r="AQ71" s="243"/>
      <c r="AR71" s="243"/>
      <c r="AS71" s="245"/>
      <c r="AT71" s="112"/>
      <c r="AU71" s="243"/>
      <c r="AV71" s="243"/>
      <c r="AW71" s="245"/>
      <c r="AX71" s="112"/>
      <c r="AY71" s="243"/>
      <c r="AZ71" s="243"/>
      <c r="BA71" s="245"/>
      <c r="BB71" s="112"/>
      <c r="BC71" s="243"/>
      <c r="BD71" s="243"/>
      <c r="BE71" s="245"/>
      <c r="BF71" s="112"/>
      <c r="BG71" s="243"/>
      <c r="BH71" s="243"/>
      <c r="BI71" s="245"/>
      <c r="BJ71" s="112"/>
      <c r="BK71" s="243"/>
      <c r="BL71" s="243"/>
      <c r="BM71" s="245"/>
      <c r="BN71" s="112"/>
      <c r="BO71" s="243"/>
      <c r="BP71" s="243"/>
      <c r="BQ71" s="245"/>
      <c r="BR71" s="112"/>
      <c r="BS71" s="243"/>
      <c r="BT71" s="243"/>
      <c r="BU71" s="112"/>
      <c r="BV71" s="245"/>
      <c r="BW71" s="112"/>
      <c r="BX71" s="243"/>
      <c r="BY71" s="243"/>
      <c r="BZ71" s="245"/>
      <c r="CA71" s="112"/>
      <c r="CB71" s="243"/>
      <c r="CC71" s="243"/>
      <c r="CD71" s="245"/>
      <c r="CE71" s="112"/>
      <c r="CF71" s="243"/>
      <c r="CG71" s="243"/>
      <c r="CH71" s="245"/>
      <c r="CI71" s="112"/>
      <c r="CJ71" s="243"/>
      <c r="CK71" s="243"/>
      <c r="CL71" s="245"/>
      <c r="CM71" s="112"/>
      <c r="CN71" s="243"/>
      <c r="CO71" s="243"/>
      <c r="CP71" s="245"/>
      <c r="CQ71" s="112"/>
      <c r="CR71" s="243"/>
      <c r="CS71" s="243"/>
      <c r="CT71" s="245"/>
      <c r="CU71" s="112"/>
      <c r="CV71" s="243"/>
      <c r="CW71" s="243"/>
      <c r="CX71" s="245"/>
      <c r="CY71" s="112"/>
      <c r="CZ71" s="243"/>
      <c r="DA71" s="243"/>
      <c r="DB71" s="245"/>
      <c r="DC71" s="112"/>
      <c r="DD71" s="243"/>
      <c r="DE71" s="243"/>
      <c r="DF71" s="245"/>
      <c r="DG71" s="112"/>
      <c r="DH71" s="243"/>
      <c r="DI71" s="243"/>
      <c r="DJ71" s="112"/>
      <c r="DK71" s="243"/>
      <c r="DL71" s="243"/>
      <c r="DM71" s="243"/>
      <c r="DN71" s="243"/>
      <c r="DO71" s="243"/>
      <c r="DP71" s="243"/>
      <c r="DQ71" s="243"/>
      <c r="DR71" s="243"/>
      <c r="DS71" s="243"/>
      <c r="DT71" s="244"/>
      <c r="DU71" s="112"/>
    </row>
    <row r="72" spans="1:125" x14ac:dyDescent="0.2">
      <c r="A72" s="112"/>
      <c r="B72" s="112"/>
      <c r="C72" s="112"/>
      <c r="D72" s="112"/>
      <c r="E72" s="112"/>
      <c r="F72" s="112"/>
      <c r="G72" s="112"/>
      <c r="H72" s="112"/>
      <c r="I72" s="112"/>
      <c r="J72" s="112"/>
      <c r="K72" s="112"/>
      <c r="L72" s="112"/>
      <c r="M72" s="112"/>
      <c r="N72" s="112"/>
      <c r="O72" s="112"/>
      <c r="P72" s="112"/>
      <c r="Q72" s="112"/>
      <c r="R72" s="240"/>
      <c r="S72" s="240"/>
      <c r="T72" s="240"/>
      <c r="U72" s="240"/>
      <c r="V72" s="240"/>
      <c r="W72" s="240"/>
      <c r="X72" s="240"/>
      <c r="Y72" s="240"/>
      <c r="Z72" s="240"/>
      <c r="AA72" s="240"/>
      <c r="AB72" s="241"/>
      <c r="AC72" s="241"/>
      <c r="AD72" s="112"/>
      <c r="AE72" s="112"/>
      <c r="AF72" s="112"/>
      <c r="AG72" s="245"/>
      <c r="AH72" s="112"/>
      <c r="AI72" s="243"/>
      <c r="AJ72" s="243"/>
      <c r="AK72" s="245"/>
      <c r="AL72" s="112"/>
      <c r="AM72" s="243"/>
      <c r="AN72" s="243"/>
      <c r="AO72" s="245"/>
      <c r="AP72" s="112"/>
      <c r="AQ72" s="243"/>
      <c r="AR72" s="243"/>
      <c r="AS72" s="245"/>
      <c r="AT72" s="112"/>
      <c r="AU72" s="243"/>
      <c r="AV72" s="243"/>
      <c r="AW72" s="245"/>
      <c r="AX72" s="112"/>
      <c r="AY72" s="243"/>
      <c r="AZ72" s="243"/>
      <c r="BA72" s="245"/>
      <c r="BB72" s="112"/>
      <c r="BC72" s="243"/>
      <c r="BD72" s="243"/>
      <c r="BE72" s="245"/>
      <c r="BF72" s="112"/>
      <c r="BG72" s="243"/>
      <c r="BH72" s="243"/>
      <c r="BI72" s="245"/>
      <c r="BJ72" s="112"/>
      <c r="BK72" s="243"/>
      <c r="BL72" s="243"/>
      <c r="BM72" s="245"/>
      <c r="BN72" s="112"/>
      <c r="BO72" s="243"/>
      <c r="BP72" s="243"/>
      <c r="BQ72" s="245"/>
      <c r="BR72" s="112"/>
      <c r="BS72" s="243"/>
      <c r="BT72" s="243"/>
      <c r="BU72" s="112"/>
      <c r="BV72" s="245"/>
      <c r="BW72" s="112"/>
      <c r="BX72" s="243"/>
      <c r="BY72" s="243"/>
      <c r="BZ72" s="245"/>
      <c r="CA72" s="112"/>
      <c r="CB72" s="243"/>
      <c r="CC72" s="243"/>
      <c r="CD72" s="245"/>
      <c r="CE72" s="112"/>
      <c r="CF72" s="243"/>
      <c r="CG72" s="243"/>
      <c r="CH72" s="245"/>
      <c r="CI72" s="112"/>
      <c r="CJ72" s="243"/>
      <c r="CK72" s="243"/>
      <c r="CL72" s="245"/>
      <c r="CM72" s="112"/>
      <c r="CN72" s="243"/>
      <c r="CO72" s="243"/>
      <c r="CP72" s="245"/>
      <c r="CQ72" s="112"/>
      <c r="CR72" s="243"/>
      <c r="CS72" s="243"/>
      <c r="CT72" s="245"/>
      <c r="CU72" s="112"/>
      <c r="CV72" s="243"/>
      <c r="CW72" s="243"/>
      <c r="CX72" s="245"/>
      <c r="CY72" s="112"/>
      <c r="CZ72" s="243"/>
      <c r="DA72" s="243"/>
      <c r="DB72" s="245"/>
      <c r="DC72" s="112"/>
      <c r="DD72" s="243"/>
      <c r="DE72" s="243"/>
      <c r="DF72" s="245"/>
      <c r="DG72" s="112"/>
      <c r="DH72" s="243"/>
      <c r="DI72" s="243"/>
      <c r="DJ72" s="112"/>
      <c r="DK72" s="243"/>
      <c r="DL72" s="243"/>
      <c r="DM72" s="243"/>
      <c r="DN72" s="243"/>
      <c r="DO72" s="243"/>
      <c r="DP72" s="243"/>
      <c r="DQ72" s="243"/>
      <c r="DR72" s="243"/>
      <c r="DS72" s="243"/>
      <c r="DT72" s="244"/>
      <c r="DU72" s="112"/>
    </row>
    <row r="73" spans="1:125" x14ac:dyDescent="0.2">
      <c r="A73" s="112"/>
      <c r="B73" s="112"/>
      <c r="C73" s="112"/>
      <c r="D73" s="112"/>
      <c r="E73" s="112"/>
      <c r="F73" s="112"/>
      <c r="G73" s="112"/>
      <c r="H73" s="112"/>
      <c r="I73" s="112"/>
      <c r="J73" s="112"/>
      <c r="K73" s="112"/>
      <c r="L73" s="112"/>
      <c r="M73" s="112"/>
      <c r="N73" s="112"/>
      <c r="O73" s="112"/>
      <c r="P73" s="112"/>
      <c r="Q73" s="112"/>
      <c r="R73" s="240"/>
      <c r="S73" s="240"/>
      <c r="T73" s="240"/>
      <c r="U73" s="240"/>
      <c r="V73" s="240"/>
      <c r="W73" s="240"/>
      <c r="X73" s="240"/>
      <c r="Y73" s="240"/>
      <c r="Z73" s="240"/>
      <c r="AA73" s="240"/>
      <c r="AB73" s="241"/>
      <c r="AC73" s="241"/>
      <c r="AD73" s="112"/>
      <c r="AE73" s="112"/>
      <c r="AF73" s="112"/>
      <c r="AG73" s="245"/>
      <c r="AH73" s="112"/>
      <c r="AI73" s="243"/>
      <c r="AJ73" s="243"/>
      <c r="AK73" s="245"/>
      <c r="AL73" s="112"/>
      <c r="AM73" s="243"/>
      <c r="AN73" s="243"/>
      <c r="AO73" s="245"/>
      <c r="AP73" s="112"/>
      <c r="AQ73" s="243"/>
      <c r="AR73" s="243"/>
      <c r="AS73" s="245"/>
      <c r="AT73" s="112"/>
      <c r="AU73" s="243"/>
      <c r="AV73" s="243"/>
      <c r="AW73" s="245"/>
      <c r="AX73" s="112"/>
      <c r="AY73" s="243"/>
      <c r="AZ73" s="243"/>
      <c r="BA73" s="245"/>
      <c r="BB73" s="112"/>
      <c r="BC73" s="243"/>
      <c r="BD73" s="243"/>
      <c r="BE73" s="245"/>
      <c r="BF73" s="112"/>
      <c r="BG73" s="243"/>
      <c r="BH73" s="243"/>
      <c r="BI73" s="245"/>
      <c r="BJ73" s="112"/>
      <c r="BK73" s="243"/>
      <c r="BL73" s="243"/>
      <c r="BM73" s="245"/>
      <c r="BN73" s="112"/>
      <c r="BO73" s="243"/>
      <c r="BP73" s="243"/>
      <c r="BQ73" s="245"/>
      <c r="BR73" s="112"/>
      <c r="BS73" s="243"/>
      <c r="BT73" s="243"/>
      <c r="BU73" s="112"/>
      <c r="BV73" s="245"/>
      <c r="BW73" s="112"/>
      <c r="BX73" s="243"/>
      <c r="BY73" s="243"/>
      <c r="BZ73" s="245"/>
      <c r="CA73" s="112"/>
      <c r="CB73" s="243"/>
      <c r="CC73" s="243"/>
      <c r="CD73" s="245"/>
      <c r="CE73" s="112"/>
      <c r="CF73" s="243"/>
      <c r="CG73" s="243"/>
      <c r="CH73" s="245"/>
      <c r="CI73" s="112"/>
      <c r="CJ73" s="243"/>
      <c r="CK73" s="243"/>
      <c r="CL73" s="245"/>
      <c r="CM73" s="112"/>
      <c r="CN73" s="243"/>
      <c r="CO73" s="243"/>
      <c r="CP73" s="245"/>
      <c r="CQ73" s="112"/>
      <c r="CR73" s="243"/>
      <c r="CS73" s="243"/>
      <c r="CT73" s="245"/>
      <c r="CU73" s="112"/>
      <c r="CV73" s="243"/>
      <c r="CW73" s="243"/>
      <c r="CX73" s="245"/>
      <c r="CY73" s="112"/>
      <c r="CZ73" s="243"/>
      <c r="DA73" s="243"/>
      <c r="DB73" s="245"/>
      <c r="DC73" s="112"/>
      <c r="DD73" s="243"/>
      <c r="DE73" s="243"/>
      <c r="DF73" s="245"/>
      <c r="DG73" s="112"/>
      <c r="DH73" s="243"/>
      <c r="DI73" s="243"/>
      <c r="DJ73" s="112"/>
      <c r="DK73" s="243"/>
      <c r="DL73" s="243"/>
      <c r="DM73" s="243"/>
      <c r="DN73" s="243"/>
      <c r="DO73" s="243"/>
      <c r="DP73" s="243"/>
      <c r="DQ73" s="243"/>
      <c r="DR73" s="243"/>
      <c r="DS73" s="243"/>
      <c r="DT73" s="244"/>
      <c r="DU73" s="112"/>
    </row>
    <row r="74" spans="1:125" x14ac:dyDescent="0.2">
      <c r="A74" s="112"/>
      <c r="B74" s="112"/>
      <c r="C74" s="112"/>
      <c r="D74" s="112"/>
      <c r="E74" s="112"/>
      <c r="F74" s="112"/>
      <c r="G74" s="112"/>
      <c r="H74" s="112"/>
      <c r="I74" s="112"/>
      <c r="J74" s="112"/>
      <c r="K74" s="112"/>
      <c r="L74" s="112"/>
      <c r="M74" s="112"/>
      <c r="N74" s="112"/>
      <c r="O74" s="112"/>
      <c r="P74" s="112"/>
      <c r="Q74" s="112"/>
      <c r="R74" s="240"/>
      <c r="S74" s="240"/>
      <c r="T74" s="240"/>
      <c r="U74" s="240"/>
      <c r="V74" s="240"/>
      <c r="W74" s="240"/>
      <c r="X74" s="240"/>
      <c r="Y74" s="240"/>
      <c r="Z74" s="240"/>
      <c r="AA74" s="240"/>
      <c r="AB74" s="241"/>
      <c r="AC74" s="241"/>
      <c r="AD74" s="112"/>
      <c r="AE74" s="112"/>
      <c r="AF74" s="112"/>
      <c r="AG74" s="245"/>
      <c r="AH74" s="112"/>
      <c r="AI74" s="243"/>
      <c r="AJ74" s="243"/>
      <c r="AK74" s="245"/>
      <c r="AL74" s="112"/>
      <c r="AM74" s="243"/>
      <c r="AN74" s="243"/>
      <c r="AO74" s="245"/>
      <c r="AP74" s="112"/>
      <c r="AQ74" s="243"/>
      <c r="AR74" s="243"/>
      <c r="AS74" s="245"/>
      <c r="AT74" s="112"/>
      <c r="AU74" s="243"/>
      <c r="AV74" s="243"/>
      <c r="AW74" s="245"/>
      <c r="AX74" s="112"/>
      <c r="AY74" s="243"/>
      <c r="AZ74" s="243"/>
      <c r="BA74" s="245"/>
      <c r="BB74" s="112"/>
      <c r="BC74" s="243"/>
      <c r="BD74" s="243"/>
      <c r="BE74" s="245"/>
      <c r="BF74" s="112"/>
      <c r="BG74" s="243"/>
      <c r="BH74" s="243"/>
      <c r="BI74" s="245"/>
      <c r="BJ74" s="112"/>
      <c r="BK74" s="243"/>
      <c r="BL74" s="243"/>
      <c r="BM74" s="245"/>
      <c r="BN74" s="112"/>
      <c r="BO74" s="243"/>
      <c r="BP74" s="243"/>
      <c r="BQ74" s="245"/>
      <c r="BR74" s="112"/>
      <c r="BS74" s="243"/>
      <c r="BT74" s="243"/>
      <c r="BU74" s="112"/>
      <c r="BV74" s="245"/>
      <c r="BW74" s="112"/>
      <c r="BX74" s="243"/>
      <c r="BY74" s="243"/>
      <c r="BZ74" s="245"/>
      <c r="CA74" s="112"/>
      <c r="CB74" s="243"/>
      <c r="CC74" s="243"/>
      <c r="CD74" s="245"/>
      <c r="CE74" s="112"/>
      <c r="CF74" s="243"/>
      <c r="CG74" s="243"/>
      <c r="CH74" s="245"/>
      <c r="CI74" s="112"/>
      <c r="CJ74" s="243"/>
      <c r="CK74" s="243"/>
      <c r="CL74" s="245"/>
      <c r="CM74" s="112"/>
      <c r="CN74" s="243"/>
      <c r="CO74" s="243"/>
      <c r="CP74" s="245"/>
      <c r="CQ74" s="112"/>
      <c r="CR74" s="243"/>
      <c r="CS74" s="243"/>
      <c r="CT74" s="245"/>
      <c r="CU74" s="112"/>
      <c r="CV74" s="243"/>
      <c r="CW74" s="243"/>
      <c r="CX74" s="245"/>
      <c r="CY74" s="112"/>
      <c r="CZ74" s="243"/>
      <c r="DA74" s="243"/>
      <c r="DB74" s="245"/>
      <c r="DC74" s="112"/>
      <c r="DD74" s="243"/>
      <c r="DE74" s="243"/>
      <c r="DF74" s="245"/>
      <c r="DG74" s="112"/>
      <c r="DH74" s="243"/>
      <c r="DI74" s="243"/>
      <c r="DJ74" s="112"/>
      <c r="DK74" s="243"/>
      <c r="DL74" s="243"/>
      <c r="DM74" s="243"/>
      <c r="DN74" s="243"/>
      <c r="DO74" s="243"/>
      <c r="DP74" s="243"/>
      <c r="DQ74" s="243"/>
      <c r="DR74" s="243"/>
      <c r="DS74" s="243"/>
      <c r="DT74" s="244"/>
      <c r="DU74" s="112"/>
    </row>
    <row r="75" spans="1:125" x14ac:dyDescent="0.2">
      <c r="A75" s="112"/>
      <c r="B75" s="112"/>
      <c r="C75" s="112"/>
      <c r="D75" s="112"/>
      <c r="E75" s="112"/>
      <c r="F75" s="112"/>
      <c r="G75" s="112"/>
      <c r="H75" s="112"/>
      <c r="I75" s="112"/>
      <c r="J75" s="112"/>
      <c r="K75" s="112"/>
      <c r="L75" s="112"/>
      <c r="M75" s="112"/>
      <c r="N75" s="112"/>
      <c r="O75" s="112"/>
      <c r="P75" s="112"/>
      <c r="Q75" s="112"/>
      <c r="R75" s="240"/>
      <c r="S75" s="240"/>
      <c r="T75" s="240"/>
      <c r="U75" s="240"/>
      <c r="V75" s="240"/>
      <c r="W75" s="240"/>
      <c r="X75" s="240"/>
      <c r="Y75" s="240"/>
      <c r="Z75" s="240"/>
      <c r="AA75" s="240"/>
      <c r="AB75" s="241"/>
      <c r="AC75" s="241"/>
      <c r="AD75" s="112"/>
      <c r="AE75" s="112"/>
      <c r="AF75" s="112"/>
      <c r="AG75" s="245"/>
      <c r="AH75" s="112"/>
      <c r="AI75" s="243"/>
      <c r="AJ75" s="243"/>
      <c r="AK75" s="245"/>
      <c r="AL75" s="112"/>
      <c r="AM75" s="243"/>
      <c r="AN75" s="243"/>
      <c r="AO75" s="245"/>
      <c r="AP75" s="112"/>
      <c r="AQ75" s="243"/>
      <c r="AR75" s="243"/>
      <c r="AS75" s="245"/>
      <c r="AT75" s="112"/>
      <c r="AU75" s="243"/>
      <c r="AV75" s="243"/>
      <c r="AW75" s="245"/>
      <c r="AX75" s="112"/>
      <c r="AY75" s="243"/>
      <c r="AZ75" s="243"/>
      <c r="BA75" s="245"/>
      <c r="BB75" s="112"/>
      <c r="BC75" s="243"/>
      <c r="BD75" s="243"/>
      <c r="BE75" s="245"/>
      <c r="BF75" s="112"/>
      <c r="BG75" s="243"/>
      <c r="BH75" s="243"/>
      <c r="BI75" s="245"/>
      <c r="BJ75" s="112"/>
      <c r="BK75" s="243"/>
      <c r="BL75" s="243"/>
      <c r="BM75" s="245"/>
      <c r="BN75" s="112"/>
      <c r="BO75" s="243"/>
      <c r="BP75" s="243"/>
      <c r="BQ75" s="245"/>
      <c r="BR75" s="112"/>
      <c r="BS75" s="243"/>
      <c r="BT75" s="243"/>
      <c r="BU75" s="112"/>
      <c r="BV75" s="245"/>
      <c r="BW75" s="112"/>
      <c r="BX75" s="243"/>
      <c r="BY75" s="243"/>
      <c r="BZ75" s="245"/>
      <c r="CA75" s="112"/>
      <c r="CB75" s="243"/>
      <c r="CC75" s="243"/>
      <c r="CD75" s="245"/>
      <c r="CE75" s="112"/>
      <c r="CF75" s="243"/>
      <c r="CG75" s="243"/>
      <c r="CH75" s="245"/>
      <c r="CI75" s="112"/>
      <c r="CJ75" s="243"/>
      <c r="CK75" s="243"/>
      <c r="CL75" s="245"/>
      <c r="CM75" s="112"/>
      <c r="CN75" s="243"/>
      <c r="CO75" s="243"/>
      <c r="CP75" s="245"/>
      <c r="CQ75" s="112"/>
      <c r="CR75" s="243"/>
      <c r="CS75" s="243"/>
      <c r="CT75" s="245"/>
      <c r="CU75" s="112"/>
      <c r="CV75" s="243"/>
      <c r="CW75" s="243"/>
      <c r="CX75" s="245"/>
      <c r="CY75" s="112"/>
      <c r="CZ75" s="243"/>
      <c r="DA75" s="243"/>
      <c r="DB75" s="245"/>
      <c r="DC75" s="112"/>
      <c r="DD75" s="243"/>
      <c r="DE75" s="243"/>
      <c r="DF75" s="245"/>
      <c r="DG75" s="112"/>
      <c r="DH75" s="243"/>
      <c r="DI75" s="243"/>
      <c r="DJ75" s="112"/>
      <c r="DK75" s="243"/>
      <c r="DL75" s="243"/>
      <c r="DM75" s="243"/>
      <c r="DN75" s="243"/>
      <c r="DO75" s="243"/>
      <c r="DP75" s="243"/>
      <c r="DQ75" s="243"/>
      <c r="DR75" s="243"/>
      <c r="DS75" s="243"/>
      <c r="DT75" s="244"/>
      <c r="DU75" s="112"/>
    </row>
    <row r="76" spans="1:125" x14ac:dyDescent="0.2">
      <c r="A76" s="112"/>
      <c r="B76" s="112"/>
      <c r="C76" s="112"/>
      <c r="D76" s="112"/>
      <c r="E76" s="112"/>
      <c r="F76" s="112"/>
      <c r="G76" s="112"/>
      <c r="H76" s="112"/>
      <c r="I76" s="112"/>
      <c r="J76" s="112"/>
      <c r="K76" s="112"/>
      <c r="L76" s="112"/>
      <c r="M76" s="112"/>
      <c r="N76" s="112"/>
      <c r="O76" s="112"/>
      <c r="P76" s="112"/>
      <c r="Q76" s="112"/>
      <c r="R76" s="240"/>
      <c r="S76" s="240"/>
      <c r="T76" s="240"/>
      <c r="U76" s="240"/>
      <c r="V76" s="240"/>
      <c r="W76" s="240"/>
      <c r="X76" s="240"/>
      <c r="Y76" s="240"/>
      <c r="Z76" s="240"/>
      <c r="AA76" s="240"/>
      <c r="AB76" s="241"/>
      <c r="AC76" s="241"/>
      <c r="AD76" s="112"/>
      <c r="AE76" s="112"/>
      <c r="AF76" s="112"/>
      <c r="AG76" s="245"/>
      <c r="AH76" s="112"/>
      <c r="AI76" s="243"/>
      <c r="AJ76" s="243"/>
      <c r="AK76" s="245"/>
      <c r="AL76" s="112"/>
      <c r="AM76" s="243"/>
      <c r="AN76" s="243"/>
      <c r="AO76" s="245"/>
      <c r="AP76" s="112"/>
      <c r="AQ76" s="243"/>
      <c r="AR76" s="243"/>
      <c r="AS76" s="245"/>
      <c r="AT76" s="112"/>
      <c r="AU76" s="243"/>
      <c r="AV76" s="243"/>
      <c r="AW76" s="245"/>
      <c r="AX76" s="112"/>
      <c r="AY76" s="243"/>
      <c r="AZ76" s="243"/>
      <c r="BA76" s="245"/>
      <c r="BB76" s="112"/>
      <c r="BC76" s="243"/>
      <c r="BD76" s="243"/>
      <c r="BE76" s="245"/>
      <c r="BF76" s="112"/>
      <c r="BG76" s="243"/>
      <c r="BH76" s="243"/>
      <c r="BI76" s="245"/>
      <c r="BJ76" s="112"/>
      <c r="BK76" s="243"/>
      <c r="BL76" s="243"/>
      <c r="BM76" s="245"/>
      <c r="BN76" s="112"/>
      <c r="BO76" s="243"/>
      <c r="BP76" s="243"/>
      <c r="BQ76" s="245"/>
      <c r="BR76" s="112"/>
      <c r="BS76" s="243"/>
      <c r="BT76" s="243"/>
      <c r="BU76" s="112"/>
      <c r="BV76" s="245"/>
      <c r="BW76" s="112"/>
      <c r="BX76" s="243"/>
      <c r="BY76" s="243"/>
      <c r="BZ76" s="245"/>
      <c r="CA76" s="112"/>
      <c r="CB76" s="243"/>
      <c r="CC76" s="243"/>
      <c r="CD76" s="245"/>
      <c r="CE76" s="112"/>
      <c r="CF76" s="243"/>
      <c r="CG76" s="243"/>
      <c r="CH76" s="245"/>
      <c r="CI76" s="112"/>
      <c r="CJ76" s="243"/>
      <c r="CK76" s="243"/>
      <c r="CL76" s="245"/>
      <c r="CM76" s="112"/>
      <c r="CN76" s="243"/>
      <c r="CO76" s="243"/>
      <c r="CP76" s="245"/>
      <c r="CQ76" s="112"/>
      <c r="CR76" s="243"/>
      <c r="CS76" s="243"/>
      <c r="CT76" s="245"/>
      <c r="CU76" s="112"/>
      <c r="CV76" s="243"/>
      <c r="CW76" s="243"/>
      <c r="CX76" s="245"/>
      <c r="CY76" s="112"/>
      <c r="CZ76" s="243"/>
      <c r="DA76" s="243"/>
      <c r="DB76" s="245"/>
      <c r="DC76" s="112"/>
      <c r="DD76" s="243"/>
      <c r="DE76" s="243"/>
      <c r="DF76" s="245"/>
      <c r="DG76" s="112"/>
      <c r="DH76" s="243"/>
      <c r="DI76" s="243"/>
      <c r="DJ76" s="112"/>
      <c r="DK76" s="243"/>
      <c r="DL76" s="243"/>
      <c r="DM76" s="243"/>
      <c r="DN76" s="243"/>
      <c r="DO76" s="243"/>
      <c r="DP76" s="243"/>
      <c r="DQ76" s="243"/>
      <c r="DR76" s="243"/>
      <c r="DS76" s="243"/>
      <c r="DT76" s="244"/>
      <c r="DU76" s="112"/>
    </row>
    <row r="77" spans="1:125" x14ac:dyDescent="0.2">
      <c r="A77" s="112"/>
      <c r="B77" s="112"/>
      <c r="C77" s="112"/>
      <c r="D77" s="112"/>
      <c r="E77" s="112"/>
      <c r="F77" s="112"/>
      <c r="G77" s="112"/>
      <c r="H77" s="112"/>
      <c r="I77" s="112"/>
      <c r="J77" s="112"/>
      <c r="K77" s="112"/>
      <c r="L77" s="112"/>
      <c r="M77" s="112"/>
      <c r="N77" s="112"/>
      <c r="O77" s="112"/>
      <c r="P77" s="112"/>
      <c r="Q77" s="112"/>
      <c r="R77" s="240"/>
      <c r="S77" s="240"/>
      <c r="T77" s="240"/>
      <c r="U77" s="240"/>
      <c r="V77" s="240"/>
      <c r="W77" s="240"/>
      <c r="X77" s="240"/>
      <c r="Y77" s="240"/>
      <c r="Z77" s="240"/>
      <c r="AA77" s="240"/>
      <c r="AB77" s="241"/>
      <c r="AC77" s="241"/>
      <c r="AD77" s="112"/>
      <c r="AE77" s="112"/>
      <c r="AF77" s="112"/>
      <c r="AG77" s="245"/>
      <c r="AH77" s="112"/>
      <c r="AI77" s="243"/>
      <c r="AJ77" s="243"/>
      <c r="AK77" s="245"/>
      <c r="AL77" s="112"/>
      <c r="AM77" s="243"/>
      <c r="AN77" s="243"/>
      <c r="AO77" s="245"/>
      <c r="AP77" s="112"/>
      <c r="AQ77" s="243"/>
      <c r="AR77" s="243"/>
      <c r="AS77" s="245"/>
      <c r="AT77" s="112"/>
      <c r="AU77" s="243"/>
      <c r="AV77" s="243"/>
      <c r="AW77" s="245"/>
      <c r="AX77" s="112"/>
      <c r="AY77" s="243"/>
      <c r="AZ77" s="243"/>
      <c r="BA77" s="245"/>
      <c r="BB77" s="112"/>
      <c r="BC77" s="243"/>
      <c r="BD77" s="243"/>
      <c r="BE77" s="245"/>
      <c r="BF77" s="112"/>
      <c r="BG77" s="243"/>
      <c r="BH77" s="243"/>
      <c r="BI77" s="245"/>
      <c r="BJ77" s="112"/>
      <c r="BK77" s="243"/>
      <c r="BL77" s="243"/>
      <c r="BM77" s="245"/>
      <c r="BN77" s="112"/>
      <c r="BO77" s="243"/>
      <c r="BP77" s="243"/>
      <c r="BQ77" s="245"/>
      <c r="BR77" s="112"/>
      <c r="BS77" s="243"/>
      <c r="BT77" s="243"/>
      <c r="BU77" s="112"/>
      <c r="BV77" s="245"/>
      <c r="BW77" s="112"/>
      <c r="BX77" s="243"/>
      <c r="BY77" s="243"/>
      <c r="BZ77" s="245"/>
      <c r="CA77" s="112"/>
      <c r="CB77" s="243"/>
      <c r="CC77" s="243"/>
      <c r="CD77" s="245"/>
      <c r="CE77" s="112"/>
      <c r="CF77" s="243"/>
      <c r="CG77" s="243"/>
      <c r="CH77" s="245"/>
      <c r="CI77" s="112"/>
      <c r="CJ77" s="243"/>
      <c r="CK77" s="243"/>
      <c r="CL77" s="245"/>
      <c r="CM77" s="112"/>
      <c r="CN77" s="243"/>
      <c r="CO77" s="243"/>
      <c r="CP77" s="245"/>
      <c r="CQ77" s="112"/>
      <c r="CR77" s="243"/>
      <c r="CS77" s="243"/>
      <c r="CT77" s="245"/>
      <c r="CU77" s="112"/>
      <c r="CV77" s="243"/>
      <c r="CW77" s="243"/>
      <c r="CX77" s="245"/>
      <c r="CY77" s="112"/>
      <c r="CZ77" s="243"/>
      <c r="DA77" s="243"/>
      <c r="DB77" s="245"/>
      <c r="DC77" s="112"/>
      <c r="DD77" s="243"/>
      <c r="DE77" s="243"/>
      <c r="DF77" s="245"/>
      <c r="DG77" s="112"/>
      <c r="DH77" s="243"/>
      <c r="DI77" s="243"/>
      <c r="DJ77" s="112"/>
      <c r="DK77" s="243"/>
      <c r="DL77" s="243"/>
      <c r="DM77" s="243"/>
      <c r="DN77" s="243"/>
      <c r="DO77" s="243"/>
      <c r="DP77" s="243"/>
      <c r="DQ77" s="243"/>
      <c r="DR77" s="243"/>
      <c r="DS77" s="243"/>
      <c r="DT77" s="244"/>
      <c r="DU77" s="112"/>
    </row>
    <row r="78" spans="1:125" x14ac:dyDescent="0.2">
      <c r="A78" s="112"/>
      <c r="B78" s="112"/>
      <c r="C78" s="112"/>
      <c r="D78" s="112"/>
      <c r="E78" s="112"/>
      <c r="F78" s="112"/>
      <c r="G78" s="112"/>
      <c r="H78" s="112"/>
      <c r="I78" s="112"/>
      <c r="J78" s="112"/>
      <c r="K78" s="112"/>
      <c r="L78" s="112"/>
      <c r="M78" s="112"/>
      <c r="N78" s="112"/>
      <c r="O78" s="112"/>
      <c r="P78" s="112"/>
      <c r="Q78" s="112"/>
      <c r="R78" s="240"/>
      <c r="S78" s="240"/>
      <c r="T78" s="240"/>
      <c r="U78" s="240"/>
      <c r="V78" s="240"/>
      <c r="W78" s="240"/>
      <c r="X78" s="240"/>
      <c r="Y78" s="240"/>
      <c r="Z78" s="240"/>
      <c r="AA78" s="240"/>
      <c r="AB78" s="241"/>
      <c r="AC78" s="241"/>
      <c r="AD78" s="112"/>
      <c r="AE78" s="112"/>
      <c r="AF78" s="112"/>
      <c r="AG78" s="245"/>
      <c r="AH78" s="112"/>
      <c r="AI78" s="243"/>
      <c r="AJ78" s="243"/>
      <c r="AK78" s="245"/>
      <c r="AL78" s="112"/>
      <c r="AM78" s="243"/>
      <c r="AN78" s="243"/>
      <c r="AO78" s="245"/>
      <c r="AP78" s="112"/>
      <c r="AQ78" s="243"/>
      <c r="AR78" s="243"/>
      <c r="AS78" s="245"/>
      <c r="AT78" s="112"/>
      <c r="AU78" s="243"/>
      <c r="AV78" s="243"/>
      <c r="AW78" s="245"/>
      <c r="AX78" s="112"/>
      <c r="AY78" s="243"/>
      <c r="AZ78" s="243"/>
      <c r="BA78" s="245"/>
      <c r="BB78" s="112"/>
      <c r="BC78" s="243"/>
      <c r="BD78" s="243"/>
      <c r="BE78" s="245"/>
      <c r="BF78" s="112"/>
      <c r="BG78" s="243"/>
      <c r="BH78" s="243"/>
      <c r="BI78" s="245"/>
      <c r="BJ78" s="112"/>
      <c r="BK78" s="243"/>
      <c r="BL78" s="243"/>
      <c r="BM78" s="245"/>
      <c r="BN78" s="112"/>
      <c r="BO78" s="243"/>
      <c r="BP78" s="243"/>
      <c r="BQ78" s="245"/>
      <c r="BR78" s="112"/>
      <c r="BS78" s="243"/>
      <c r="BT78" s="243"/>
      <c r="BU78" s="112"/>
      <c r="BV78" s="245"/>
      <c r="BW78" s="112"/>
      <c r="BX78" s="243"/>
      <c r="BY78" s="243"/>
      <c r="BZ78" s="245"/>
      <c r="CA78" s="112"/>
      <c r="CB78" s="243"/>
      <c r="CC78" s="243"/>
      <c r="CD78" s="245"/>
      <c r="CE78" s="112"/>
      <c r="CF78" s="243"/>
      <c r="CG78" s="243"/>
      <c r="CH78" s="245"/>
      <c r="CI78" s="112"/>
      <c r="CJ78" s="243"/>
      <c r="CK78" s="243"/>
      <c r="CL78" s="245"/>
      <c r="CM78" s="112"/>
      <c r="CN78" s="243"/>
      <c r="CO78" s="243"/>
      <c r="CP78" s="245"/>
      <c r="CQ78" s="112"/>
      <c r="CR78" s="243"/>
      <c r="CS78" s="243"/>
      <c r="CT78" s="245"/>
      <c r="CU78" s="112"/>
      <c r="CV78" s="243"/>
      <c r="CW78" s="243"/>
      <c r="CX78" s="245"/>
      <c r="CY78" s="112"/>
      <c r="CZ78" s="243"/>
      <c r="DA78" s="243"/>
      <c r="DB78" s="245"/>
      <c r="DC78" s="112"/>
      <c r="DD78" s="243"/>
      <c r="DE78" s="243"/>
      <c r="DF78" s="245"/>
      <c r="DG78" s="112"/>
      <c r="DH78" s="243"/>
      <c r="DI78" s="243"/>
      <c r="DJ78" s="112"/>
      <c r="DK78" s="243"/>
      <c r="DL78" s="243"/>
      <c r="DM78" s="243"/>
      <c r="DN78" s="243"/>
      <c r="DO78" s="243"/>
      <c r="DP78" s="243"/>
      <c r="DQ78" s="243"/>
      <c r="DR78" s="243"/>
      <c r="DS78" s="243"/>
      <c r="DT78" s="244"/>
      <c r="DU78" s="112"/>
    </row>
    <row r="79" spans="1:125" x14ac:dyDescent="0.2">
      <c r="A79" s="112"/>
      <c r="B79" s="112"/>
      <c r="C79" s="112"/>
      <c r="D79" s="112"/>
      <c r="E79" s="112"/>
      <c r="F79" s="112"/>
      <c r="G79" s="112"/>
      <c r="H79" s="112"/>
      <c r="I79" s="112"/>
      <c r="J79" s="112"/>
      <c r="K79" s="112"/>
      <c r="L79" s="112"/>
      <c r="M79" s="112"/>
      <c r="N79" s="112"/>
      <c r="O79" s="112"/>
      <c r="P79" s="112"/>
      <c r="Q79" s="112"/>
      <c r="R79" s="240"/>
      <c r="S79" s="240"/>
      <c r="T79" s="240"/>
      <c r="U79" s="240"/>
      <c r="V79" s="240"/>
      <c r="W79" s="240"/>
      <c r="X79" s="240"/>
      <c r="Y79" s="240"/>
      <c r="Z79" s="240"/>
      <c r="AA79" s="240"/>
      <c r="AB79" s="241"/>
      <c r="AC79" s="241"/>
      <c r="AD79" s="112"/>
      <c r="AE79" s="112"/>
      <c r="AF79" s="112"/>
      <c r="AG79" s="245"/>
      <c r="AH79" s="112"/>
      <c r="AI79" s="243"/>
      <c r="AJ79" s="243"/>
      <c r="AK79" s="245"/>
      <c r="AL79" s="112"/>
      <c r="AM79" s="243"/>
      <c r="AN79" s="243"/>
      <c r="AO79" s="245"/>
      <c r="AP79" s="112"/>
      <c r="AQ79" s="243"/>
      <c r="AR79" s="243"/>
      <c r="AS79" s="245"/>
      <c r="AT79" s="112"/>
      <c r="AU79" s="243"/>
      <c r="AV79" s="243"/>
      <c r="AW79" s="245"/>
      <c r="AX79" s="112"/>
      <c r="AY79" s="243"/>
      <c r="AZ79" s="243"/>
      <c r="BA79" s="245"/>
      <c r="BB79" s="112"/>
      <c r="BC79" s="243"/>
      <c r="BD79" s="243"/>
      <c r="BE79" s="245"/>
      <c r="BF79" s="112"/>
      <c r="BG79" s="243"/>
      <c r="BH79" s="243"/>
      <c r="BI79" s="245"/>
      <c r="BJ79" s="112"/>
      <c r="BK79" s="243"/>
      <c r="BL79" s="243"/>
      <c r="BM79" s="245"/>
      <c r="BN79" s="112"/>
      <c r="BO79" s="243"/>
      <c r="BP79" s="243"/>
      <c r="BQ79" s="245"/>
      <c r="BR79" s="112"/>
      <c r="BS79" s="243"/>
      <c r="BT79" s="243"/>
      <c r="BU79" s="112"/>
      <c r="BV79" s="245"/>
      <c r="BW79" s="112"/>
      <c r="BX79" s="243"/>
      <c r="BY79" s="243"/>
      <c r="BZ79" s="245"/>
      <c r="CA79" s="112"/>
      <c r="CB79" s="243"/>
      <c r="CC79" s="243"/>
      <c r="CD79" s="245"/>
      <c r="CE79" s="112"/>
      <c r="CF79" s="243"/>
      <c r="CG79" s="243"/>
      <c r="CH79" s="245"/>
      <c r="CI79" s="112"/>
      <c r="CJ79" s="243"/>
      <c r="CK79" s="243"/>
      <c r="CL79" s="245"/>
      <c r="CM79" s="112"/>
      <c r="CN79" s="243"/>
      <c r="CO79" s="243"/>
      <c r="CP79" s="245"/>
      <c r="CQ79" s="112"/>
      <c r="CR79" s="243"/>
      <c r="CS79" s="243"/>
      <c r="CT79" s="245"/>
      <c r="CU79" s="112"/>
      <c r="CV79" s="243"/>
      <c r="CW79" s="243"/>
      <c r="CX79" s="245"/>
      <c r="CY79" s="112"/>
      <c r="CZ79" s="243"/>
      <c r="DA79" s="243"/>
      <c r="DB79" s="245"/>
      <c r="DC79" s="112"/>
      <c r="DD79" s="243"/>
      <c r="DE79" s="243"/>
      <c r="DF79" s="245"/>
      <c r="DG79" s="112"/>
      <c r="DH79" s="243"/>
      <c r="DI79" s="243"/>
      <c r="DJ79" s="112"/>
      <c r="DK79" s="243"/>
      <c r="DL79" s="243"/>
      <c r="DM79" s="243"/>
      <c r="DN79" s="243"/>
      <c r="DO79" s="243"/>
      <c r="DP79" s="243"/>
      <c r="DQ79" s="243"/>
      <c r="DR79" s="243"/>
      <c r="DS79" s="243"/>
      <c r="DT79" s="244"/>
      <c r="DU79" s="112"/>
    </row>
    <row r="80" spans="1:125" x14ac:dyDescent="0.2">
      <c r="A80" s="112"/>
      <c r="B80" s="112"/>
      <c r="C80" s="112"/>
      <c r="D80" s="112"/>
      <c r="E80" s="112"/>
      <c r="F80" s="112"/>
      <c r="G80" s="112"/>
      <c r="H80" s="112"/>
      <c r="I80" s="112"/>
      <c r="J80" s="112"/>
      <c r="K80" s="112"/>
      <c r="L80" s="112"/>
      <c r="M80" s="112"/>
      <c r="N80" s="112"/>
      <c r="O80" s="112"/>
      <c r="P80" s="112"/>
      <c r="Q80" s="112"/>
      <c r="R80" s="240"/>
      <c r="S80" s="240"/>
      <c r="T80" s="240"/>
      <c r="U80" s="240"/>
      <c r="V80" s="240"/>
      <c r="W80" s="240"/>
      <c r="X80" s="240"/>
      <c r="Y80" s="240"/>
      <c r="Z80" s="240"/>
      <c r="AA80" s="240"/>
      <c r="AB80" s="241"/>
      <c r="AC80" s="241"/>
      <c r="AD80" s="112"/>
      <c r="AE80" s="112"/>
      <c r="AF80" s="112"/>
      <c r="AG80" s="245"/>
      <c r="AH80" s="112"/>
      <c r="AI80" s="243"/>
      <c r="AJ80" s="243"/>
      <c r="AK80" s="245"/>
      <c r="AL80" s="112"/>
      <c r="AM80" s="243"/>
      <c r="AN80" s="243"/>
      <c r="AO80" s="245"/>
      <c r="AP80" s="112"/>
      <c r="AQ80" s="243"/>
      <c r="AR80" s="243"/>
      <c r="AS80" s="245"/>
      <c r="AT80" s="112"/>
      <c r="AU80" s="243"/>
      <c r="AV80" s="243"/>
      <c r="AW80" s="245"/>
      <c r="AX80" s="112"/>
      <c r="AY80" s="243"/>
      <c r="AZ80" s="243"/>
      <c r="BA80" s="245"/>
      <c r="BB80" s="112"/>
      <c r="BC80" s="243"/>
      <c r="BD80" s="243"/>
      <c r="BE80" s="245"/>
      <c r="BF80" s="112"/>
      <c r="BG80" s="243"/>
      <c r="BH80" s="243"/>
      <c r="BI80" s="245"/>
      <c r="BJ80" s="112"/>
      <c r="BK80" s="243"/>
      <c r="BL80" s="243"/>
      <c r="BM80" s="245"/>
      <c r="BN80" s="112"/>
      <c r="BO80" s="243"/>
      <c r="BP80" s="243"/>
      <c r="BQ80" s="245"/>
      <c r="BR80" s="112"/>
      <c r="BS80" s="243"/>
      <c r="BT80" s="243"/>
      <c r="BU80" s="112"/>
      <c r="BV80" s="245"/>
      <c r="BW80" s="112"/>
      <c r="BX80" s="243"/>
      <c r="BY80" s="243"/>
      <c r="BZ80" s="245"/>
      <c r="CA80" s="112"/>
      <c r="CB80" s="243"/>
      <c r="CC80" s="243"/>
      <c r="CD80" s="245"/>
      <c r="CE80" s="112"/>
      <c r="CF80" s="243"/>
      <c r="CG80" s="243"/>
      <c r="CH80" s="245"/>
      <c r="CI80" s="112"/>
      <c r="CJ80" s="243"/>
      <c r="CK80" s="243"/>
      <c r="CL80" s="245"/>
      <c r="CM80" s="112"/>
      <c r="CN80" s="243"/>
      <c r="CO80" s="243"/>
      <c r="CP80" s="245"/>
      <c r="CQ80" s="112"/>
      <c r="CR80" s="243"/>
      <c r="CS80" s="243"/>
      <c r="CT80" s="245"/>
      <c r="CU80" s="112"/>
      <c r="CV80" s="243"/>
      <c r="CW80" s="243"/>
      <c r="CX80" s="245"/>
      <c r="CY80" s="112"/>
      <c r="CZ80" s="243"/>
      <c r="DA80" s="243"/>
      <c r="DB80" s="245"/>
      <c r="DC80" s="112"/>
      <c r="DD80" s="243"/>
      <c r="DE80" s="243"/>
      <c r="DF80" s="245"/>
      <c r="DG80" s="112"/>
      <c r="DH80" s="243"/>
      <c r="DI80" s="243"/>
      <c r="DJ80" s="112"/>
      <c r="DK80" s="243"/>
      <c r="DL80" s="243"/>
      <c r="DM80" s="243"/>
      <c r="DN80" s="243"/>
      <c r="DO80" s="243"/>
      <c r="DP80" s="243"/>
      <c r="DQ80" s="243"/>
      <c r="DR80" s="243"/>
      <c r="DS80" s="243"/>
      <c r="DT80" s="244"/>
      <c r="DU80" s="112"/>
    </row>
    <row r="81" spans="1:125" x14ac:dyDescent="0.2">
      <c r="A81" s="112"/>
      <c r="B81" s="112"/>
      <c r="C81" s="112"/>
      <c r="D81" s="112"/>
      <c r="E81" s="112"/>
      <c r="F81" s="112"/>
      <c r="G81" s="112"/>
      <c r="H81" s="112"/>
      <c r="I81" s="112"/>
      <c r="J81" s="112"/>
      <c r="K81" s="112"/>
      <c r="L81" s="112"/>
      <c r="M81" s="112"/>
      <c r="N81" s="112"/>
      <c r="O81" s="112"/>
      <c r="P81" s="112"/>
      <c r="Q81" s="112"/>
      <c r="R81" s="240"/>
      <c r="S81" s="240"/>
      <c r="T81" s="240"/>
      <c r="U81" s="240"/>
      <c r="V81" s="240"/>
      <c r="W81" s="240"/>
      <c r="X81" s="240"/>
      <c r="Y81" s="240"/>
      <c r="Z81" s="240"/>
      <c r="AA81" s="240"/>
      <c r="AB81" s="241"/>
      <c r="AC81" s="241"/>
      <c r="AD81" s="112"/>
      <c r="AE81" s="112"/>
      <c r="AF81" s="112"/>
      <c r="AG81" s="245"/>
      <c r="AH81" s="112"/>
      <c r="AI81" s="243"/>
      <c r="AJ81" s="243"/>
      <c r="AK81" s="245"/>
      <c r="AL81" s="112"/>
      <c r="AM81" s="243"/>
      <c r="AN81" s="243"/>
      <c r="AO81" s="245"/>
      <c r="AP81" s="112"/>
      <c r="AQ81" s="243"/>
      <c r="AR81" s="243"/>
      <c r="AS81" s="245"/>
      <c r="AT81" s="112"/>
      <c r="AU81" s="243"/>
      <c r="AV81" s="243"/>
      <c r="AW81" s="245"/>
      <c r="AX81" s="112"/>
      <c r="AY81" s="243"/>
      <c r="AZ81" s="243"/>
      <c r="BA81" s="245"/>
      <c r="BB81" s="112"/>
      <c r="BC81" s="243"/>
      <c r="BD81" s="243"/>
      <c r="BE81" s="245"/>
      <c r="BF81" s="112"/>
      <c r="BG81" s="243"/>
      <c r="BH81" s="243"/>
      <c r="BI81" s="245"/>
      <c r="BJ81" s="112"/>
      <c r="BK81" s="243"/>
      <c r="BL81" s="243"/>
      <c r="BM81" s="245"/>
      <c r="BN81" s="112"/>
      <c r="BO81" s="243"/>
      <c r="BP81" s="243"/>
      <c r="BQ81" s="245"/>
      <c r="BR81" s="112"/>
      <c r="BS81" s="243"/>
      <c r="BT81" s="243"/>
      <c r="BU81" s="112"/>
      <c r="BV81" s="245"/>
      <c r="BW81" s="112"/>
      <c r="BX81" s="243"/>
      <c r="BY81" s="243"/>
      <c r="BZ81" s="245"/>
      <c r="CA81" s="112"/>
      <c r="CB81" s="243"/>
      <c r="CC81" s="243"/>
      <c r="CD81" s="245"/>
      <c r="CE81" s="112"/>
      <c r="CF81" s="243"/>
      <c r="CG81" s="243"/>
      <c r="CH81" s="245"/>
      <c r="CI81" s="112"/>
      <c r="CJ81" s="243"/>
      <c r="CK81" s="243"/>
      <c r="CL81" s="245"/>
      <c r="CM81" s="112"/>
      <c r="CN81" s="243"/>
      <c r="CO81" s="243"/>
      <c r="CP81" s="245"/>
      <c r="CQ81" s="112"/>
      <c r="CR81" s="243"/>
      <c r="CS81" s="243"/>
      <c r="CT81" s="245"/>
      <c r="CU81" s="112"/>
      <c r="CV81" s="243"/>
      <c r="CW81" s="243"/>
      <c r="CX81" s="245"/>
      <c r="CY81" s="112"/>
      <c r="CZ81" s="243"/>
      <c r="DA81" s="243"/>
      <c r="DB81" s="245"/>
      <c r="DC81" s="112"/>
      <c r="DD81" s="243"/>
      <c r="DE81" s="243"/>
      <c r="DF81" s="245"/>
      <c r="DG81" s="112"/>
      <c r="DH81" s="243"/>
      <c r="DI81" s="243"/>
      <c r="DJ81" s="112"/>
      <c r="DK81" s="243"/>
      <c r="DL81" s="243"/>
      <c r="DM81" s="243"/>
      <c r="DN81" s="243"/>
      <c r="DO81" s="243"/>
      <c r="DP81" s="243"/>
      <c r="DQ81" s="243"/>
      <c r="DR81" s="243"/>
      <c r="DS81" s="243"/>
      <c r="DT81" s="244"/>
      <c r="DU81" s="112"/>
    </row>
    <row r="82" spans="1:125" x14ac:dyDescent="0.2">
      <c r="A82" s="112"/>
      <c r="B82" s="112"/>
      <c r="C82" s="112"/>
      <c r="D82" s="112"/>
      <c r="E82" s="112"/>
      <c r="F82" s="112"/>
      <c r="G82" s="112"/>
      <c r="H82" s="112"/>
      <c r="I82" s="112"/>
      <c r="J82" s="112"/>
      <c r="K82" s="112"/>
      <c r="L82" s="112"/>
      <c r="M82" s="112"/>
      <c r="N82" s="112"/>
      <c r="O82" s="112"/>
      <c r="P82" s="112"/>
      <c r="Q82" s="112"/>
      <c r="R82" s="240"/>
      <c r="S82" s="240"/>
      <c r="T82" s="240"/>
      <c r="U82" s="240"/>
      <c r="V82" s="240"/>
      <c r="W82" s="240"/>
      <c r="X82" s="240"/>
      <c r="Y82" s="240"/>
      <c r="Z82" s="240"/>
      <c r="AA82" s="240"/>
      <c r="AB82" s="241"/>
      <c r="AC82" s="241"/>
      <c r="AD82" s="112"/>
      <c r="AE82" s="112"/>
      <c r="AF82" s="112"/>
      <c r="AG82" s="245"/>
      <c r="AH82" s="112"/>
      <c r="AI82" s="243"/>
      <c r="AJ82" s="243"/>
      <c r="AK82" s="245"/>
      <c r="AL82" s="112"/>
      <c r="AM82" s="243"/>
      <c r="AN82" s="243"/>
      <c r="AO82" s="245"/>
      <c r="AP82" s="112"/>
      <c r="AQ82" s="243"/>
      <c r="AR82" s="243"/>
      <c r="AS82" s="245"/>
      <c r="AT82" s="112"/>
      <c r="AU82" s="243"/>
      <c r="AV82" s="243"/>
      <c r="AW82" s="245"/>
      <c r="AX82" s="112"/>
      <c r="AY82" s="243"/>
      <c r="AZ82" s="243"/>
      <c r="BA82" s="245"/>
      <c r="BB82" s="112"/>
      <c r="BC82" s="243"/>
      <c r="BD82" s="243"/>
      <c r="BE82" s="245"/>
      <c r="BF82" s="112"/>
      <c r="BG82" s="243"/>
      <c r="BH82" s="243"/>
      <c r="BI82" s="245"/>
      <c r="BJ82" s="112"/>
      <c r="BK82" s="243"/>
      <c r="BL82" s="243"/>
      <c r="BM82" s="245"/>
      <c r="BN82" s="112"/>
      <c r="BO82" s="243"/>
      <c r="BP82" s="243"/>
      <c r="BQ82" s="245"/>
      <c r="BR82" s="112"/>
      <c r="BS82" s="243"/>
      <c r="BT82" s="243"/>
      <c r="BU82" s="112"/>
      <c r="BV82" s="245"/>
      <c r="BW82" s="112"/>
      <c r="BX82" s="243"/>
      <c r="BY82" s="243"/>
      <c r="BZ82" s="245"/>
      <c r="CA82" s="112"/>
      <c r="CB82" s="243"/>
      <c r="CC82" s="243"/>
      <c r="CD82" s="245"/>
      <c r="CE82" s="112"/>
      <c r="CF82" s="243"/>
      <c r="CG82" s="243"/>
      <c r="CH82" s="245"/>
      <c r="CI82" s="112"/>
      <c r="CJ82" s="243"/>
      <c r="CK82" s="243"/>
      <c r="CL82" s="245"/>
      <c r="CM82" s="112"/>
      <c r="CN82" s="243"/>
      <c r="CO82" s="243"/>
      <c r="CP82" s="245"/>
      <c r="CQ82" s="112"/>
      <c r="CR82" s="243"/>
      <c r="CS82" s="243"/>
      <c r="CT82" s="245"/>
      <c r="CU82" s="112"/>
      <c r="CV82" s="243"/>
      <c r="CW82" s="243"/>
      <c r="CX82" s="245"/>
      <c r="CY82" s="112"/>
      <c r="CZ82" s="243"/>
      <c r="DA82" s="243"/>
      <c r="DB82" s="245"/>
      <c r="DC82" s="112"/>
      <c r="DD82" s="243"/>
      <c r="DE82" s="243"/>
      <c r="DF82" s="245"/>
      <c r="DG82" s="112"/>
      <c r="DH82" s="243"/>
      <c r="DI82" s="243"/>
      <c r="DJ82" s="112"/>
      <c r="DK82" s="243"/>
      <c r="DL82" s="243"/>
      <c r="DM82" s="243"/>
      <c r="DN82" s="243"/>
      <c r="DO82" s="243"/>
      <c r="DP82" s="243"/>
      <c r="DQ82" s="243"/>
      <c r="DR82" s="243"/>
      <c r="DS82" s="243"/>
      <c r="DT82" s="244"/>
      <c r="DU82" s="112"/>
    </row>
    <row r="83" spans="1:125" x14ac:dyDescent="0.2">
      <c r="A83" s="112"/>
      <c r="B83" s="112"/>
      <c r="C83" s="112"/>
      <c r="D83" s="112"/>
      <c r="E83" s="112"/>
      <c r="F83" s="112"/>
      <c r="G83" s="112"/>
      <c r="H83" s="112"/>
      <c r="I83" s="112"/>
      <c r="J83" s="112"/>
      <c r="K83" s="112"/>
      <c r="L83" s="112"/>
      <c r="M83" s="112"/>
      <c r="N83" s="112"/>
      <c r="O83" s="112"/>
      <c r="P83" s="112"/>
      <c r="Q83" s="112"/>
      <c r="R83" s="240"/>
      <c r="S83" s="240"/>
      <c r="T83" s="240"/>
      <c r="U83" s="240"/>
      <c r="V83" s="240"/>
      <c r="W83" s="240"/>
      <c r="X83" s="240"/>
      <c r="Y83" s="240"/>
      <c r="Z83" s="240"/>
      <c r="AA83" s="240"/>
      <c r="AB83" s="241"/>
      <c r="AC83" s="241"/>
      <c r="AD83" s="112"/>
      <c r="AE83" s="112"/>
      <c r="AF83" s="112"/>
      <c r="AG83" s="245"/>
      <c r="AH83" s="112"/>
      <c r="AI83" s="243"/>
      <c r="AJ83" s="243"/>
      <c r="AK83" s="245"/>
      <c r="AL83" s="112"/>
      <c r="AM83" s="243"/>
      <c r="AN83" s="243"/>
      <c r="AO83" s="245"/>
      <c r="AP83" s="112"/>
      <c r="AQ83" s="243"/>
      <c r="AR83" s="243"/>
      <c r="AS83" s="245"/>
      <c r="AT83" s="112"/>
      <c r="AU83" s="243"/>
      <c r="AV83" s="243"/>
      <c r="AW83" s="245"/>
      <c r="AX83" s="112"/>
      <c r="AY83" s="243"/>
      <c r="AZ83" s="243"/>
      <c r="BA83" s="245"/>
      <c r="BB83" s="112"/>
      <c r="BC83" s="243"/>
      <c r="BD83" s="243"/>
      <c r="BE83" s="245"/>
      <c r="BF83" s="112"/>
      <c r="BG83" s="243"/>
      <c r="BH83" s="243"/>
      <c r="BI83" s="245"/>
      <c r="BJ83" s="112"/>
      <c r="BK83" s="243"/>
      <c r="BL83" s="243"/>
      <c r="BM83" s="245"/>
      <c r="BN83" s="112"/>
      <c r="BO83" s="243"/>
      <c r="BP83" s="243"/>
      <c r="BQ83" s="245"/>
      <c r="BR83" s="112"/>
      <c r="BS83" s="243"/>
      <c r="BT83" s="243"/>
      <c r="BU83" s="112"/>
      <c r="BV83" s="245"/>
      <c r="BW83" s="112"/>
      <c r="BX83" s="243"/>
      <c r="BY83" s="243"/>
      <c r="BZ83" s="245"/>
      <c r="CA83" s="112"/>
      <c r="CB83" s="243"/>
      <c r="CC83" s="243"/>
      <c r="CD83" s="245"/>
      <c r="CE83" s="112"/>
      <c r="CF83" s="243"/>
      <c r="CG83" s="243"/>
      <c r="CH83" s="245"/>
      <c r="CI83" s="112"/>
      <c r="CJ83" s="243"/>
      <c r="CK83" s="243"/>
      <c r="CL83" s="245"/>
      <c r="CM83" s="112"/>
      <c r="CN83" s="243"/>
      <c r="CO83" s="243"/>
      <c r="CP83" s="245"/>
      <c r="CQ83" s="112"/>
      <c r="CR83" s="243"/>
      <c r="CS83" s="243"/>
      <c r="CT83" s="245"/>
      <c r="CU83" s="112"/>
      <c r="CV83" s="243"/>
      <c r="CW83" s="243"/>
      <c r="CX83" s="245"/>
      <c r="CY83" s="112"/>
      <c r="CZ83" s="243"/>
      <c r="DA83" s="243"/>
      <c r="DB83" s="245"/>
      <c r="DC83" s="112"/>
      <c r="DD83" s="243"/>
      <c r="DE83" s="243"/>
      <c r="DF83" s="245"/>
      <c r="DG83" s="112"/>
      <c r="DH83" s="243"/>
      <c r="DI83" s="243"/>
      <c r="DJ83" s="112"/>
      <c r="DK83" s="243"/>
      <c r="DL83" s="243"/>
      <c r="DM83" s="243"/>
      <c r="DN83" s="243"/>
      <c r="DO83" s="243"/>
      <c r="DP83" s="243"/>
      <c r="DQ83" s="243"/>
      <c r="DR83" s="243"/>
      <c r="DS83" s="243"/>
      <c r="DT83" s="244"/>
      <c r="DU83" s="112"/>
    </row>
    <row r="84" spans="1:125" x14ac:dyDescent="0.2">
      <c r="A84" s="112"/>
      <c r="B84" s="112"/>
      <c r="C84" s="112"/>
      <c r="D84" s="112"/>
      <c r="E84" s="112"/>
      <c r="F84" s="112"/>
      <c r="G84" s="112"/>
      <c r="H84" s="112"/>
      <c r="I84" s="112"/>
      <c r="J84" s="112"/>
      <c r="K84" s="112"/>
      <c r="L84" s="112"/>
      <c r="M84" s="112"/>
      <c r="N84" s="112"/>
      <c r="O84" s="112"/>
      <c r="P84" s="112"/>
      <c r="Q84" s="112"/>
      <c r="R84" s="240"/>
      <c r="S84" s="240"/>
      <c r="T84" s="240"/>
      <c r="U84" s="240"/>
      <c r="V84" s="240"/>
      <c r="W84" s="240"/>
      <c r="X84" s="240"/>
      <c r="Y84" s="240"/>
      <c r="Z84" s="240"/>
      <c r="AA84" s="240"/>
      <c r="AB84" s="241"/>
      <c r="AC84" s="241"/>
      <c r="AD84" s="112"/>
      <c r="AE84" s="112"/>
      <c r="AF84" s="112"/>
      <c r="AG84" s="245"/>
      <c r="AH84" s="112"/>
      <c r="AI84" s="243"/>
      <c r="AJ84" s="243"/>
      <c r="AK84" s="245"/>
      <c r="AL84" s="112"/>
      <c r="AM84" s="243"/>
      <c r="AN84" s="243"/>
      <c r="AO84" s="245"/>
      <c r="AP84" s="112"/>
      <c r="AQ84" s="243"/>
      <c r="AR84" s="243"/>
      <c r="AS84" s="245"/>
      <c r="AT84" s="112"/>
      <c r="AU84" s="243"/>
      <c r="AV84" s="243"/>
      <c r="AW84" s="245"/>
      <c r="AX84" s="112"/>
      <c r="AY84" s="243"/>
      <c r="AZ84" s="243"/>
      <c r="BA84" s="245"/>
      <c r="BB84" s="112"/>
      <c r="BC84" s="243"/>
      <c r="BD84" s="243"/>
      <c r="BE84" s="245"/>
      <c r="BF84" s="112"/>
      <c r="BG84" s="243"/>
      <c r="BH84" s="243"/>
      <c r="BI84" s="245"/>
      <c r="BJ84" s="112"/>
      <c r="BK84" s="243"/>
      <c r="BL84" s="243"/>
      <c r="BM84" s="245"/>
      <c r="BN84" s="112"/>
      <c r="BO84" s="243"/>
      <c r="BP84" s="243"/>
      <c r="BQ84" s="245"/>
      <c r="BR84" s="112"/>
      <c r="BS84" s="243"/>
      <c r="BT84" s="243"/>
      <c r="BU84" s="112"/>
      <c r="BV84" s="245"/>
      <c r="BW84" s="112"/>
      <c r="BX84" s="243"/>
      <c r="BY84" s="243"/>
      <c r="BZ84" s="245"/>
      <c r="CA84" s="112"/>
      <c r="CB84" s="243"/>
      <c r="CC84" s="243"/>
      <c r="CD84" s="245"/>
      <c r="CE84" s="112"/>
      <c r="CF84" s="243"/>
      <c r="CG84" s="243"/>
      <c r="CH84" s="245"/>
      <c r="CI84" s="112"/>
      <c r="CJ84" s="243"/>
      <c r="CK84" s="243"/>
      <c r="CL84" s="245"/>
      <c r="CM84" s="112"/>
      <c r="CN84" s="243"/>
      <c r="CO84" s="243"/>
      <c r="CP84" s="245"/>
      <c r="CQ84" s="112"/>
      <c r="CR84" s="243"/>
      <c r="CS84" s="243"/>
      <c r="CT84" s="245"/>
      <c r="CU84" s="112"/>
      <c r="CV84" s="243"/>
      <c r="CW84" s="243"/>
      <c r="CX84" s="245"/>
      <c r="CY84" s="112"/>
      <c r="CZ84" s="243"/>
      <c r="DA84" s="243"/>
      <c r="DB84" s="245"/>
      <c r="DC84" s="112"/>
      <c r="DD84" s="243"/>
      <c r="DE84" s="243"/>
      <c r="DF84" s="245"/>
      <c r="DG84" s="112"/>
      <c r="DH84" s="243"/>
      <c r="DI84" s="243"/>
      <c r="DJ84" s="112"/>
      <c r="DK84" s="243"/>
      <c r="DL84" s="243"/>
      <c r="DM84" s="243"/>
      <c r="DN84" s="243"/>
      <c r="DO84" s="243"/>
      <c r="DP84" s="243"/>
      <c r="DQ84" s="243"/>
      <c r="DR84" s="243"/>
      <c r="DS84" s="243"/>
      <c r="DT84" s="244"/>
      <c r="DU84" s="112"/>
    </row>
    <row r="85" spans="1:125" x14ac:dyDescent="0.2">
      <c r="A85" s="112"/>
      <c r="B85" s="112"/>
      <c r="C85" s="112"/>
      <c r="D85" s="112"/>
      <c r="E85" s="112"/>
      <c r="F85" s="112"/>
      <c r="G85" s="112"/>
      <c r="H85" s="112"/>
      <c r="I85" s="112"/>
      <c r="J85" s="112"/>
      <c r="K85" s="112"/>
      <c r="L85" s="112"/>
      <c r="M85" s="112"/>
      <c r="N85" s="112"/>
      <c r="O85" s="112"/>
      <c r="P85" s="112"/>
      <c r="Q85" s="112"/>
      <c r="R85" s="240"/>
      <c r="S85" s="240"/>
      <c r="T85" s="240"/>
      <c r="U85" s="240"/>
      <c r="V85" s="240"/>
      <c r="W85" s="240"/>
      <c r="X85" s="240"/>
      <c r="Y85" s="240"/>
      <c r="Z85" s="240"/>
      <c r="AA85" s="240"/>
      <c r="AB85" s="241"/>
      <c r="AC85" s="241"/>
      <c r="AD85" s="112"/>
      <c r="AE85" s="112"/>
      <c r="AF85" s="112"/>
      <c r="AG85" s="245"/>
      <c r="AH85" s="112"/>
      <c r="AI85" s="243"/>
      <c r="AJ85" s="243"/>
      <c r="AK85" s="245"/>
      <c r="AL85" s="112"/>
      <c r="AM85" s="243"/>
      <c r="AN85" s="243"/>
      <c r="AO85" s="245"/>
      <c r="AP85" s="112"/>
      <c r="AQ85" s="243"/>
      <c r="AR85" s="243"/>
      <c r="AS85" s="245"/>
      <c r="AT85" s="112"/>
      <c r="AU85" s="243"/>
      <c r="AV85" s="243"/>
      <c r="AW85" s="245"/>
      <c r="AX85" s="112"/>
      <c r="AY85" s="243"/>
      <c r="AZ85" s="243"/>
      <c r="BA85" s="245"/>
      <c r="BB85" s="112"/>
      <c r="BC85" s="243"/>
      <c r="BD85" s="243"/>
      <c r="BE85" s="245"/>
      <c r="BF85" s="112"/>
      <c r="BG85" s="243"/>
      <c r="BH85" s="243"/>
      <c r="BI85" s="245"/>
      <c r="BJ85" s="112"/>
      <c r="BK85" s="243"/>
      <c r="BL85" s="243"/>
      <c r="BM85" s="245"/>
      <c r="BN85" s="112"/>
      <c r="BO85" s="243"/>
      <c r="BP85" s="243"/>
      <c r="BQ85" s="245"/>
      <c r="BR85" s="112"/>
      <c r="BS85" s="243"/>
      <c r="BT85" s="243"/>
      <c r="BU85" s="112"/>
      <c r="BV85" s="245"/>
      <c r="BW85" s="112"/>
      <c r="BX85" s="243"/>
      <c r="BY85" s="243"/>
      <c r="BZ85" s="245"/>
      <c r="CA85" s="112"/>
      <c r="CB85" s="243"/>
      <c r="CC85" s="243"/>
      <c r="CD85" s="245"/>
      <c r="CE85" s="112"/>
      <c r="CF85" s="243"/>
      <c r="CG85" s="243"/>
      <c r="CH85" s="245"/>
      <c r="CI85" s="112"/>
      <c r="CJ85" s="243"/>
      <c r="CK85" s="243"/>
      <c r="CL85" s="245"/>
      <c r="CM85" s="112"/>
      <c r="CN85" s="243"/>
      <c r="CO85" s="243"/>
      <c r="CP85" s="245"/>
      <c r="CQ85" s="112"/>
      <c r="CR85" s="243"/>
      <c r="CS85" s="243"/>
      <c r="CT85" s="245"/>
      <c r="CU85" s="112"/>
      <c r="CV85" s="243"/>
      <c r="CW85" s="243"/>
      <c r="CX85" s="245"/>
      <c r="CY85" s="112"/>
      <c r="CZ85" s="243"/>
      <c r="DA85" s="243"/>
      <c r="DB85" s="245"/>
      <c r="DC85" s="112"/>
      <c r="DD85" s="243"/>
      <c r="DE85" s="243"/>
      <c r="DF85" s="245"/>
      <c r="DG85" s="112"/>
      <c r="DH85" s="243"/>
      <c r="DI85" s="243"/>
      <c r="DJ85" s="112"/>
      <c r="DK85" s="243"/>
      <c r="DL85" s="243"/>
      <c r="DM85" s="243"/>
      <c r="DN85" s="243"/>
      <c r="DO85" s="243"/>
      <c r="DP85" s="243"/>
      <c r="DQ85" s="243"/>
      <c r="DR85" s="243"/>
      <c r="DS85" s="243"/>
      <c r="DT85" s="244"/>
      <c r="DU85" s="112"/>
    </row>
    <row r="86" spans="1:125" x14ac:dyDescent="0.2">
      <c r="A86" s="112"/>
      <c r="B86" s="112"/>
      <c r="C86" s="112"/>
      <c r="D86" s="112"/>
      <c r="E86" s="112"/>
      <c r="F86" s="112"/>
      <c r="G86" s="112"/>
      <c r="H86" s="112"/>
      <c r="I86" s="112"/>
      <c r="J86" s="112"/>
      <c r="K86" s="112"/>
      <c r="L86" s="112"/>
      <c r="M86" s="112"/>
      <c r="N86" s="112"/>
      <c r="O86" s="112"/>
      <c r="P86" s="112"/>
      <c r="Q86" s="112"/>
      <c r="R86" s="240"/>
      <c r="S86" s="240"/>
      <c r="T86" s="240"/>
      <c r="U86" s="240"/>
      <c r="V86" s="240"/>
      <c r="W86" s="240"/>
      <c r="X86" s="240"/>
      <c r="Y86" s="240"/>
      <c r="Z86" s="240"/>
      <c r="AA86" s="240"/>
      <c r="AB86" s="241"/>
      <c r="AC86" s="241"/>
      <c r="AD86" s="112"/>
      <c r="AE86" s="112"/>
      <c r="AF86" s="112"/>
      <c r="AG86" s="245"/>
      <c r="AH86" s="112"/>
      <c r="AI86" s="243"/>
      <c r="AJ86" s="243"/>
      <c r="AK86" s="245"/>
      <c r="AL86" s="112"/>
      <c r="AM86" s="243"/>
      <c r="AN86" s="243"/>
      <c r="AO86" s="245"/>
      <c r="AP86" s="112"/>
      <c r="AQ86" s="243"/>
      <c r="AR86" s="243"/>
      <c r="AS86" s="245"/>
      <c r="AT86" s="112"/>
      <c r="AU86" s="243"/>
      <c r="AV86" s="243"/>
      <c r="AW86" s="245"/>
      <c r="AX86" s="112"/>
      <c r="AY86" s="243"/>
      <c r="AZ86" s="243"/>
      <c r="BA86" s="245"/>
      <c r="BB86" s="112"/>
      <c r="BC86" s="243"/>
      <c r="BD86" s="243"/>
      <c r="BE86" s="245"/>
      <c r="BF86" s="112"/>
      <c r="BG86" s="243"/>
      <c r="BH86" s="243"/>
      <c r="BI86" s="245"/>
      <c r="BJ86" s="112"/>
      <c r="BK86" s="243"/>
      <c r="BL86" s="243"/>
      <c r="BM86" s="245"/>
      <c r="BN86" s="112"/>
      <c r="BO86" s="243"/>
      <c r="BP86" s="243"/>
      <c r="BQ86" s="245"/>
      <c r="BR86" s="112"/>
      <c r="BS86" s="243"/>
      <c r="BT86" s="243"/>
      <c r="BU86" s="112"/>
      <c r="BV86" s="245"/>
      <c r="BW86" s="112"/>
      <c r="BX86" s="243"/>
      <c r="BY86" s="243"/>
      <c r="BZ86" s="245"/>
      <c r="CA86" s="112"/>
      <c r="CB86" s="243"/>
      <c r="CC86" s="243"/>
      <c r="CD86" s="245"/>
      <c r="CE86" s="112"/>
      <c r="CF86" s="243"/>
      <c r="CG86" s="243"/>
      <c r="CH86" s="245"/>
      <c r="CI86" s="112"/>
      <c r="CJ86" s="243"/>
      <c r="CK86" s="243"/>
      <c r="CL86" s="245"/>
      <c r="CM86" s="112"/>
      <c r="CN86" s="243"/>
      <c r="CO86" s="243"/>
      <c r="CP86" s="245"/>
      <c r="CQ86" s="112"/>
      <c r="CR86" s="243"/>
      <c r="CS86" s="243"/>
      <c r="CT86" s="245"/>
      <c r="CU86" s="112"/>
      <c r="CV86" s="243"/>
      <c r="CW86" s="243"/>
      <c r="CX86" s="245"/>
      <c r="CY86" s="112"/>
      <c r="CZ86" s="243"/>
      <c r="DA86" s="243"/>
      <c r="DB86" s="245"/>
      <c r="DC86" s="112"/>
      <c r="DD86" s="243"/>
      <c r="DE86" s="243"/>
      <c r="DF86" s="245"/>
      <c r="DG86" s="112"/>
      <c r="DH86" s="243"/>
      <c r="DI86" s="243"/>
      <c r="DJ86" s="112"/>
      <c r="DK86" s="243"/>
      <c r="DL86" s="243"/>
      <c r="DM86" s="243"/>
      <c r="DN86" s="243"/>
      <c r="DO86" s="243"/>
      <c r="DP86" s="243"/>
      <c r="DQ86" s="243"/>
      <c r="DR86" s="243"/>
      <c r="DS86" s="243"/>
      <c r="DT86" s="244"/>
      <c r="DU86" s="112"/>
    </row>
    <row r="87" spans="1:125" x14ac:dyDescent="0.2">
      <c r="A87" s="112"/>
      <c r="B87" s="112"/>
      <c r="C87" s="112"/>
      <c r="D87" s="112"/>
      <c r="E87" s="112"/>
      <c r="F87" s="112"/>
      <c r="G87" s="112"/>
      <c r="H87" s="112"/>
      <c r="I87" s="112"/>
      <c r="J87" s="112"/>
      <c r="K87" s="112"/>
      <c r="L87" s="112"/>
      <c r="M87" s="112"/>
      <c r="N87" s="112"/>
      <c r="O87" s="112"/>
      <c r="P87" s="112"/>
      <c r="Q87" s="112"/>
      <c r="R87" s="240"/>
      <c r="S87" s="240"/>
      <c r="T87" s="240"/>
      <c r="U87" s="240"/>
      <c r="V87" s="240"/>
      <c r="W87" s="240"/>
      <c r="X87" s="240"/>
      <c r="Y87" s="240"/>
      <c r="Z87" s="240"/>
      <c r="AA87" s="240"/>
      <c r="AB87" s="241"/>
      <c r="AC87" s="241"/>
      <c r="AD87" s="112"/>
      <c r="AE87" s="112"/>
      <c r="AF87" s="112"/>
      <c r="AG87" s="245"/>
      <c r="AH87" s="112"/>
      <c r="AI87" s="243"/>
      <c r="AJ87" s="243"/>
      <c r="AK87" s="245"/>
      <c r="AL87" s="112"/>
      <c r="AM87" s="243"/>
      <c r="AN87" s="243"/>
      <c r="AO87" s="245"/>
      <c r="AP87" s="112"/>
      <c r="AQ87" s="243"/>
      <c r="AR87" s="243"/>
      <c r="AS87" s="245"/>
      <c r="AT87" s="112"/>
      <c r="AU87" s="243"/>
      <c r="AV87" s="243"/>
      <c r="AW87" s="245"/>
      <c r="AX87" s="112"/>
      <c r="AY87" s="243"/>
      <c r="AZ87" s="243"/>
      <c r="BA87" s="245"/>
      <c r="BB87" s="112"/>
      <c r="BC87" s="243"/>
      <c r="BD87" s="243"/>
      <c r="BE87" s="245"/>
      <c r="BF87" s="112"/>
      <c r="BG87" s="243"/>
      <c r="BH87" s="243"/>
      <c r="BI87" s="245"/>
      <c r="BJ87" s="112"/>
      <c r="BK87" s="243"/>
      <c r="BL87" s="243"/>
      <c r="BM87" s="245"/>
      <c r="BN87" s="112"/>
      <c r="BO87" s="243"/>
      <c r="BP87" s="243"/>
      <c r="BQ87" s="245"/>
      <c r="BR87" s="112"/>
      <c r="BS87" s="243"/>
      <c r="BT87" s="243"/>
      <c r="BU87" s="112"/>
      <c r="BV87" s="245"/>
      <c r="BW87" s="112"/>
      <c r="BX87" s="243"/>
      <c r="BY87" s="243"/>
      <c r="BZ87" s="245"/>
      <c r="CA87" s="112"/>
      <c r="CB87" s="243"/>
      <c r="CC87" s="243"/>
      <c r="CD87" s="245"/>
      <c r="CE87" s="112"/>
      <c r="CF87" s="243"/>
      <c r="CG87" s="243"/>
      <c r="CH87" s="245"/>
      <c r="CI87" s="112"/>
      <c r="CJ87" s="243"/>
      <c r="CK87" s="243"/>
      <c r="CL87" s="245"/>
      <c r="CM87" s="112"/>
      <c r="CN87" s="243"/>
      <c r="CO87" s="243"/>
      <c r="CP87" s="245"/>
      <c r="CQ87" s="112"/>
      <c r="CR87" s="243"/>
      <c r="CS87" s="243"/>
      <c r="CT87" s="245"/>
      <c r="CU87" s="112"/>
      <c r="CV87" s="243"/>
      <c r="CW87" s="243"/>
      <c r="CX87" s="245"/>
      <c r="CY87" s="112"/>
      <c r="CZ87" s="243"/>
      <c r="DA87" s="243"/>
      <c r="DB87" s="245"/>
      <c r="DC87" s="112"/>
      <c r="DD87" s="243"/>
      <c r="DE87" s="243"/>
      <c r="DF87" s="245"/>
      <c r="DG87" s="112"/>
      <c r="DH87" s="243"/>
      <c r="DI87" s="243"/>
      <c r="DJ87" s="112"/>
      <c r="DK87" s="243"/>
      <c r="DL87" s="243"/>
      <c r="DM87" s="243"/>
      <c r="DN87" s="243"/>
      <c r="DO87" s="243"/>
      <c r="DP87" s="243"/>
      <c r="DQ87" s="243"/>
      <c r="DR87" s="243"/>
      <c r="DS87" s="243"/>
      <c r="DT87" s="244"/>
      <c r="DU87" s="112"/>
    </row>
    <row r="88" spans="1:125" x14ac:dyDescent="0.2">
      <c r="A88" s="112"/>
      <c r="B88" s="112"/>
      <c r="C88" s="112"/>
      <c r="D88" s="112"/>
      <c r="E88" s="112"/>
      <c r="F88" s="112"/>
      <c r="G88" s="112"/>
      <c r="H88" s="112"/>
      <c r="I88" s="112"/>
      <c r="J88" s="112"/>
      <c r="K88" s="112"/>
      <c r="L88" s="112"/>
      <c r="M88" s="112"/>
      <c r="N88" s="112"/>
      <c r="O88" s="112"/>
      <c r="P88" s="112"/>
      <c r="Q88" s="112"/>
      <c r="R88" s="240"/>
      <c r="S88" s="240"/>
      <c r="T88" s="240"/>
      <c r="U88" s="240"/>
      <c r="V88" s="240"/>
      <c r="W88" s="240"/>
      <c r="X88" s="240"/>
      <c r="Y88" s="240"/>
      <c r="Z88" s="240"/>
      <c r="AA88" s="240"/>
      <c r="AB88" s="241"/>
      <c r="AC88" s="241"/>
      <c r="AD88" s="112"/>
      <c r="AE88" s="112"/>
      <c r="AF88" s="112"/>
      <c r="AG88" s="245"/>
      <c r="AH88" s="112"/>
      <c r="AI88" s="243"/>
      <c r="AJ88" s="243"/>
      <c r="AK88" s="245"/>
      <c r="AL88" s="112"/>
      <c r="AM88" s="243"/>
      <c r="AN88" s="243"/>
      <c r="AO88" s="245"/>
      <c r="AP88" s="112"/>
      <c r="AQ88" s="243"/>
      <c r="AR88" s="243"/>
      <c r="AS88" s="245"/>
      <c r="AT88" s="112"/>
      <c r="AU88" s="243"/>
      <c r="AV88" s="243"/>
      <c r="AW88" s="245"/>
      <c r="AX88" s="112"/>
      <c r="AY88" s="243"/>
      <c r="AZ88" s="243"/>
      <c r="BA88" s="245"/>
      <c r="BB88" s="112"/>
      <c r="BC88" s="243"/>
      <c r="BD88" s="243"/>
      <c r="BE88" s="245"/>
      <c r="BF88" s="112"/>
      <c r="BG88" s="243"/>
      <c r="BH88" s="243"/>
      <c r="BI88" s="245"/>
      <c r="BJ88" s="112"/>
      <c r="BK88" s="243"/>
      <c r="BL88" s="243"/>
      <c r="BM88" s="245"/>
      <c r="BN88" s="112"/>
      <c r="BO88" s="243"/>
      <c r="BP88" s="243"/>
      <c r="BQ88" s="245"/>
      <c r="BR88" s="112"/>
      <c r="BS88" s="243"/>
      <c r="BT88" s="243"/>
      <c r="BU88" s="112"/>
      <c r="BV88" s="245"/>
      <c r="BW88" s="112"/>
      <c r="BX88" s="243"/>
      <c r="BY88" s="243"/>
      <c r="BZ88" s="245"/>
      <c r="CA88" s="112"/>
      <c r="CB88" s="243"/>
      <c r="CC88" s="243"/>
      <c r="CD88" s="245"/>
      <c r="CE88" s="112"/>
      <c r="CF88" s="243"/>
      <c r="CG88" s="243"/>
      <c r="CH88" s="245"/>
      <c r="CI88" s="112"/>
      <c r="CJ88" s="243"/>
      <c r="CK88" s="243"/>
      <c r="CL88" s="245"/>
      <c r="CM88" s="112"/>
      <c r="CN88" s="243"/>
      <c r="CO88" s="243"/>
      <c r="CP88" s="245"/>
      <c r="CQ88" s="112"/>
      <c r="CR88" s="243"/>
      <c r="CS88" s="243"/>
      <c r="CT88" s="245"/>
      <c r="CU88" s="112"/>
      <c r="CV88" s="243"/>
      <c r="CW88" s="243"/>
      <c r="CX88" s="245"/>
      <c r="CY88" s="112"/>
      <c r="CZ88" s="243"/>
      <c r="DA88" s="243"/>
      <c r="DB88" s="245"/>
      <c r="DC88" s="112"/>
      <c r="DD88" s="243"/>
      <c r="DE88" s="243"/>
      <c r="DF88" s="245"/>
      <c r="DG88" s="112"/>
      <c r="DH88" s="243"/>
      <c r="DI88" s="243"/>
      <c r="DJ88" s="112"/>
      <c r="DK88" s="243"/>
      <c r="DL88" s="243"/>
      <c r="DM88" s="243"/>
      <c r="DN88" s="243"/>
      <c r="DO88" s="243"/>
      <c r="DP88" s="243"/>
      <c r="DQ88" s="243"/>
      <c r="DR88" s="243"/>
      <c r="DS88" s="243"/>
      <c r="DT88" s="244"/>
      <c r="DU88" s="112"/>
    </row>
    <row r="89" spans="1:125" x14ac:dyDescent="0.2">
      <c r="A89" s="112"/>
      <c r="B89" s="112"/>
      <c r="C89" s="112"/>
      <c r="D89" s="112"/>
      <c r="E89" s="112"/>
      <c r="F89" s="112"/>
      <c r="G89" s="112"/>
      <c r="H89" s="112"/>
      <c r="I89" s="112"/>
      <c r="J89" s="112"/>
      <c r="K89" s="112"/>
      <c r="L89" s="112"/>
      <c r="M89" s="112"/>
      <c r="N89" s="112"/>
      <c r="O89" s="112"/>
      <c r="P89" s="112"/>
      <c r="Q89" s="112"/>
      <c r="R89" s="240"/>
      <c r="S89" s="240"/>
      <c r="T89" s="240"/>
      <c r="U89" s="240"/>
      <c r="V89" s="240"/>
      <c r="W89" s="240"/>
      <c r="X89" s="240"/>
      <c r="Y89" s="240"/>
      <c r="Z89" s="240"/>
      <c r="AA89" s="240"/>
      <c r="AB89" s="241"/>
      <c r="AC89" s="241"/>
      <c r="AD89" s="112"/>
      <c r="AE89" s="112"/>
      <c r="AF89" s="112"/>
      <c r="AG89" s="245"/>
      <c r="AH89" s="112"/>
      <c r="AI89" s="243"/>
      <c r="AJ89" s="243"/>
      <c r="AK89" s="245"/>
      <c r="AL89" s="112"/>
      <c r="AM89" s="243"/>
      <c r="AN89" s="243"/>
      <c r="AO89" s="245"/>
      <c r="AP89" s="112"/>
      <c r="AQ89" s="243"/>
      <c r="AR89" s="243"/>
      <c r="AS89" s="245"/>
      <c r="AT89" s="112"/>
      <c r="AU89" s="243"/>
      <c r="AV89" s="243"/>
      <c r="AW89" s="245"/>
      <c r="AX89" s="112"/>
      <c r="AY89" s="243"/>
      <c r="AZ89" s="243"/>
      <c r="BA89" s="245"/>
      <c r="BB89" s="112"/>
      <c r="BC89" s="243"/>
      <c r="BD89" s="243"/>
      <c r="BE89" s="245"/>
      <c r="BF89" s="112"/>
      <c r="BG89" s="243"/>
      <c r="BH89" s="243"/>
      <c r="BI89" s="245"/>
      <c r="BJ89" s="112"/>
      <c r="BK89" s="243"/>
      <c r="BL89" s="243"/>
      <c r="BM89" s="245"/>
      <c r="BN89" s="112"/>
      <c r="BO89" s="243"/>
      <c r="BP89" s="243"/>
      <c r="BQ89" s="245"/>
      <c r="BR89" s="112"/>
      <c r="BS89" s="243"/>
      <c r="BT89" s="243"/>
      <c r="BU89" s="112"/>
      <c r="BV89" s="245"/>
      <c r="BW89" s="112"/>
      <c r="BX89" s="243"/>
      <c r="BY89" s="243"/>
      <c r="BZ89" s="245"/>
      <c r="CA89" s="112"/>
      <c r="CB89" s="243"/>
      <c r="CC89" s="243"/>
      <c r="CD89" s="245"/>
      <c r="CE89" s="112"/>
      <c r="CF89" s="243"/>
      <c r="CG89" s="243"/>
      <c r="CH89" s="245"/>
      <c r="CI89" s="112"/>
      <c r="CJ89" s="243"/>
      <c r="CK89" s="243"/>
      <c r="CL89" s="245"/>
      <c r="CM89" s="112"/>
      <c r="CN89" s="243"/>
      <c r="CO89" s="243"/>
      <c r="CP89" s="245"/>
      <c r="CQ89" s="112"/>
      <c r="CR89" s="243"/>
      <c r="CS89" s="243"/>
      <c r="CT89" s="245"/>
      <c r="CU89" s="112"/>
      <c r="CV89" s="243"/>
      <c r="CW89" s="243"/>
      <c r="CX89" s="245"/>
      <c r="CY89" s="112"/>
      <c r="CZ89" s="243"/>
      <c r="DA89" s="243"/>
      <c r="DB89" s="245"/>
      <c r="DC89" s="112"/>
      <c r="DD89" s="243"/>
      <c r="DE89" s="243"/>
      <c r="DF89" s="245"/>
      <c r="DG89" s="112"/>
      <c r="DH89" s="243"/>
      <c r="DI89" s="243"/>
      <c r="DJ89" s="112"/>
      <c r="DK89" s="243"/>
      <c r="DL89" s="243"/>
      <c r="DM89" s="243"/>
      <c r="DN89" s="243"/>
      <c r="DO89" s="243"/>
      <c r="DP89" s="243"/>
      <c r="DQ89" s="243"/>
      <c r="DR89" s="243"/>
      <c r="DS89" s="243"/>
      <c r="DT89" s="244"/>
      <c r="DU89" s="112"/>
    </row>
    <row r="90" spans="1:125" x14ac:dyDescent="0.2">
      <c r="A90" s="112"/>
      <c r="B90" s="112"/>
      <c r="C90" s="112"/>
      <c r="D90" s="112"/>
      <c r="E90" s="112"/>
      <c r="F90" s="112"/>
      <c r="G90" s="112"/>
      <c r="H90" s="112"/>
      <c r="I90" s="112"/>
      <c r="J90" s="112"/>
      <c r="K90" s="112"/>
      <c r="L90" s="112"/>
      <c r="M90" s="112"/>
      <c r="N90" s="112"/>
      <c r="O90" s="112"/>
      <c r="P90" s="112"/>
      <c r="Q90" s="112"/>
      <c r="R90" s="240"/>
      <c r="S90" s="240"/>
      <c r="T90" s="240"/>
      <c r="U90" s="240"/>
      <c r="V90" s="240"/>
      <c r="W90" s="240"/>
      <c r="X90" s="240"/>
      <c r="Y90" s="240"/>
      <c r="Z90" s="240"/>
      <c r="AA90" s="240"/>
      <c r="AB90" s="241"/>
      <c r="AC90" s="241"/>
      <c r="AD90" s="112"/>
      <c r="AE90" s="112"/>
      <c r="AF90" s="112"/>
      <c r="AG90" s="245"/>
      <c r="AH90" s="112"/>
      <c r="AI90" s="243"/>
      <c r="AJ90" s="243"/>
      <c r="AK90" s="245"/>
      <c r="AL90" s="112"/>
      <c r="AM90" s="243"/>
      <c r="AN90" s="243"/>
      <c r="AO90" s="245"/>
      <c r="AP90" s="112"/>
      <c r="AQ90" s="243"/>
      <c r="AR90" s="243"/>
      <c r="AS90" s="245"/>
      <c r="AT90" s="112"/>
      <c r="AU90" s="243"/>
      <c r="AV90" s="243"/>
      <c r="AW90" s="245"/>
      <c r="AX90" s="112"/>
      <c r="AY90" s="243"/>
      <c r="AZ90" s="243"/>
      <c r="BA90" s="245"/>
      <c r="BB90" s="112"/>
      <c r="BC90" s="243"/>
      <c r="BD90" s="243"/>
      <c r="BE90" s="245"/>
      <c r="BF90" s="112"/>
      <c r="BG90" s="243"/>
      <c r="BH90" s="243"/>
      <c r="BI90" s="245"/>
      <c r="BJ90" s="112"/>
      <c r="BK90" s="243"/>
      <c r="BL90" s="243"/>
      <c r="BM90" s="245"/>
      <c r="BN90" s="112"/>
      <c r="BO90" s="243"/>
      <c r="BP90" s="243"/>
      <c r="BQ90" s="245"/>
      <c r="BR90" s="112"/>
      <c r="BS90" s="243"/>
      <c r="BT90" s="243"/>
      <c r="BU90" s="112"/>
      <c r="BV90" s="245"/>
      <c r="BW90" s="112"/>
      <c r="BX90" s="243"/>
      <c r="BY90" s="243"/>
      <c r="BZ90" s="245"/>
      <c r="CA90" s="112"/>
      <c r="CB90" s="243"/>
      <c r="CC90" s="243"/>
      <c r="CD90" s="245"/>
      <c r="CE90" s="112"/>
      <c r="CF90" s="243"/>
      <c r="CG90" s="243"/>
      <c r="CH90" s="245"/>
      <c r="CI90" s="112"/>
      <c r="CJ90" s="243"/>
      <c r="CK90" s="243"/>
      <c r="CL90" s="245"/>
      <c r="CM90" s="112"/>
      <c r="CN90" s="243"/>
      <c r="CO90" s="243"/>
      <c r="CP90" s="245"/>
      <c r="CQ90" s="112"/>
      <c r="CR90" s="243"/>
      <c r="CS90" s="243"/>
      <c r="CT90" s="245"/>
      <c r="CU90" s="112"/>
      <c r="CV90" s="243"/>
      <c r="CW90" s="243"/>
      <c r="CX90" s="245"/>
      <c r="CY90" s="112"/>
      <c r="CZ90" s="243"/>
      <c r="DA90" s="243"/>
      <c r="DB90" s="245"/>
      <c r="DC90" s="112"/>
      <c r="DD90" s="243"/>
      <c r="DE90" s="243"/>
      <c r="DF90" s="245"/>
      <c r="DG90" s="112"/>
      <c r="DH90" s="243"/>
      <c r="DI90" s="243"/>
      <c r="DJ90" s="112"/>
      <c r="DK90" s="243"/>
      <c r="DL90" s="243"/>
      <c r="DM90" s="243"/>
      <c r="DN90" s="243"/>
      <c r="DO90" s="243"/>
      <c r="DP90" s="243"/>
      <c r="DQ90" s="243"/>
      <c r="DR90" s="243"/>
      <c r="DS90" s="243"/>
      <c r="DT90" s="244"/>
      <c r="DU90" s="112"/>
    </row>
    <row r="91" spans="1:125" x14ac:dyDescent="0.2">
      <c r="A91" s="112"/>
      <c r="B91" s="112"/>
      <c r="C91" s="112"/>
      <c r="D91" s="112"/>
      <c r="E91" s="112"/>
      <c r="F91" s="112"/>
      <c r="G91" s="112"/>
      <c r="H91" s="112"/>
      <c r="I91" s="112"/>
      <c r="J91" s="112"/>
      <c r="K91" s="112"/>
      <c r="L91" s="112"/>
      <c r="M91" s="112"/>
      <c r="N91" s="112"/>
      <c r="O91" s="112"/>
      <c r="P91" s="112"/>
      <c r="Q91" s="112"/>
      <c r="R91" s="240"/>
      <c r="S91" s="240"/>
      <c r="T91" s="240"/>
      <c r="U91" s="240"/>
      <c r="V91" s="240"/>
      <c r="W91" s="240"/>
      <c r="X91" s="240"/>
      <c r="Y91" s="240"/>
      <c r="Z91" s="240"/>
      <c r="AA91" s="240"/>
      <c r="AB91" s="241"/>
      <c r="AC91" s="241"/>
      <c r="AD91" s="112"/>
      <c r="AE91" s="112"/>
      <c r="AF91" s="112"/>
      <c r="AG91" s="245"/>
      <c r="AH91" s="112"/>
      <c r="AI91" s="243"/>
      <c r="AJ91" s="243"/>
      <c r="AK91" s="245"/>
      <c r="AL91" s="112"/>
      <c r="AM91" s="243"/>
      <c r="AN91" s="243"/>
      <c r="AO91" s="245"/>
      <c r="AP91" s="112"/>
      <c r="AQ91" s="243"/>
      <c r="AR91" s="243"/>
      <c r="AS91" s="245"/>
      <c r="AT91" s="112"/>
      <c r="AU91" s="243"/>
      <c r="AV91" s="243"/>
      <c r="AW91" s="245"/>
      <c r="AX91" s="112"/>
      <c r="AY91" s="243"/>
      <c r="AZ91" s="243"/>
      <c r="BA91" s="245"/>
      <c r="BB91" s="112"/>
      <c r="BC91" s="243"/>
      <c r="BD91" s="243"/>
      <c r="BE91" s="245"/>
      <c r="BF91" s="112"/>
      <c r="BG91" s="243"/>
      <c r="BH91" s="243"/>
      <c r="BI91" s="245"/>
      <c r="BJ91" s="112"/>
      <c r="BK91" s="243"/>
      <c r="BL91" s="243"/>
      <c r="BM91" s="245"/>
      <c r="BN91" s="112"/>
      <c r="BO91" s="243"/>
      <c r="BP91" s="243"/>
      <c r="BQ91" s="245"/>
      <c r="BR91" s="112"/>
      <c r="BS91" s="243"/>
      <c r="BT91" s="243"/>
      <c r="BU91" s="112"/>
      <c r="BV91" s="245"/>
      <c r="BW91" s="112"/>
      <c r="BX91" s="243"/>
      <c r="BY91" s="243"/>
      <c r="BZ91" s="245"/>
      <c r="CA91" s="112"/>
      <c r="CB91" s="243"/>
      <c r="CC91" s="243"/>
      <c r="CD91" s="245"/>
      <c r="CE91" s="112"/>
      <c r="CF91" s="243"/>
      <c r="CG91" s="243"/>
      <c r="CH91" s="245"/>
      <c r="CI91" s="112"/>
      <c r="CJ91" s="243"/>
      <c r="CK91" s="243"/>
      <c r="CL91" s="245"/>
      <c r="CM91" s="112"/>
      <c r="CN91" s="243"/>
      <c r="CO91" s="243"/>
      <c r="CP91" s="245"/>
      <c r="CQ91" s="112"/>
      <c r="CR91" s="243"/>
      <c r="CS91" s="243"/>
      <c r="CT91" s="245"/>
      <c r="CU91" s="112"/>
      <c r="CV91" s="243"/>
      <c r="CW91" s="243"/>
      <c r="CX91" s="245"/>
      <c r="CY91" s="112"/>
      <c r="CZ91" s="243"/>
      <c r="DA91" s="243"/>
      <c r="DB91" s="245"/>
      <c r="DC91" s="112"/>
      <c r="DD91" s="243"/>
      <c r="DE91" s="243"/>
      <c r="DF91" s="245"/>
      <c r="DG91" s="112"/>
      <c r="DH91" s="243"/>
      <c r="DI91" s="243"/>
      <c r="DJ91" s="112"/>
      <c r="DK91" s="243"/>
      <c r="DL91" s="243"/>
      <c r="DM91" s="243"/>
      <c r="DN91" s="243"/>
      <c r="DO91" s="243"/>
      <c r="DP91" s="243"/>
      <c r="DQ91" s="243"/>
      <c r="DR91" s="243"/>
      <c r="DS91" s="243"/>
      <c r="DT91" s="244"/>
      <c r="DU91" s="112"/>
    </row>
    <row r="92" spans="1:125" x14ac:dyDescent="0.2">
      <c r="A92" s="112"/>
      <c r="B92" s="112"/>
      <c r="C92" s="112"/>
      <c r="D92" s="112"/>
      <c r="E92" s="112"/>
      <c r="F92" s="112"/>
      <c r="G92" s="112"/>
      <c r="H92" s="112"/>
      <c r="I92" s="112"/>
      <c r="J92" s="112"/>
      <c r="K92" s="112"/>
      <c r="L92" s="112"/>
      <c r="M92" s="112"/>
      <c r="N92" s="112"/>
      <c r="O92" s="112"/>
      <c r="P92" s="112"/>
      <c r="Q92" s="112"/>
      <c r="R92" s="240"/>
      <c r="S92" s="240"/>
      <c r="T92" s="240"/>
      <c r="U92" s="240"/>
      <c r="V92" s="240"/>
      <c r="W92" s="240"/>
      <c r="X92" s="240"/>
      <c r="Y92" s="240"/>
      <c r="Z92" s="240"/>
      <c r="AA92" s="240"/>
      <c r="AB92" s="241"/>
      <c r="AC92" s="241"/>
      <c r="AD92" s="112"/>
      <c r="AE92" s="112"/>
      <c r="AF92" s="112"/>
      <c r="AG92" s="245"/>
      <c r="AH92" s="112"/>
      <c r="AI92" s="243"/>
      <c r="AJ92" s="243"/>
      <c r="AK92" s="245"/>
      <c r="AL92" s="112"/>
      <c r="AM92" s="243"/>
      <c r="AN92" s="243"/>
      <c r="AO92" s="245"/>
      <c r="AP92" s="112"/>
      <c r="AQ92" s="243"/>
      <c r="AR92" s="243"/>
      <c r="AS92" s="245"/>
      <c r="AT92" s="112"/>
      <c r="AU92" s="243"/>
      <c r="AV92" s="243"/>
      <c r="AW92" s="245"/>
      <c r="AX92" s="112"/>
      <c r="AY92" s="243"/>
      <c r="AZ92" s="243"/>
      <c r="BA92" s="245"/>
      <c r="BB92" s="112"/>
      <c r="BC92" s="243"/>
      <c r="BD92" s="243"/>
      <c r="BE92" s="245"/>
      <c r="BF92" s="112"/>
      <c r="BG92" s="243"/>
      <c r="BH92" s="243"/>
      <c r="BI92" s="245"/>
      <c r="BJ92" s="112"/>
      <c r="BK92" s="243"/>
      <c r="BL92" s="243"/>
      <c r="BM92" s="245"/>
      <c r="BN92" s="112"/>
      <c r="BO92" s="243"/>
      <c r="BP92" s="243"/>
      <c r="BQ92" s="245"/>
      <c r="BR92" s="112"/>
      <c r="BS92" s="243"/>
      <c r="BT92" s="243"/>
      <c r="BU92" s="112"/>
      <c r="BV92" s="245"/>
      <c r="BW92" s="112"/>
      <c r="BX92" s="243"/>
      <c r="BY92" s="243"/>
      <c r="BZ92" s="245"/>
      <c r="CA92" s="112"/>
      <c r="CB92" s="243"/>
      <c r="CC92" s="243"/>
      <c r="CD92" s="245"/>
      <c r="CE92" s="112"/>
      <c r="CF92" s="243"/>
      <c r="CG92" s="243"/>
      <c r="CH92" s="245"/>
      <c r="CI92" s="112"/>
      <c r="CJ92" s="243"/>
      <c r="CK92" s="243"/>
      <c r="CL92" s="245"/>
      <c r="CM92" s="112"/>
      <c r="CN92" s="243"/>
      <c r="CO92" s="243"/>
      <c r="CP92" s="245"/>
      <c r="CQ92" s="112"/>
      <c r="CR92" s="243"/>
      <c r="CS92" s="243"/>
      <c r="CT92" s="245"/>
      <c r="CU92" s="112"/>
      <c r="CV92" s="243"/>
      <c r="CW92" s="243"/>
      <c r="CX92" s="245"/>
      <c r="CY92" s="112"/>
      <c r="CZ92" s="243"/>
      <c r="DA92" s="243"/>
      <c r="DB92" s="245"/>
      <c r="DC92" s="112"/>
      <c r="DD92" s="243"/>
      <c r="DE92" s="243"/>
      <c r="DF92" s="245"/>
      <c r="DG92" s="112"/>
      <c r="DH92" s="243"/>
      <c r="DI92" s="243"/>
      <c r="DJ92" s="112"/>
      <c r="DK92" s="243"/>
      <c r="DL92" s="243"/>
      <c r="DM92" s="243"/>
      <c r="DN92" s="243"/>
      <c r="DO92" s="243"/>
      <c r="DP92" s="243"/>
      <c r="DQ92" s="243"/>
      <c r="DR92" s="243"/>
      <c r="DS92" s="243"/>
      <c r="DT92" s="244"/>
      <c r="DU92" s="112"/>
    </row>
    <row r="93" spans="1:125" x14ac:dyDescent="0.2">
      <c r="A93" s="112"/>
      <c r="B93" s="112"/>
      <c r="C93" s="112"/>
      <c r="D93" s="112"/>
      <c r="E93" s="112"/>
      <c r="F93" s="112"/>
      <c r="G93" s="112"/>
      <c r="H93" s="112"/>
      <c r="I93" s="112"/>
      <c r="J93" s="112"/>
      <c r="K93" s="112"/>
      <c r="L93" s="112"/>
      <c r="M93" s="112"/>
      <c r="N93" s="112"/>
      <c r="O93" s="112"/>
      <c r="P93" s="112"/>
      <c r="Q93" s="112"/>
      <c r="R93" s="240"/>
      <c r="S93" s="240"/>
      <c r="T93" s="240"/>
      <c r="U93" s="240"/>
      <c r="V93" s="240"/>
      <c r="W93" s="240"/>
      <c r="X93" s="240"/>
      <c r="Y93" s="240"/>
      <c r="Z93" s="240"/>
      <c r="AA93" s="240"/>
      <c r="AB93" s="241"/>
      <c r="AC93" s="241"/>
      <c r="AD93" s="112"/>
      <c r="AE93" s="112"/>
      <c r="AF93" s="112"/>
      <c r="AG93" s="245"/>
      <c r="AH93" s="112"/>
      <c r="AI93" s="243"/>
      <c r="AJ93" s="243"/>
      <c r="AK93" s="245"/>
      <c r="AL93" s="112"/>
      <c r="AM93" s="243"/>
      <c r="AN93" s="243"/>
      <c r="AO93" s="245"/>
      <c r="AP93" s="112"/>
      <c r="AQ93" s="243"/>
      <c r="AR93" s="243"/>
      <c r="AS93" s="245"/>
      <c r="AT93" s="112"/>
      <c r="AU93" s="243"/>
      <c r="AV93" s="243"/>
      <c r="AW93" s="245"/>
      <c r="AX93" s="112"/>
      <c r="AY93" s="243"/>
      <c r="AZ93" s="243"/>
      <c r="BA93" s="245"/>
      <c r="BB93" s="112"/>
      <c r="BC93" s="243"/>
      <c r="BD93" s="243"/>
      <c r="BE93" s="245"/>
      <c r="BF93" s="112"/>
      <c r="BG93" s="243"/>
      <c r="BH93" s="243"/>
      <c r="BI93" s="245"/>
      <c r="BJ93" s="112"/>
      <c r="BK93" s="243"/>
      <c r="BL93" s="243"/>
      <c r="BM93" s="245"/>
      <c r="BN93" s="112"/>
      <c r="BO93" s="243"/>
      <c r="BP93" s="243"/>
      <c r="BQ93" s="245"/>
      <c r="BR93" s="112"/>
      <c r="BS93" s="243"/>
      <c r="BT93" s="243"/>
      <c r="BU93" s="112"/>
      <c r="BV93" s="245"/>
      <c r="BW93" s="112"/>
      <c r="BX93" s="243"/>
      <c r="BY93" s="243"/>
      <c r="BZ93" s="245"/>
      <c r="CA93" s="112"/>
      <c r="CB93" s="243"/>
      <c r="CC93" s="243"/>
      <c r="CD93" s="245"/>
      <c r="CE93" s="112"/>
      <c r="CF93" s="243"/>
      <c r="CG93" s="243"/>
      <c r="CH93" s="245"/>
      <c r="CI93" s="112"/>
      <c r="CJ93" s="243"/>
      <c r="CK93" s="243"/>
      <c r="CL93" s="245"/>
      <c r="CM93" s="112"/>
      <c r="CN93" s="243"/>
      <c r="CO93" s="243"/>
      <c r="CP93" s="245"/>
      <c r="CQ93" s="112"/>
      <c r="CR93" s="243"/>
      <c r="CS93" s="243"/>
      <c r="CT93" s="245"/>
      <c r="CU93" s="112"/>
      <c r="CV93" s="243"/>
      <c r="CW93" s="243"/>
      <c r="CX93" s="245"/>
      <c r="CY93" s="112"/>
      <c r="CZ93" s="243"/>
      <c r="DA93" s="243"/>
      <c r="DB93" s="245"/>
      <c r="DC93" s="112"/>
      <c r="DD93" s="243"/>
      <c r="DE93" s="243"/>
      <c r="DF93" s="245"/>
      <c r="DG93" s="112"/>
      <c r="DH93" s="243"/>
      <c r="DI93" s="243"/>
      <c r="DJ93" s="112"/>
      <c r="DK93" s="243"/>
      <c r="DL93" s="243"/>
      <c r="DM93" s="243"/>
      <c r="DN93" s="243"/>
      <c r="DO93" s="243"/>
      <c r="DP93" s="243"/>
      <c r="DQ93" s="243"/>
      <c r="DR93" s="243"/>
      <c r="DS93" s="243"/>
      <c r="DT93" s="244"/>
      <c r="DU93" s="112"/>
    </row>
    <row r="94" spans="1:125" x14ac:dyDescent="0.2">
      <c r="A94" s="112"/>
      <c r="B94" s="112"/>
      <c r="C94" s="112"/>
      <c r="D94" s="112"/>
      <c r="E94" s="112"/>
      <c r="F94" s="112"/>
      <c r="G94" s="112"/>
      <c r="H94" s="112"/>
      <c r="I94" s="112"/>
      <c r="J94" s="112"/>
      <c r="K94" s="112"/>
      <c r="L94" s="112"/>
      <c r="M94" s="112"/>
      <c r="N94" s="112"/>
      <c r="O94" s="112"/>
      <c r="P94" s="112"/>
      <c r="Q94" s="112"/>
      <c r="R94" s="240"/>
      <c r="S94" s="240"/>
      <c r="T94" s="240"/>
      <c r="U94" s="240"/>
      <c r="V94" s="240"/>
      <c r="W94" s="240"/>
      <c r="X94" s="240"/>
      <c r="Y94" s="240"/>
      <c r="Z94" s="240"/>
      <c r="AA94" s="240"/>
      <c r="AB94" s="241"/>
      <c r="AC94" s="241"/>
      <c r="AD94" s="112"/>
      <c r="AE94" s="112"/>
      <c r="AF94" s="112"/>
      <c r="AG94" s="245"/>
      <c r="AH94" s="112"/>
      <c r="AI94" s="243"/>
      <c r="AJ94" s="243"/>
      <c r="AK94" s="245"/>
      <c r="AL94" s="112"/>
      <c r="AM94" s="243"/>
      <c r="AN94" s="243"/>
      <c r="AO94" s="245"/>
      <c r="AP94" s="112"/>
      <c r="AQ94" s="243"/>
      <c r="AR94" s="243"/>
      <c r="AS94" s="245"/>
      <c r="AT94" s="112"/>
      <c r="AU94" s="243"/>
      <c r="AV94" s="243"/>
      <c r="AW94" s="245"/>
      <c r="AX94" s="112"/>
      <c r="AY94" s="243"/>
      <c r="AZ94" s="243"/>
      <c r="BA94" s="245"/>
      <c r="BB94" s="112"/>
      <c r="BC94" s="243"/>
      <c r="BD94" s="243"/>
      <c r="BE94" s="245"/>
      <c r="BF94" s="112"/>
      <c r="BG94" s="243"/>
      <c r="BH94" s="243"/>
      <c r="BI94" s="245"/>
      <c r="BJ94" s="112"/>
      <c r="BK94" s="243"/>
      <c r="BL94" s="243"/>
      <c r="BM94" s="245"/>
      <c r="BN94" s="112"/>
      <c r="BO94" s="243"/>
      <c r="BP94" s="243"/>
      <c r="BQ94" s="245"/>
      <c r="BR94" s="112"/>
      <c r="BS94" s="243"/>
      <c r="BT94" s="243"/>
      <c r="BU94" s="112"/>
      <c r="BV94" s="245"/>
      <c r="BW94" s="112"/>
      <c r="BX94" s="243"/>
      <c r="BY94" s="243"/>
      <c r="BZ94" s="245"/>
      <c r="CA94" s="112"/>
      <c r="CB94" s="243"/>
      <c r="CC94" s="243"/>
      <c r="CD94" s="245"/>
      <c r="CE94" s="112"/>
      <c r="CF94" s="243"/>
      <c r="CG94" s="243"/>
      <c r="CH94" s="245"/>
      <c r="CI94" s="112"/>
      <c r="CJ94" s="243"/>
      <c r="CK94" s="243"/>
      <c r="CL94" s="245"/>
      <c r="CM94" s="112"/>
      <c r="CN94" s="243"/>
      <c r="CO94" s="243"/>
      <c r="CP94" s="245"/>
      <c r="CQ94" s="112"/>
      <c r="CR94" s="243"/>
      <c r="CS94" s="243"/>
      <c r="CT94" s="245"/>
      <c r="CU94" s="112"/>
      <c r="CV94" s="243"/>
      <c r="CW94" s="243"/>
      <c r="CX94" s="245"/>
      <c r="CY94" s="112"/>
      <c r="CZ94" s="243"/>
      <c r="DA94" s="243"/>
      <c r="DB94" s="245"/>
      <c r="DC94" s="112"/>
      <c r="DD94" s="243"/>
      <c r="DE94" s="243"/>
      <c r="DF94" s="245"/>
      <c r="DG94" s="112"/>
      <c r="DH94" s="243"/>
      <c r="DI94" s="243"/>
      <c r="DJ94" s="112"/>
      <c r="DK94" s="243"/>
      <c r="DL94" s="243"/>
      <c r="DM94" s="243"/>
      <c r="DN94" s="243"/>
      <c r="DO94" s="243"/>
      <c r="DP94" s="243"/>
      <c r="DQ94" s="243"/>
      <c r="DR94" s="243"/>
      <c r="DS94" s="243"/>
      <c r="DT94" s="244"/>
      <c r="DU94" s="112"/>
    </row>
    <row r="95" spans="1:125" x14ac:dyDescent="0.2">
      <c r="A95" s="112"/>
      <c r="B95" s="112"/>
      <c r="C95" s="112"/>
      <c r="D95" s="112"/>
      <c r="E95" s="112"/>
      <c r="F95" s="112"/>
      <c r="G95" s="112"/>
      <c r="H95" s="112"/>
      <c r="I95" s="112"/>
      <c r="J95" s="112"/>
      <c r="K95" s="112"/>
      <c r="L95" s="112"/>
      <c r="M95" s="112"/>
      <c r="N95" s="112"/>
      <c r="O95" s="112"/>
      <c r="P95" s="112"/>
      <c r="Q95" s="112"/>
      <c r="R95" s="240"/>
      <c r="S95" s="240"/>
      <c r="T95" s="240"/>
      <c r="U95" s="240"/>
      <c r="V95" s="240"/>
      <c r="W95" s="240"/>
      <c r="X95" s="240"/>
      <c r="Y95" s="240"/>
      <c r="Z95" s="240"/>
      <c r="AA95" s="240"/>
      <c r="AB95" s="241"/>
      <c r="AC95" s="241"/>
      <c r="AD95" s="112"/>
      <c r="AE95" s="112"/>
      <c r="AF95" s="112"/>
      <c r="AG95" s="245"/>
      <c r="AH95" s="112"/>
      <c r="AI95" s="243"/>
      <c r="AJ95" s="243"/>
      <c r="AK95" s="245"/>
      <c r="AL95" s="112"/>
      <c r="AM95" s="243"/>
      <c r="AN95" s="243"/>
      <c r="AO95" s="245"/>
      <c r="AP95" s="112"/>
      <c r="AQ95" s="243"/>
      <c r="AR95" s="243"/>
      <c r="AS95" s="245"/>
      <c r="AT95" s="112"/>
      <c r="AU95" s="243"/>
      <c r="AV95" s="243"/>
      <c r="AW95" s="245"/>
      <c r="AX95" s="112"/>
      <c r="AY95" s="243"/>
      <c r="AZ95" s="243"/>
      <c r="BA95" s="245"/>
      <c r="BB95" s="112"/>
      <c r="BC95" s="243"/>
      <c r="BD95" s="243"/>
      <c r="BE95" s="245"/>
      <c r="BF95" s="112"/>
      <c r="BG95" s="243"/>
      <c r="BH95" s="243"/>
      <c r="BI95" s="245"/>
      <c r="BJ95" s="112"/>
      <c r="BK95" s="243"/>
      <c r="BL95" s="243"/>
      <c r="BM95" s="245"/>
      <c r="BN95" s="112"/>
      <c r="BO95" s="243"/>
      <c r="BP95" s="243"/>
      <c r="BQ95" s="245"/>
      <c r="BR95" s="112"/>
      <c r="BS95" s="243"/>
      <c r="BT95" s="243"/>
      <c r="BU95" s="112"/>
      <c r="BV95" s="245"/>
      <c r="BW95" s="112"/>
      <c r="BX95" s="243"/>
      <c r="BY95" s="243"/>
      <c r="BZ95" s="245"/>
      <c r="CA95" s="112"/>
      <c r="CB95" s="243"/>
      <c r="CC95" s="243"/>
      <c r="CD95" s="245"/>
      <c r="CE95" s="112"/>
      <c r="CF95" s="243"/>
      <c r="CG95" s="243"/>
      <c r="CH95" s="245"/>
      <c r="CI95" s="112"/>
      <c r="CJ95" s="243"/>
      <c r="CK95" s="243"/>
      <c r="CL95" s="245"/>
      <c r="CM95" s="112"/>
      <c r="CN95" s="243"/>
      <c r="CO95" s="243"/>
      <c r="CP95" s="245"/>
      <c r="CQ95" s="112"/>
      <c r="CR95" s="243"/>
      <c r="CS95" s="243"/>
      <c r="CT95" s="245"/>
      <c r="CU95" s="112"/>
      <c r="CV95" s="243"/>
      <c r="CW95" s="243"/>
      <c r="CX95" s="245"/>
      <c r="CY95" s="112"/>
      <c r="CZ95" s="243"/>
      <c r="DA95" s="243"/>
      <c r="DB95" s="245"/>
      <c r="DC95" s="112"/>
      <c r="DD95" s="243"/>
      <c r="DE95" s="243"/>
      <c r="DF95" s="245"/>
      <c r="DG95" s="112"/>
      <c r="DH95" s="243"/>
      <c r="DI95" s="243"/>
      <c r="DJ95" s="112"/>
      <c r="DK95" s="243"/>
      <c r="DL95" s="243"/>
      <c r="DM95" s="243"/>
      <c r="DN95" s="243"/>
      <c r="DO95" s="243"/>
      <c r="DP95" s="243"/>
      <c r="DQ95" s="243"/>
      <c r="DR95" s="243"/>
      <c r="DS95" s="243"/>
      <c r="DT95" s="244"/>
      <c r="DU95" s="112"/>
    </row>
    <row r="96" spans="1:125" x14ac:dyDescent="0.2">
      <c r="A96" s="112"/>
      <c r="B96" s="112"/>
      <c r="C96" s="112"/>
      <c r="D96" s="112"/>
      <c r="E96" s="112"/>
      <c r="F96" s="112"/>
      <c r="G96" s="112"/>
      <c r="H96" s="112"/>
      <c r="I96" s="112"/>
      <c r="J96" s="112"/>
      <c r="K96" s="112"/>
      <c r="L96" s="112"/>
      <c r="M96" s="112"/>
      <c r="N96" s="112"/>
      <c r="O96" s="112"/>
      <c r="P96" s="112"/>
      <c r="Q96" s="112"/>
      <c r="R96" s="240"/>
      <c r="S96" s="240"/>
      <c r="T96" s="240"/>
      <c r="U96" s="240"/>
      <c r="V96" s="240"/>
      <c r="W96" s="240"/>
      <c r="X96" s="240"/>
      <c r="Y96" s="240"/>
      <c r="Z96" s="240"/>
      <c r="AA96" s="240"/>
      <c r="AB96" s="241"/>
      <c r="AC96" s="241"/>
      <c r="AD96" s="112"/>
      <c r="AE96" s="112"/>
      <c r="AF96" s="112"/>
      <c r="AG96" s="245"/>
      <c r="AH96" s="112"/>
      <c r="AI96" s="243"/>
      <c r="AJ96" s="243"/>
      <c r="AK96" s="245"/>
      <c r="AL96" s="112"/>
      <c r="AM96" s="243"/>
      <c r="AN96" s="243"/>
      <c r="AO96" s="245"/>
      <c r="AP96" s="112"/>
      <c r="AQ96" s="243"/>
      <c r="AR96" s="243"/>
      <c r="AS96" s="245"/>
      <c r="AT96" s="112"/>
      <c r="AU96" s="243"/>
      <c r="AV96" s="243"/>
      <c r="AW96" s="245"/>
      <c r="AX96" s="112"/>
      <c r="AY96" s="243"/>
      <c r="AZ96" s="243"/>
      <c r="BA96" s="245"/>
      <c r="BB96" s="112"/>
      <c r="BC96" s="243"/>
      <c r="BD96" s="243"/>
      <c r="BE96" s="245"/>
      <c r="BF96" s="112"/>
      <c r="BG96" s="243"/>
      <c r="BH96" s="243"/>
      <c r="BI96" s="245"/>
      <c r="BJ96" s="112"/>
      <c r="BK96" s="243"/>
      <c r="BL96" s="243"/>
      <c r="BM96" s="245"/>
      <c r="BN96" s="112"/>
      <c r="BO96" s="243"/>
      <c r="BP96" s="243"/>
      <c r="BQ96" s="245"/>
      <c r="BR96" s="112"/>
      <c r="BS96" s="243"/>
      <c r="BT96" s="243"/>
      <c r="BU96" s="112"/>
      <c r="BV96" s="245"/>
      <c r="BW96" s="112"/>
      <c r="BX96" s="243"/>
      <c r="BY96" s="243"/>
      <c r="BZ96" s="245"/>
      <c r="CA96" s="112"/>
      <c r="CB96" s="243"/>
      <c r="CC96" s="243"/>
      <c r="CD96" s="245"/>
      <c r="CE96" s="112"/>
      <c r="CF96" s="243"/>
      <c r="CG96" s="243"/>
      <c r="CH96" s="245"/>
      <c r="CI96" s="112"/>
      <c r="CJ96" s="243"/>
      <c r="CK96" s="243"/>
      <c r="CL96" s="245"/>
      <c r="CM96" s="112"/>
      <c r="CN96" s="243"/>
      <c r="CO96" s="243"/>
      <c r="CP96" s="245"/>
      <c r="CQ96" s="112"/>
      <c r="CR96" s="243"/>
      <c r="CS96" s="243"/>
      <c r="CT96" s="245"/>
      <c r="CU96" s="112"/>
      <c r="CV96" s="243"/>
      <c r="CW96" s="243"/>
      <c r="CX96" s="245"/>
      <c r="CY96" s="112"/>
      <c r="CZ96" s="243"/>
      <c r="DA96" s="243"/>
      <c r="DB96" s="245"/>
      <c r="DC96" s="112"/>
      <c r="DD96" s="243"/>
      <c r="DE96" s="243"/>
      <c r="DF96" s="245"/>
      <c r="DG96" s="112"/>
      <c r="DH96" s="243"/>
      <c r="DI96" s="243"/>
      <c r="DJ96" s="112"/>
      <c r="DK96" s="243"/>
      <c r="DL96" s="243"/>
      <c r="DM96" s="243"/>
      <c r="DN96" s="243"/>
      <c r="DO96" s="243"/>
      <c r="DP96" s="243"/>
      <c r="DQ96" s="243"/>
      <c r="DR96" s="243"/>
      <c r="DS96" s="243"/>
      <c r="DT96" s="244"/>
      <c r="DU96" s="112"/>
    </row>
    <row r="97" spans="1:125" x14ac:dyDescent="0.2">
      <c r="A97" s="112"/>
      <c r="B97" s="112"/>
      <c r="C97" s="112"/>
      <c r="D97" s="112"/>
      <c r="E97" s="112"/>
      <c r="F97" s="112"/>
      <c r="G97" s="112"/>
      <c r="H97" s="112"/>
      <c r="I97" s="112"/>
      <c r="J97" s="112"/>
      <c r="K97" s="112"/>
      <c r="L97" s="112"/>
      <c r="M97" s="112"/>
      <c r="N97" s="112"/>
      <c r="O97" s="112"/>
      <c r="P97" s="112"/>
      <c r="Q97" s="112"/>
      <c r="R97" s="240"/>
      <c r="S97" s="240"/>
      <c r="T97" s="240"/>
      <c r="U97" s="240"/>
      <c r="V97" s="240"/>
      <c r="W97" s="240"/>
      <c r="X97" s="240"/>
      <c r="Y97" s="240"/>
      <c r="Z97" s="240"/>
      <c r="AA97" s="240"/>
      <c r="AB97" s="241"/>
      <c r="AC97" s="241"/>
      <c r="AD97" s="112"/>
      <c r="AE97" s="112"/>
      <c r="AF97" s="112"/>
      <c r="AG97" s="245"/>
      <c r="AH97" s="112"/>
      <c r="AI97" s="243"/>
      <c r="AJ97" s="243"/>
      <c r="AK97" s="245"/>
      <c r="AL97" s="112"/>
      <c r="AM97" s="243"/>
      <c r="AN97" s="243"/>
      <c r="AO97" s="245"/>
      <c r="AP97" s="112"/>
      <c r="AQ97" s="243"/>
      <c r="AR97" s="243"/>
      <c r="AS97" s="245"/>
      <c r="AT97" s="112"/>
      <c r="AU97" s="243"/>
      <c r="AV97" s="243"/>
      <c r="AW97" s="245"/>
      <c r="AX97" s="112"/>
      <c r="AY97" s="243"/>
      <c r="AZ97" s="243"/>
      <c r="BA97" s="245"/>
      <c r="BB97" s="112"/>
      <c r="BC97" s="243"/>
      <c r="BD97" s="243"/>
      <c r="BE97" s="245"/>
      <c r="BF97" s="112"/>
      <c r="BG97" s="243"/>
      <c r="BH97" s="243"/>
      <c r="BI97" s="245"/>
      <c r="BJ97" s="112"/>
      <c r="BK97" s="243"/>
      <c r="BL97" s="243"/>
      <c r="BM97" s="245"/>
      <c r="BN97" s="112"/>
      <c r="BO97" s="243"/>
      <c r="BP97" s="243"/>
      <c r="BQ97" s="245"/>
      <c r="BR97" s="112"/>
      <c r="BS97" s="243"/>
      <c r="BT97" s="243"/>
      <c r="BU97" s="112"/>
      <c r="BV97" s="245"/>
      <c r="BW97" s="112"/>
      <c r="BX97" s="243"/>
      <c r="BY97" s="243"/>
      <c r="BZ97" s="245"/>
      <c r="CA97" s="112"/>
      <c r="CB97" s="243"/>
      <c r="CC97" s="243"/>
      <c r="CD97" s="245"/>
      <c r="CE97" s="112"/>
      <c r="CF97" s="243"/>
      <c r="CG97" s="243"/>
      <c r="CH97" s="245"/>
      <c r="CI97" s="112"/>
      <c r="CJ97" s="243"/>
      <c r="CK97" s="243"/>
      <c r="CL97" s="245"/>
      <c r="CM97" s="112"/>
      <c r="CN97" s="243"/>
      <c r="CO97" s="243"/>
      <c r="CP97" s="245"/>
      <c r="CQ97" s="112"/>
      <c r="CR97" s="243"/>
      <c r="CS97" s="243"/>
      <c r="CT97" s="245"/>
      <c r="CU97" s="112"/>
      <c r="CV97" s="243"/>
      <c r="CW97" s="243"/>
      <c r="CX97" s="245"/>
      <c r="CY97" s="112"/>
      <c r="CZ97" s="243"/>
      <c r="DA97" s="243"/>
      <c r="DB97" s="245"/>
      <c r="DC97" s="112"/>
      <c r="DD97" s="243"/>
      <c r="DE97" s="243"/>
      <c r="DF97" s="245"/>
      <c r="DG97" s="112"/>
      <c r="DH97" s="243"/>
      <c r="DI97" s="243"/>
      <c r="DJ97" s="112"/>
      <c r="DK97" s="243"/>
      <c r="DL97" s="243"/>
      <c r="DM97" s="243"/>
      <c r="DN97" s="243"/>
      <c r="DO97" s="243"/>
      <c r="DP97" s="243"/>
      <c r="DQ97" s="243"/>
      <c r="DR97" s="243"/>
      <c r="DS97" s="243"/>
      <c r="DT97" s="244"/>
      <c r="DU97" s="112"/>
    </row>
    <row r="98" spans="1:125" x14ac:dyDescent="0.2">
      <c r="A98" s="112"/>
      <c r="B98" s="112"/>
      <c r="C98" s="112"/>
      <c r="D98" s="112"/>
      <c r="E98" s="112"/>
      <c r="F98" s="112"/>
      <c r="G98" s="112"/>
      <c r="H98" s="112"/>
      <c r="I98" s="112"/>
      <c r="J98" s="112"/>
      <c r="K98" s="112"/>
      <c r="L98" s="112"/>
      <c r="M98" s="112"/>
      <c r="N98" s="112"/>
      <c r="O98" s="112"/>
      <c r="P98" s="112"/>
      <c r="Q98" s="112"/>
      <c r="R98" s="240"/>
      <c r="S98" s="240"/>
      <c r="T98" s="240"/>
      <c r="U98" s="240"/>
      <c r="V98" s="240"/>
      <c r="W98" s="240"/>
      <c r="X98" s="240"/>
      <c r="Y98" s="240"/>
      <c r="Z98" s="240"/>
      <c r="AA98" s="240"/>
      <c r="AB98" s="241"/>
      <c r="AC98" s="241"/>
      <c r="AD98" s="112"/>
      <c r="AE98" s="112"/>
      <c r="AF98" s="112"/>
      <c r="AG98" s="245"/>
      <c r="AH98" s="112"/>
      <c r="AI98" s="243"/>
      <c r="AJ98" s="243"/>
      <c r="AK98" s="245"/>
      <c r="AL98" s="112"/>
      <c r="AM98" s="243"/>
      <c r="AN98" s="243"/>
      <c r="AO98" s="245"/>
      <c r="AP98" s="112"/>
      <c r="AQ98" s="243"/>
      <c r="AR98" s="243"/>
      <c r="AS98" s="245"/>
      <c r="AT98" s="112"/>
      <c r="AU98" s="243"/>
      <c r="AV98" s="243"/>
      <c r="AW98" s="245"/>
      <c r="AX98" s="112"/>
      <c r="AY98" s="243"/>
      <c r="AZ98" s="243"/>
      <c r="BA98" s="245"/>
      <c r="BB98" s="112"/>
      <c r="BC98" s="243"/>
      <c r="BD98" s="243"/>
      <c r="BE98" s="245"/>
      <c r="BF98" s="112"/>
      <c r="BG98" s="243"/>
      <c r="BH98" s="243"/>
      <c r="BI98" s="245"/>
      <c r="BJ98" s="112"/>
      <c r="BK98" s="243"/>
      <c r="BL98" s="243"/>
      <c r="BM98" s="245"/>
      <c r="BN98" s="112"/>
      <c r="BO98" s="243"/>
      <c r="BP98" s="243"/>
      <c r="BQ98" s="245"/>
      <c r="BR98" s="112"/>
      <c r="BS98" s="243"/>
      <c r="BT98" s="243"/>
      <c r="BU98" s="112"/>
      <c r="BV98" s="245"/>
      <c r="BW98" s="112"/>
      <c r="BX98" s="243"/>
      <c r="BY98" s="243"/>
      <c r="BZ98" s="245"/>
      <c r="CA98" s="112"/>
      <c r="CB98" s="243"/>
      <c r="CC98" s="243"/>
      <c r="CD98" s="245"/>
      <c r="CE98" s="112"/>
      <c r="CF98" s="243"/>
      <c r="CG98" s="243"/>
      <c r="CH98" s="245"/>
      <c r="CI98" s="112"/>
      <c r="CJ98" s="243"/>
      <c r="CK98" s="243"/>
      <c r="CL98" s="245"/>
      <c r="CM98" s="112"/>
      <c r="CN98" s="243"/>
      <c r="CO98" s="243"/>
      <c r="CP98" s="245"/>
      <c r="CQ98" s="112"/>
      <c r="CR98" s="243"/>
      <c r="CS98" s="243"/>
      <c r="CT98" s="245"/>
      <c r="CU98" s="112"/>
      <c r="CV98" s="243"/>
      <c r="CW98" s="243"/>
      <c r="CX98" s="245"/>
      <c r="CY98" s="112"/>
      <c r="CZ98" s="243"/>
      <c r="DA98" s="243"/>
      <c r="DB98" s="245"/>
      <c r="DC98" s="112"/>
      <c r="DD98" s="243"/>
      <c r="DE98" s="243"/>
      <c r="DF98" s="245"/>
      <c r="DG98" s="112"/>
      <c r="DH98" s="243"/>
      <c r="DI98" s="243"/>
      <c r="DJ98" s="112"/>
      <c r="DK98" s="243"/>
      <c r="DL98" s="243"/>
      <c r="DM98" s="243"/>
      <c r="DN98" s="243"/>
      <c r="DO98" s="243"/>
      <c r="DP98" s="243"/>
      <c r="DQ98" s="243"/>
      <c r="DR98" s="243"/>
      <c r="DS98" s="243"/>
      <c r="DT98" s="244"/>
      <c r="DU98" s="112"/>
    </row>
    <row r="99" spans="1:125" x14ac:dyDescent="0.2">
      <c r="A99" s="112"/>
      <c r="B99" s="112"/>
      <c r="C99" s="112"/>
      <c r="D99" s="112"/>
      <c r="E99" s="112"/>
      <c r="F99" s="112"/>
      <c r="G99" s="112"/>
      <c r="H99" s="112"/>
      <c r="I99" s="112"/>
      <c r="J99" s="112"/>
      <c r="K99" s="112"/>
      <c r="L99" s="112"/>
      <c r="M99" s="112"/>
      <c r="N99" s="112"/>
      <c r="O99" s="112"/>
      <c r="P99" s="112"/>
      <c r="Q99" s="112"/>
      <c r="R99" s="240"/>
      <c r="S99" s="240"/>
      <c r="T99" s="240"/>
      <c r="U99" s="240"/>
      <c r="V99" s="240"/>
      <c r="W99" s="240"/>
      <c r="X99" s="240"/>
      <c r="Y99" s="240"/>
      <c r="Z99" s="240"/>
      <c r="AA99" s="240"/>
      <c r="AB99" s="241"/>
      <c r="AC99" s="241"/>
      <c r="AD99" s="112"/>
      <c r="AE99" s="112"/>
      <c r="AF99" s="112"/>
      <c r="AG99" s="245"/>
      <c r="AH99" s="112"/>
      <c r="AI99" s="243"/>
      <c r="AJ99" s="243"/>
      <c r="AK99" s="245"/>
      <c r="AL99" s="112"/>
      <c r="AM99" s="243"/>
      <c r="AN99" s="243"/>
      <c r="AO99" s="245"/>
      <c r="AP99" s="112"/>
      <c r="AQ99" s="243"/>
      <c r="AR99" s="243"/>
      <c r="AS99" s="245"/>
      <c r="AT99" s="112"/>
      <c r="AU99" s="243"/>
      <c r="AV99" s="243"/>
      <c r="AW99" s="245"/>
      <c r="AX99" s="112"/>
      <c r="AY99" s="243"/>
      <c r="AZ99" s="243"/>
      <c r="BA99" s="245"/>
      <c r="BB99" s="112"/>
      <c r="BC99" s="243"/>
      <c r="BD99" s="243"/>
      <c r="BE99" s="245"/>
      <c r="BF99" s="112"/>
      <c r="BG99" s="243"/>
      <c r="BH99" s="243"/>
      <c r="BI99" s="245"/>
      <c r="BJ99" s="112"/>
      <c r="BK99" s="243"/>
      <c r="BL99" s="243"/>
      <c r="BM99" s="245"/>
      <c r="BN99" s="112"/>
      <c r="BO99" s="243"/>
      <c r="BP99" s="243"/>
      <c r="BQ99" s="245"/>
      <c r="BR99" s="112"/>
      <c r="BS99" s="243"/>
      <c r="BT99" s="243"/>
      <c r="BU99" s="112"/>
      <c r="BV99" s="245"/>
      <c r="BW99" s="112"/>
      <c r="BX99" s="243"/>
      <c r="BY99" s="243"/>
      <c r="BZ99" s="245"/>
      <c r="CA99" s="112"/>
      <c r="CB99" s="243"/>
      <c r="CC99" s="243"/>
      <c r="CD99" s="245"/>
      <c r="CE99" s="112"/>
      <c r="CF99" s="243"/>
      <c r="CG99" s="243"/>
      <c r="CH99" s="245"/>
      <c r="CI99" s="112"/>
      <c r="CJ99" s="243"/>
      <c r="CK99" s="243"/>
      <c r="CL99" s="245"/>
      <c r="CM99" s="112"/>
      <c r="CN99" s="243"/>
      <c r="CO99" s="243"/>
      <c r="CP99" s="245"/>
      <c r="CQ99" s="112"/>
      <c r="CR99" s="243"/>
      <c r="CS99" s="243"/>
      <c r="CT99" s="245"/>
      <c r="CU99" s="112"/>
      <c r="CV99" s="243"/>
      <c r="CW99" s="243"/>
      <c r="CX99" s="245"/>
      <c r="CY99" s="112"/>
      <c r="CZ99" s="243"/>
      <c r="DA99" s="243"/>
      <c r="DB99" s="245"/>
      <c r="DC99" s="112"/>
      <c r="DD99" s="243"/>
      <c r="DE99" s="243"/>
      <c r="DF99" s="245"/>
      <c r="DG99" s="112"/>
      <c r="DH99" s="243"/>
      <c r="DI99" s="243"/>
      <c r="DJ99" s="112"/>
      <c r="DK99" s="243"/>
      <c r="DL99" s="243"/>
      <c r="DM99" s="243"/>
      <c r="DN99" s="243"/>
      <c r="DO99" s="243"/>
      <c r="DP99" s="243"/>
      <c r="DQ99" s="243"/>
      <c r="DR99" s="243"/>
      <c r="DS99" s="243"/>
      <c r="DT99" s="244"/>
      <c r="DU99" s="112"/>
    </row>
    <row r="100" spans="1:125" x14ac:dyDescent="0.2">
      <c r="A100" s="112"/>
      <c r="B100" s="112"/>
      <c r="C100" s="112"/>
      <c r="D100" s="112"/>
      <c r="E100" s="112"/>
      <c r="F100" s="112"/>
      <c r="G100" s="112"/>
      <c r="H100" s="112"/>
      <c r="I100" s="112"/>
      <c r="J100" s="112"/>
      <c r="K100" s="112"/>
      <c r="L100" s="112"/>
      <c r="M100" s="112"/>
      <c r="N100" s="112"/>
      <c r="O100" s="112"/>
      <c r="P100" s="112"/>
      <c r="Q100" s="112"/>
      <c r="R100" s="240"/>
      <c r="S100" s="240"/>
      <c r="T100" s="240"/>
      <c r="U100" s="240"/>
      <c r="V100" s="240"/>
      <c r="W100" s="240"/>
      <c r="X100" s="240"/>
      <c r="Y100" s="240"/>
      <c r="Z100" s="240"/>
      <c r="AA100" s="240"/>
      <c r="AB100" s="241"/>
      <c r="AC100" s="241"/>
      <c r="AD100" s="112"/>
      <c r="AE100" s="112"/>
      <c r="AF100" s="112"/>
      <c r="AG100" s="245"/>
      <c r="AH100" s="112"/>
      <c r="AI100" s="243"/>
      <c r="AJ100" s="243"/>
      <c r="AK100" s="245"/>
      <c r="AL100" s="112"/>
      <c r="AM100" s="243"/>
      <c r="AN100" s="243"/>
      <c r="AO100" s="245"/>
      <c r="AP100" s="112"/>
      <c r="AQ100" s="243"/>
      <c r="AR100" s="243"/>
      <c r="AS100" s="245"/>
      <c r="AT100" s="112"/>
      <c r="AU100" s="243"/>
      <c r="AV100" s="243"/>
      <c r="AW100" s="245"/>
      <c r="AX100" s="112"/>
      <c r="AY100" s="243"/>
      <c r="AZ100" s="243"/>
      <c r="BA100" s="245"/>
      <c r="BB100" s="112"/>
      <c r="BC100" s="243"/>
      <c r="BD100" s="243"/>
      <c r="BE100" s="245"/>
      <c r="BF100" s="112"/>
      <c r="BG100" s="243"/>
      <c r="BH100" s="243"/>
      <c r="BI100" s="245"/>
      <c r="BJ100" s="112"/>
      <c r="BK100" s="243"/>
      <c r="BL100" s="243"/>
      <c r="BM100" s="245"/>
      <c r="BN100" s="112"/>
      <c r="BO100" s="243"/>
      <c r="BP100" s="243"/>
      <c r="BQ100" s="245"/>
      <c r="BR100" s="112"/>
      <c r="BS100" s="243"/>
      <c r="BT100" s="243"/>
      <c r="BU100" s="112"/>
      <c r="BV100" s="245"/>
      <c r="BW100" s="112"/>
      <c r="BX100" s="243"/>
      <c r="BY100" s="243"/>
      <c r="BZ100" s="245"/>
      <c r="CA100" s="112"/>
      <c r="CB100" s="243"/>
      <c r="CC100" s="243"/>
      <c r="CD100" s="245"/>
      <c r="CE100" s="112"/>
      <c r="CF100" s="243"/>
      <c r="CG100" s="243"/>
      <c r="CH100" s="245"/>
      <c r="CI100" s="112"/>
      <c r="CJ100" s="243"/>
      <c r="CK100" s="243"/>
      <c r="CL100" s="245"/>
      <c r="CM100" s="112"/>
      <c r="CN100" s="243"/>
      <c r="CO100" s="243"/>
      <c r="CP100" s="245"/>
      <c r="CQ100" s="112"/>
      <c r="CR100" s="243"/>
      <c r="CS100" s="243"/>
      <c r="CT100" s="245"/>
      <c r="CU100" s="112"/>
      <c r="CV100" s="243"/>
      <c r="CW100" s="243"/>
      <c r="CX100" s="245"/>
      <c r="CY100" s="112"/>
      <c r="CZ100" s="243"/>
      <c r="DA100" s="243"/>
      <c r="DB100" s="245"/>
      <c r="DC100" s="112"/>
      <c r="DD100" s="243"/>
      <c r="DE100" s="243"/>
      <c r="DF100" s="245"/>
      <c r="DG100" s="112"/>
      <c r="DH100" s="243"/>
      <c r="DI100" s="243"/>
      <c r="DJ100" s="112"/>
      <c r="DK100" s="243"/>
      <c r="DL100" s="243"/>
      <c r="DM100" s="243"/>
      <c r="DN100" s="243"/>
      <c r="DO100" s="243"/>
      <c r="DP100" s="243"/>
      <c r="DQ100" s="243"/>
      <c r="DR100" s="243"/>
      <c r="DS100" s="243"/>
      <c r="DT100" s="244"/>
      <c r="DU100" s="112"/>
    </row>
    <row r="101" spans="1:125" x14ac:dyDescent="0.2">
      <c r="A101" s="112"/>
      <c r="B101" s="112"/>
      <c r="C101" s="112"/>
      <c r="D101" s="112"/>
      <c r="E101" s="112"/>
      <c r="F101" s="112"/>
      <c r="G101" s="112"/>
      <c r="H101" s="112"/>
      <c r="I101" s="112"/>
      <c r="J101" s="112"/>
      <c r="K101" s="112"/>
      <c r="L101" s="112"/>
      <c r="M101" s="112"/>
      <c r="N101" s="112"/>
      <c r="O101" s="112"/>
      <c r="P101" s="112"/>
      <c r="Q101" s="112"/>
      <c r="R101" s="240"/>
      <c r="S101" s="240"/>
      <c r="T101" s="240"/>
      <c r="U101" s="240"/>
      <c r="V101" s="240"/>
      <c r="W101" s="240"/>
      <c r="X101" s="240"/>
      <c r="Y101" s="240"/>
      <c r="Z101" s="240"/>
      <c r="AA101" s="240"/>
      <c r="AB101" s="241"/>
      <c r="AC101" s="241"/>
      <c r="AD101" s="112"/>
      <c r="AE101" s="112"/>
      <c r="AF101" s="112"/>
      <c r="AG101" s="245"/>
      <c r="AH101" s="112"/>
      <c r="AI101" s="243"/>
      <c r="AJ101" s="243"/>
      <c r="AK101" s="245"/>
      <c r="AL101" s="112"/>
      <c r="AM101" s="243"/>
      <c r="AN101" s="243"/>
      <c r="AO101" s="245"/>
      <c r="AP101" s="112"/>
      <c r="AQ101" s="243"/>
      <c r="AR101" s="243"/>
      <c r="AS101" s="245"/>
      <c r="AT101" s="112"/>
      <c r="AU101" s="243"/>
      <c r="AV101" s="243"/>
      <c r="AW101" s="245"/>
      <c r="AX101" s="112"/>
      <c r="AY101" s="243"/>
      <c r="AZ101" s="243"/>
      <c r="BA101" s="245"/>
      <c r="BB101" s="112"/>
      <c r="BC101" s="243"/>
      <c r="BD101" s="243"/>
      <c r="BE101" s="245"/>
      <c r="BF101" s="112"/>
      <c r="BG101" s="243"/>
      <c r="BH101" s="243"/>
      <c r="BI101" s="245"/>
      <c r="BJ101" s="112"/>
      <c r="BK101" s="243"/>
      <c r="BL101" s="243"/>
      <c r="BM101" s="245"/>
      <c r="BN101" s="112"/>
      <c r="BO101" s="243"/>
      <c r="BP101" s="243"/>
      <c r="BQ101" s="245"/>
      <c r="BR101" s="112"/>
      <c r="BS101" s="243"/>
      <c r="BT101" s="243"/>
      <c r="BU101" s="112"/>
      <c r="BV101" s="245"/>
      <c r="BW101" s="112"/>
      <c r="BX101" s="243"/>
      <c r="BY101" s="243"/>
      <c r="BZ101" s="245"/>
      <c r="CA101" s="112"/>
      <c r="CB101" s="243"/>
      <c r="CC101" s="243"/>
      <c r="CD101" s="245"/>
      <c r="CE101" s="112"/>
      <c r="CF101" s="243"/>
      <c r="CG101" s="243"/>
      <c r="CH101" s="245"/>
      <c r="CI101" s="112"/>
      <c r="CJ101" s="243"/>
      <c r="CK101" s="243"/>
      <c r="CL101" s="245"/>
      <c r="CM101" s="112"/>
      <c r="CN101" s="243"/>
      <c r="CO101" s="243"/>
      <c r="CP101" s="245"/>
      <c r="CQ101" s="112"/>
      <c r="CR101" s="243"/>
      <c r="CS101" s="243"/>
      <c r="CT101" s="245"/>
      <c r="CU101" s="112"/>
      <c r="CV101" s="243"/>
      <c r="CW101" s="243"/>
      <c r="CX101" s="245"/>
      <c r="CY101" s="112"/>
      <c r="CZ101" s="243"/>
      <c r="DA101" s="243"/>
      <c r="DB101" s="245"/>
      <c r="DC101" s="112"/>
      <c r="DD101" s="243"/>
      <c r="DE101" s="243"/>
      <c r="DF101" s="245"/>
      <c r="DG101" s="112"/>
      <c r="DH101" s="243"/>
      <c r="DI101" s="243"/>
      <c r="DJ101" s="112"/>
      <c r="DK101" s="243"/>
      <c r="DL101" s="243"/>
      <c r="DM101" s="243"/>
      <c r="DN101" s="243"/>
      <c r="DO101" s="243"/>
      <c r="DP101" s="243"/>
      <c r="DQ101" s="243"/>
      <c r="DR101" s="243"/>
      <c r="DS101" s="243"/>
      <c r="DT101" s="244"/>
      <c r="DU101" s="112"/>
    </row>
    <row r="102" spans="1:125" x14ac:dyDescent="0.2">
      <c r="A102" s="112"/>
      <c r="B102" s="112"/>
      <c r="C102" s="112"/>
      <c r="D102" s="112"/>
      <c r="E102" s="112"/>
      <c r="F102" s="112"/>
      <c r="G102" s="112"/>
      <c r="H102" s="112"/>
      <c r="I102" s="112"/>
      <c r="J102" s="112"/>
      <c r="K102" s="112"/>
      <c r="L102" s="112"/>
      <c r="M102" s="112"/>
      <c r="N102" s="112"/>
      <c r="O102" s="112"/>
      <c r="P102" s="112"/>
      <c r="Q102" s="112"/>
      <c r="R102" s="240"/>
      <c r="S102" s="240"/>
      <c r="T102" s="240"/>
      <c r="U102" s="240"/>
      <c r="V102" s="240"/>
      <c r="W102" s="240"/>
      <c r="X102" s="240"/>
      <c r="Y102" s="240"/>
      <c r="Z102" s="240"/>
      <c r="AA102" s="240"/>
      <c r="AB102" s="241"/>
      <c r="AC102" s="241"/>
      <c r="AD102" s="112"/>
      <c r="AE102" s="112"/>
      <c r="AF102" s="112"/>
      <c r="AG102" s="245"/>
      <c r="AH102" s="112"/>
      <c r="AI102" s="243"/>
      <c r="AJ102" s="243"/>
      <c r="AK102" s="245"/>
      <c r="AL102" s="112"/>
      <c r="AM102" s="243"/>
      <c r="AN102" s="243"/>
      <c r="AO102" s="245"/>
      <c r="AP102" s="112"/>
      <c r="AQ102" s="243"/>
      <c r="AR102" s="243"/>
      <c r="AS102" s="245"/>
      <c r="AT102" s="112"/>
      <c r="AU102" s="243"/>
      <c r="AV102" s="243"/>
      <c r="AW102" s="245"/>
      <c r="AX102" s="112"/>
      <c r="AY102" s="243"/>
      <c r="AZ102" s="243"/>
      <c r="BA102" s="245"/>
      <c r="BB102" s="112"/>
      <c r="BC102" s="243"/>
      <c r="BD102" s="243"/>
      <c r="BE102" s="245"/>
      <c r="BF102" s="112"/>
      <c r="BG102" s="243"/>
      <c r="BH102" s="243"/>
      <c r="BI102" s="245"/>
      <c r="BJ102" s="112"/>
      <c r="BK102" s="243"/>
      <c r="BL102" s="243"/>
      <c r="BM102" s="245"/>
      <c r="BN102" s="112"/>
      <c r="BO102" s="243"/>
      <c r="BP102" s="243"/>
      <c r="BQ102" s="245"/>
      <c r="BR102" s="112"/>
      <c r="BS102" s="243"/>
      <c r="BT102" s="243"/>
      <c r="BU102" s="112"/>
      <c r="BV102" s="245"/>
      <c r="BW102" s="112"/>
      <c r="BX102" s="243"/>
      <c r="BY102" s="243"/>
      <c r="BZ102" s="245"/>
      <c r="CA102" s="112"/>
      <c r="CB102" s="243"/>
      <c r="CC102" s="243"/>
      <c r="CD102" s="245"/>
      <c r="CE102" s="112"/>
      <c r="CF102" s="243"/>
      <c r="CG102" s="243"/>
      <c r="CH102" s="245"/>
      <c r="CI102" s="112"/>
      <c r="CJ102" s="243"/>
      <c r="CK102" s="243"/>
      <c r="CL102" s="245"/>
      <c r="CM102" s="112"/>
      <c r="CN102" s="243"/>
      <c r="CO102" s="243"/>
      <c r="CP102" s="245"/>
      <c r="CQ102" s="112"/>
      <c r="CR102" s="243"/>
      <c r="CS102" s="243"/>
      <c r="CT102" s="245"/>
      <c r="CU102" s="112"/>
      <c r="CV102" s="243"/>
      <c r="CW102" s="243"/>
      <c r="CX102" s="245"/>
      <c r="CY102" s="112"/>
      <c r="CZ102" s="243"/>
      <c r="DA102" s="243"/>
      <c r="DB102" s="245"/>
      <c r="DC102" s="112"/>
      <c r="DD102" s="243"/>
      <c r="DE102" s="243"/>
      <c r="DF102" s="245"/>
      <c r="DG102" s="112"/>
      <c r="DH102" s="243"/>
      <c r="DI102" s="243"/>
      <c r="DJ102" s="112"/>
      <c r="DK102" s="243"/>
      <c r="DL102" s="243"/>
      <c r="DM102" s="243"/>
      <c r="DN102" s="243"/>
      <c r="DO102" s="243"/>
      <c r="DP102" s="243"/>
      <c r="DQ102" s="243"/>
      <c r="DR102" s="243"/>
      <c r="DS102" s="243"/>
      <c r="DT102" s="244"/>
      <c r="DU102" s="112"/>
    </row>
    <row r="103" spans="1:125" x14ac:dyDescent="0.2">
      <c r="A103" s="112"/>
      <c r="B103" s="112"/>
      <c r="C103" s="112"/>
      <c r="D103" s="112"/>
      <c r="E103" s="112"/>
      <c r="F103" s="112"/>
      <c r="G103" s="112"/>
      <c r="H103" s="112"/>
      <c r="I103" s="112"/>
      <c r="J103" s="112"/>
      <c r="K103" s="112"/>
      <c r="L103" s="112"/>
      <c r="M103" s="112"/>
      <c r="N103" s="112"/>
      <c r="O103" s="112"/>
      <c r="P103" s="112"/>
      <c r="Q103" s="112"/>
      <c r="R103" s="240"/>
      <c r="S103" s="240"/>
      <c r="T103" s="240"/>
      <c r="U103" s="240"/>
      <c r="V103" s="240"/>
      <c r="W103" s="240"/>
      <c r="X103" s="240"/>
      <c r="Y103" s="240"/>
      <c r="Z103" s="240"/>
      <c r="AA103" s="240"/>
      <c r="AB103" s="241"/>
      <c r="AC103" s="241"/>
      <c r="AD103" s="112"/>
      <c r="AE103" s="112"/>
      <c r="AF103" s="112"/>
      <c r="AG103" s="245"/>
      <c r="AH103" s="112"/>
      <c r="AI103" s="243"/>
      <c r="AJ103" s="243"/>
      <c r="AK103" s="245"/>
      <c r="AL103" s="112"/>
      <c r="AM103" s="243"/>
      <c r="AN103" s="243"/>
      <c r="AO103" s="245"/>
      <c r="AP103" s="112"/>
      <c r="AQ103" s="243"/>
      <c r="AR103" s="243"/>
      <c r="AS103" s="245"/>
      <c r="AT103" s="112"/>
      <c r="AU103" s="243"/>
      <c r="AV103" s="243"/>
      <c r="AW103" s="245"/>
      <c r="AX103" s="112"/>
      <c r="AY103" s="243"/>
      <c r="AZ103" s="243"/>
      <c r="BA103" s="245"/>
      <c r="BB103" s="112"/>
      <c r="BC103" s="243"/>
      <c r="BD103" s="243"/>
      <c r="BE103" s="245"/>
      <c r="BF103" s="112"/>
      <c r="BG103" s="243"/>
      <c r="BH103" s="243"/>
      <c r="BI103" s="245"/>
      <c r="BJ103" s="112"/>
      <c r="BK103" s="243"/>
      <c r="BL103" s="243"/>
      <c r="BM103" s="245"/>
      <c r="BN103" s="112"/>
      <c r="BO103" s="243"/>
      <c r="BP103" s="243"/>
      <c r="BQ103" s="245"/>
      <c r="BR103" s="112"/>
      <c r="BS103" s="243"/>
      <c r="BT103" s="243"/>
      <c r="BU103" s="112"/>
      <c r="BV103" s="245"/>
      <c r="BW103" s="112"/>
      <c r="BX103" s="243"/>
      <c r="BY103" s="243"/>
      <c r="BZ103" s="245"/>
      <c r="CA103" s="112"/>
      <c r="CB103" s="243"/>
      <c r="CC103" s="243"/>
      <c r="CD103" s="245"/>
      <c r="CE103" s="112"/>
      <c r="CF103" s="243"/>
      <c r="CG103" s="243"/>
      <c r="CH103" s="245"/>
      <c r="CI103" s="112"/>
      <c r="CJ103" s="243"/>
      <c r="CK103" s="243"/>
      <c r="CL103" s="245"/>
      <c r="CM103" s="112"/>
      <c r="CN103" s="243"/>
      <c r="CO103" s="243"/>
      <c r="CP103" s="245"/>
      <c r="CQ103" s="112"/>
      <c r="CR103" s="243"/>
      <c r="CS103" s="243"/>
      <c r="CT103" s="245"/>
      <c r="CU103" s="112"/>
      <c r="CV103" s="243"/>
      <c r="CW103" s="243"/>
      <c r="CX103" s="245"/>
      <c r="CY103" s="112"/>
      <c r="CZ103" s="243"/>
      <c r="DA103" s="243"/>
      <c r="DB103" s="245"/>
      <c r="DC103" s="112"/>
      <c r="DD103" s="243"/>
      <c r="DE103" s="243"/>
      <c r="DF103" s="245"/>
      <c r="DG103" s="112"/>
      <c r="DH103" s="243"/>
      <c r="DI103" s="243"/>
      <c r="DJ103" s="112"/>
      <c r="DK103" s="243"/>
      <c r="DL103" s="243"/>
      <c r="DM103" s="243"/>
      <c r="DN103" s="243"/>
      <c r="DO103" s="243"/>
      <c r="DP103" s="243"/>
      <c r="DQ103" s="243"/>
      <c r="DR103" s="243"/>
      <c r="DS103" s="243"/>
      <c r="DT103" s="244"/>
      <c r="DU103" s="112"/>
    </row>
    <row r="104" spans="1:125" x14ac:dyDescent="0.2">
      <c r="A104" s="112"/>
      <c r="B104" s="112"/>
      <c r="C104" s="112"/>
      <c r="D104" s="112"/>
      <c r="E104" s="112"/>
      <c r="F104" s="112"/>
      <c r="G104" s="112"/>
      <c r="H104" s="112"/>
      <c r="I104" s="112"/>
      <c r="J104" s="112"/>
      <c r="K104" s="112"/>
      <c r="L104" s="112"/>
      <c r="M104" s="112"/>
      <c r="N104" s="112"/>
      <c r="O104" s="112"/>
      <c r="P104" s="112"/>
      <c r="Q104" s="112"/>
      <c r="R104" s="240"/>
      <c r="S104" s="240"/>
      <c r="T104" s="240"/>
      <c r="U104" s="240"/>
      <c r="V104" s="240"/>
      <c r="W104" s="240"/>
      <c r="X104" s="240"/>
      <c r="Y104" s="240"/>
      <c r="Z104" s="240"/>
      <c r="AA104" s="240"/>
      <c r="AB104" s="241"/>
      <c r="AC104" s="241"/>
      <c r="AD104" s="112"/>
      <c r="AE104" s="112"/>
      <c r="AF104" s="112"/>
      <c r="AG104" s="245"/>
      <c r="AH104" s="112"/>
      <c r="AI104" s="243"/>
      <c r="AJ104" s="243"/>
      <c r="AK104" s="245"/>
      <c r="AL104" s="112"/>
      <c r="AM104" s="243"/>
      <c r="AN104" s="243"/>
      <c r="AO104" s="245"/>
      <c r="AP104" s="112"/>
      <c r="AQ104" s="243"/>
      <c r="AR104" s="243"/>
      <c r="AS104" s="245"/>
      <c r="AT104" s="112"/>
      <c r="AU104" s="243"/>
      <c r="AV104" s="243"/>
      <c r="AW104" s="245"/>
      <c r="AX104" s="112"/>
      <c r="AY104" s="243"/>
      <c r="AZ104" s="243"/>
      <c r="BA104" s="245"/>
      <c r="BB104" s="112"/>
      <c r="BC104" s="243"/>
      <c r="BD104" s="243"/>
      <c r="BE104" s="245"/>
      <c r="BF104" s="112"/>
      <c r="BG104" s="243"/>
      <c r="BH104" s="243"/>
      <c r="BI104" s="245"/>
      <c r="BJ104" s="112"/>
      <c r="BK104" s="243"/>
      <c r="BL104" s="243"/>
      <c r="BM104" s="245"/>
      <c r="BN104" s="112"/>
      <c r="BO104" s="243"/>
      <c r="BP104" s="243"/>
      <c r="BQ104" s="245"/>
      <c r="BR104" s="112"/>
      <c r="BS104" s="243"/>
      <c r="BT104" s="243"/>
      <c r="BU104" s="112"/>
      <c r="BV104" s="245"/>
      <c r="BW104" s="112"/>
      <c r="BX104" s="243"/>
      <c r="BY104" s="243"/>
      <c r="BZ104" s="245"/>
      <c r="CA104" s="112"/>
      <c r="CB104" s="243"/>
      <c r="CC104" s="243"/>
      <c r="CD104" s="245"/>
      <c r="CE104" s="112"/>
      <c r="CF104" s="243"/>
      <c r="CG104" s="243"/>
      <c r="CH104" s="245"/>
      <c r="CI104" s="112"/>
      <c r="CJ104" s="243"/>
      <c r="CK104" s="243"/>
      <c r="CL104" s="245"/>
      <c r="CM104" s="112"/>
      <c r="CN104" s="243"/>
      <c r="CO104" s="243"/>
      <c r="CP104" s="245"/>
      <c r="CQ104" s="112"/>
      <c r="CR104" s="243"/>
      <c r="CS104" s="243"/>
      <c r="CT104" s="245"/>
      <c r="CU104" s="112"/>
      <c r="CV104" s="243"/>
      <c r="CW104" s="243"/>
      <c r="CX104" s="245"/>
      <c r="CY104" s="112"/>
      <c r="CZ104" s="243"/>
      <c r="DA104" s="243"/>
      <c r="DB104" s="245"/>
      <c r="DC104" s="112"/>
      <c r="DD104" s="243"/>
      <c r="DE104" s="243"/>
      <c r="DF104" s="245"/>
      <c r="DG104" s="112"/>
      <c r="DH104" s="243"/>
      <c r="DI104" s="243"/>
      <c r="DJ104" s="112"/>
      <c r="DK104" s="243"/>
      <c r="DL104" s="243"/>
      <c r="DM104" s="243"/>
      <c r="DN104" s="243"/>
      <c r="DO104" s="243"/>
      <c r="DP104" s="243"/>
      <c r="DQ104" s="243"/>
      <c r="DR104" s="243"/>
      <c r="DS104" s="243"/>
      <c r="DT104" s="244"/>
      <c r="DU104" s="112"/>
    </row>
    <row r="105" spans="1:125" x14ac:dyDescent="0.2">
      <c r="A105" s="112"/>
      <c r="B105" s="112"/>
      <c r="C105" s="112"/>
      <c r="D105" s="112"/>
      <c r="E105" s="112"/>
      <c r="F105" s="112"/>
      <c r="G105" s="112"/>
      <c r="H105" s="112"/>
      <c r="I105" s="112"/>
      <c r="J105" s="112"/>
      <c r="K105" s="112"/>
      <c r="L105" s="112"/>
      <c r="M105" s="112"/>
      <c r="N105" s="112"/>
      <c r="O105" s="112"/>
      <c r="P105" s="112"/>
      <c r="Q105" s="112"/>
      <c r="R105" s="240"/>
      <c r="S105" s="240"/>
      <c r="T105" s="240"/>
      <c r="U105" s="240"/>
      <c r="V105" s="240"/>
      <c r="W105" s="240"/>
      <c r="X105" s="240"/>
      <c r="Y105" s="240"/>
      <c r="Z105" s="240"/>
      <c r="AA105" s="240"/>
      <c r="AB105" s="241"/>
      <c r="AC105" s="241"/>
      <c r="AD105" s="112"/>
      <c r="AE105" s="112"/>
      <c r="AF105" s="112"/>
      <c r="AG105" s="245"/>
      <c r="AH105" s="112"/>
      <c r="AI105" s="243"/>
      <c r="AJ105" s="243"/>
      <c r="AK105" s="245"/>
      <c r="AL105" s="112"/>
      <c r="AM105" s="243"/>
      <c r="AN105" s="243"/>
      <c r="AO105" s="245"/>
      <c r="AP105" s="112"/>
      <c r="AQ105" s="243"/>
      <c r="AR105" s="243"/>
      <c r="AS105" s="245"/>
      <c r="AT105" s="112"/>
      <c r="AU105" s="243"/>
      <c r="AV105" s="243"/>
      <c r="AW105" s="245"/>
      <c r="AX105" s="112"/>
      <c r="AY105" s="243"/>
      <c r="AZ105" s="243"/>
      <c r="BA105" s="245"/>
      <c r="BB105" s="112"/>
      <c r="BC105" s="243"/>
      <c r="BD105" s="243"/>
      <c r="BE105" s="245"/>
      <c r="BF105" s="112"/>
      <c r="BG105" s="243"/>
      <c r="BH105" s="243"/>
      <c r="BI105" s="245"/>
      <c r="BJ105" s="112"/>
      <c r="BK105" s="243"/>
      <c r="BL105" s="243"/>
      <c r="BM105" s="245"/>
      <c r="BN105" s="112"/>
      <c r="BO105" s="243"/>
      <c r="BP105" s="243"/>
      <c r="BQ105" s="245"/>
      <c r="BR105" s="112"/>
      <c r="BS105" s="243"/>
      <c r="BT105" s="243"/>
      <c r="BU105" s="112"/>
      <c r="BV105" s="245"/>
      <c r="BW105" s="112"/>
      <c r="BX105" s="243"/>
      <c r="BY105" s="243"/>
      <c r="BZ105" s="245"/>
      <c r="CA105" s="112"/>
      <c r="CB105" s="243"/>
      <c r="CC105" s="243"/>
      <c r="CD105" s="245"/>
      <c r="CE105" s="112"/>
      <c r="CF105" s="243"/>
      <c r="CG105" s="243"/>
      <c r="CH105" s="245"/>
      <c r="CI105" s="112"/>
      <c r="CJ105" s="243"/>
      <c r="CK105" s="243"/>
      <c r="CL105" s="245"/>
      <c r="CM105" s="112"/>
      <c r="CN105" s="243"/>
      <c r="CO105" s="243"/>
      <c r="CP105" s="245"/>
      <c r="CQ105" s="112"/>
      <c r="CR105" s="243"/>
      <c r="CS105" s="243"/>
      <c r="CT105" s="245"/>
      <c r="CU105" s="112"/>
      <c r="CV105" s="243"/>
      <c r="CW105" s="243"/>
      <c r="CX105" s="245"/>
      <c r="CY105" s="112"/>
      <c r="CZ105" s="243"/>
      <c r="DA105" s="243"/>
      <c r="DB105" s="245"/>
      <c r="DC105" s="112"/>
      <c r="DD105" s="243"/>
      <c r="DE105" s="243"/>
      <c r="DF105" s="245"/>
      <c r="DG105" s="112"/>
      <c r="DH105" s="243"/>
      <c r="DI105" s="243"/>
      <c r="DJ105" s="112"/>
      <c r="DK105" s="243"/>
      <c r="DL105" s="243"/>
      <c r="DM105" s="243"/>
      <c r="DN105" s="243"/>
      <c r="DO105" s="243"/>
      <c r="DP105" s="243"/>
      <c r="DQ105" s="243"/>
      <c r="DR105" s="243"/>
      <c r="DS105" s="243"/>
      <c r="DT105" s="244"/>
      <c r="DU105" s="112"/>
    </row>
    <row r="106" spans="1:125" x14ac:dyDescent="0.2">
      <c r="A106" s="112"/>
      <c r="B106" s="112"/>
      <c r="C106" s="112"/>
      <c r="D106" s="112"/>
      <c r="E106" s="112"/>
      <c r="F106" s="112"/>
      <c r="G106" s="112"/>
      <c r="H106" s="112"/>
      <c r="I106" s="112"/>
      <c r="J106" s="112"/>
      <c r="K106" s="112"/>
      <c r="L106" s="112"/>
      <c r="M106" s="112"/>
      <c r="N106" s="112"/>
      <c r="O106" s="112"/>
      <c r="P106" s="112"/>
      <c r="Q106" s="112"/>
      <c r="R106" s="240"/>
      <c r="S106" s="240"/>
      <c r="T106" s="240"/>
      <c r="U106" s="240"/>
      <c r="V106" s="240"/>
      <c r="W106" s="240"/>
      <c r="X106" s="240"/>
      <c r="Y106" s="240"/>
      <c r="Z106" s="240"/>
      <c r="AA106" s="240"/>
      <c r="AB106" s="241"/>
      <c r="AC106" s="241"/>
      <c r="AD106" s="112"/>
      <c r="AE106" s="112"/>
      <c r="AF106" s="112"/>
      <c r="AG106" s="245"/>
      <c r="AH106" s="112"/>
      <c r="AI106" s="243"/>
      <c r="AJ106" s="243"/>
      <c r="AK106" s="245"/>
      <c r="AL106" s="112"/>
      <c r="AM106" s="243"/>
      <c r="AN106" s="243"/>
      <c r="AO106" s="245"/>
      <c r="AP106" s="112"/>
      <c r="AQ106" s="243"/>
      <c r="AR106" s="243"/>
      <c r="AS106" s="245"/>
      <c r="AT106" s="112"/>
      <c r="AU106" s="243"/>
      <c r="AV106" s="243"/>
      <c r="AW106" s="245"/>
      <c r="AX106" s="112"/>
      <c r="AY106" s="243"/>
      <c r="AZ106" s="243"/>
      <c r="BA106" s="245"/>
      <c r="BB106" s="112"/>
      <c r="BC106" s="243"/>
      <c r="BD106" s="243"/>
      <c r="BE106" s="245"/>
      <c r="BF106" s="112"/>
      <c r="BG106" s="243"/>
      <c r="BH106" s="243"/>
      <c r="BI106" s="245"/>
      <c r="BJ106" s="112"/>
      <c r="BK106" s="243"/>
      <c r="BL106" s="243"/>
      <c r="BM106" s="245"/>
      <c r="BN106" s="112"/>
      <c r="BO106" s="243"/>
      <c r="BP106" s="243"/>
      <c r="BQ106" s="245"/>
      <c r="BR106" s="112"/>
      <c r="BS106" s="243"/>
      <c r="BT106" s="243"/>
      <c r="BU106" s="112"/>
      <c r="BV106" s="245"/>
      <c r="BW106" s="112"/>
      <c r="BX106" s="243"/>
      <c r="BY106" s="243"/>
      <c r="BZ106" s="245"/>
      <c r="CA106" s="112"/>
      <c r="CB106" s="243"/>
      <c r="CC106" s="243"/>
      <c r="CD106" s="245"/>
      <c r="CE106" s="112"/>
      <c r="CF106" s="243"/>
      <c r="CG106" s="243"/>
      <c r="CH106" s="245"/>
      <c r="CI106" s="112"/>
      <c r="CJ106" s="243"/>
      <c r="CK106" s="243"/>
      <c r="CL106" s="245"/>
      <c r="CM106" s="112"/>
      <c r="CN106" s="243"/>
      <c r="CO106" s="243"/>
      <c r="CP106" s="245"/>
      <c r="CQ106" s="112"/>
      <c r="CR106" s="243"/>
      <c r="CS106" s="243"/>
      <c r="CT106" s="245"/>
      <c r="CU106" s="112"/>
      <c r="CV106" s="243"/>
      <c r="CW106" s="243"/>
      <c r="CX106" s="245"/>
      <c r="CY106" s="112"/>
      <c r="CZ106" s="243"/>
      <c r="DA106" s="243"/>
      <c r="DB106" s="245"/>
      <c r="DC106" s="112"/>
      <c r="DD106" s="243"/>
      <c r="DE106" s="243"/>
      <c r="DF106" s="245"/>
      <c r="DG106" s="112"/>
      <c r="DH106" s="243"/>
      <c r="DI106" s="243"/>
      <c r="DJ106" s="112"/>
      <c r="DK106" s="243"/>
      <c r="DL106" s="243"/>
      <c r="DM106" s="243"/>
      <c r="DN106" s="243"/>
      <c r="DO106" s="243"/>
      <c r="DP106" s="243"/>
      <c r="DQ106" s="243"/>
      <c r="DR106" s="243"/>
      <c r="DS106" s="243"/>
      <c r="DT106" s="244"/>
      <c r="DU106" s="112"/>
    </row>
    <row r="107" spans="1:125" x14ac:dyDescent="0.2">
      <c r="A107" s="112"/>
      <c r="B107" s="112"/>
      <c r="C107" s="112"/>
      <c r="D107" s="112"/>
      <c r="E107" s="112"/>
      <c r="F107" s="112"/>
      <c r="G107" s="112"/>
      <c r="H107" s="112"/>
      <c r="I107" s="112"/>
      <c r="J107" s="112"/>
      <c r="K107" s="112"/>
      <c r="L107" s="112"/>
      <c r="M107" s="112"/>
      <c r="N107" s="112"/>
      <c r="O107" s="112"/>
      <c r="P107" s="112"/>
      <c r="Q107" s="112"/>
      <c r="R107" s="240"/>
      <c r="S107" s="240"/>
      <c r="T107" s="240"/>
      <c r="U107" s="240"/>
      <c r="V107" s="240"/>
      <c r="W107" s="240"/>
      <c r="X107" s="240"/>
      <c r="Y107" s="240"/>
      <c r="Z107" s="240"/>
      <c r="AA107" s="240"/>
      <c r="AB107" s="241"/>
      <c r="AC107" s="241"/>
      <c r="AD107" s="112"/>
      <c r="AE107" s="112"/>
      <c r="AF107" s="112"/>
      <c r="AG107" s="245"/>
      <c r="AH107" s="112"/>
      <c r="AI107" s="243"/>
      <c r="AJ107" s="243"/>
      <c r="AK107" s="245"/>
      <c r="AL107" s="112"/>
      <c r="AM107" s="243"/>
      <c r="AN107" s="243"/>
      <c r="AO107" s="245"/>
      <c r="AP107" s="112"/>
      <c r="AQ107" s="243"/>
      <c r="AR107" s="243"/>
      <c r="AS107" s="245"/>
      <c r="AT107" s="112"/>
      <c r="AU107" s="243"/>
      <c r="AV107" s="243"/>
      <c r="AW107" s="245"/>
      <c r="AX107" s="112"/>
      <c r="AY107" s="243"/>
      <c r="AZ107" s="243"/>
      <c r="BA107" s="245"/>
      <c r="BB107" s="112"/>
      <c r="BC107" s="243"/>
      <c r="BD107" s="243"/>
      <c r="BE107" s="245"/>
      <c r="BF107" s="112"/>
      <c r="BG107" s="243"/>
      <c r="BH107" s="243"/>
      <c r="BI107" s="245"/>
      <c r="BJ107" s="112"/>
      <c r="BK107" s="243"/>
      <c r="BL107" s="243"/>
      <c r="BM107" s="245"/>
      <c r="BN107" s="112"/>
      <c r="BO107" s="243"/>
      <c r="BP107" s="243"/>
      <c r="BQ107" s="245"/>
      <c r="BR107" s="112"/>
      <c r="BS107" s="243"/>
      <c r="BT107" s="243"/>
      <c r="BU107" s="112"/>
      <c r="BV107" s="245"/>
      <c r="BW107" s="112"/>
      <c r="BX107" s="243"/>
      <c r="BY107" s="243"/>
      <c r="BZ107" s="245"/>
      <c r="CA107" s="112"/>
      <c r="CB107" s="243"/>
      <c r="CC107" s="243"/>
      <c r="CD107" s="245"/>
      <c r="CE107" s="112"/>
      <c r="CF107" s="243"/>
      <c r="CG107" s="243"/>
      <c r="CH107" s="245"/>
      <c r="CI107" s="112"/>
      <c r="CJ107" s="243"/>
      <c r="CK107" s="243"/>
      <c r="CL107" s="245"/>
      <c r="CM107" s="112"/>
      <c r="CN107" s="243"/>
      <c r="CO107" s="243"/>
      <c r="CP107" s="245"/>
      <c r="CQ107" s="112"/>
      <c r="CR107" s="243"/>
      <c r="CS107" s="243"/>
      <c r="CT107" s="245"/>
      <c r="CU107" s="112"/>
      <c r="CV107" s="243"/>
      <c r="CW107" s="243"/>
      <c r="CX107" s="245"/>
      <c r="CY107" s="112"/>
      <c r="CZ107" s="243"/>
      <c r="DA107" s="243"/>
      <c r="DB107" s="245"/>
      <c r="DC107" s="112"/>
      <c r="DD107" s="243"/>
      <c r="DE107" s="243"/>
      <c r="DF107" s="245"/>
      <c r="DG107" s="112"/>
      <c r="DH107" s="243"/>
      <c r="DI107" s="243"/>
      <c r="DJ107" s="112"/>
      <c r="DK107" s="243"/>
      <c r="DL107" s="243"/>
      <c r="DM107" s="243"/>
      <c r="DN107" s="243"/>
      <c r="DO107" s="243"/>
      <c r="DP107" s="243"/>
      <c r="DQ107" s="243"/>
      <c r="DR107" s="243"/>
      <c r="DS107" s="243"/>
      <c r="DT107" s="244"/>
      <c r="DU107" s="112"/>
    </row>
    <row r="108" spans="1:125" x14ac:dyDescent="0.2">
      <c r="A108" s="112"/>
      <c r="B108" s="112"/>
      <c r="C108" s="112"/>
      <c r="D108" s="112"/>
      <c r="E108" s="112"/>
      <c r="F108" s="112"/>
      <c r="G108" s="112"/>
      <c r="H108" s="112"/>
      <c r="I108" s="112"/>
      <c r="J108" s="112"/>
      <c r="K108" s="112"/>
      <c r="L108" s="112"/>
      <c r="M108" s="112"/>
      <c r="N108" s="112"/>
      <c r="O108" s="112"/>
      <c r="P108" s="112"/>
      <c r="Q108" s="112"/>
      <c r="R108" s="240"/>
      <c r="S108" s="240"/>
      <c r="T108" s="240"/>
      <c r="U108" s="240"/>
      <c r="V108" s="240"/>
      <c r="W108" s="240"/>
      <c r="X108" s="240"/>
      <c r="Y108" s="240"/>
      <c r="Z108" s="240"/>
      <c r="AA108" s="240"/>
      <c r="AB108" s="241"/>
      <c r="AC108" s="241"/>
      <c r="AD108" s="112"/>
      <c r="AE108" s="112"/>
      <c r="AF108" s="112"/>
      <c r="AG108" s="245"/>
      <c r="AH108" s="112"/>
      <c r="AI108" s="243"/>
      <c r="AJ108" s="243"/>
      <c r="AK108" s="245"/>
      <c r="AL108" s="112"/>
      <c r="AM108" s="243"/>
      <c r="AN108" s="243"/>
      <c r="AO108" s="245"/>
      <c r="AP108" s="112"/>
      <c r="AQ108" s="243"/>
      <c r="AR108" s="243"/>
      <c r="AS108" s="245"/>
      <c r="AT108" s="112"/>
      <c r="AU108" s="243"/>
      <c r="AV108" s="243"/>
      <c r="AW108" s="245"/>
      <c r="AX108" s="112"/>
      <c r="AY108" s="243"/>
      <c r="AZ108" s="243"/>
      <c r="BA108" s="245"/>
      <c r="BB108" s="112"/>
      <c r="BC108" s="243"/>
      <c r="BD108" s="243"/>
      <c r="BE108" s="245"/>
      <c r="BF108" s="112"/>
      <c r="BG108" s="243"/>
      <c r="BH108" s="243"/>
      <c r="BI108" s="245"/>
      <c r="BJ108" s="112"/>
      <c r="BK108" s="243"/>
      <c r="BL108" s="243"/>
      <c r="BM108" s="245"/>
      <c r="BN108" s="112"/>
      <c r="BO108" s="243"/>
      <c r="BP108" s="243"/>
      <c r="BQ108" s="245"/>
      <c r="BR108" s="112"/>
      <c r="BS108" s="243"/>
      <c r="BT108" s="243"/>
      <c r="BU108" s="112"/>
      <c r="BV108" s="245"/>
      <c r="BW108" s="112"/>
      <c r="BX108" s="243"/>
      <c r="BY108" s="243"/>
      <c r="BZ108" s="245"/>
      <c r="CA108" s="112"/>
      <c r="CB108" s="243"/>
      <c r="CC108" s="243"/>
      <c r="CD108" s="245"/>
      <c r="CE108" s="112"/>
      <c r="CF108" s="243"/>
      <c r="CG108" s="243"/>
      <c r="CH108" s="245"/>
      <c r="CI108" s="112"/>
      <c r="CJ108" s="243"/>
      <c r="CK108" s="243"/>
      <c r="CL108" s="245"/>
      <c r="CM108" s="112"/>
      <c r="CN108" s="243"/>
      <c r="CO108" s="243"/>
      <c r="CP108" s="245"/>
      <c r="CQ108" s="112"/>
      <c r="CR108" s="243"/>
      <c r="CS108" s="243"/>
      <c r="CT108" s="245"/>
      <c r="CU108" s="112"/>
      <c r="CV108" s="243"/>
      <c r="CW108" s="243"/>
      <c r="CX108" s="245"/>
      <c r="CY108" s="112"/>
      <c r="CZ108" s="243"/>
      <c r="DA108" s="243"/>
      <c r="DB108" s="245"/>
      <c r="DC108" s="112"/>
      <c r="DD108" s="243"/>
      <c r="DE108" s="243"/>
      <c r="DF108" s="245"/>
      <c r="DG108" s="112"/>
      <c r="DH108" s="243"/>
      <c r="DI108" s="243"/>
      <c r="DJ108" s="112"/>
      <c r="DK108" s="243"/>
      <c r="DL108" s="243"/>
      <c r="DM108" s="243"/>
      <c r="DN108" s="243"/>
      <c r="DO108" s="243"/>
      <c r="DP108" s="243"/>
      <c r="DQ108" s="243"/>
      <c r="DR108" s="243"/>
      <c r="DS108" s="243"/>
      <c r="DT108" s="244"/>
      <c r="DU108" s="112"/>
    </row>
    <row r="109" spans="1:125"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241"/>
      <c r="AC109" s="241"/>
      <c r="AD109" s="112"/>
      <c r="AE109" s="112"/>
      <c r="AF109" s="112"/>
      <c r="AG109" s="245"/>
      <c r="AH109" s="112"/>
      <c r="AI109" s="243"/>
      <c r="AJ109" s="243"/>
      <c r="AK109" s="243"/>
      <c r="AL109" s="112"/>
      <c r="AM109" s="243"/>
      <c r="AN109" s="243"/>
      <c r="AO109" s="243"/>
      <c r="AP109" s="112"/>
      <c r="AQ109" s="243"/>
      <c r="AR109" s="112"/>
      <c r="AS109" s="112"/>
      <c r="AT109" s="112"/>
      <c r="AU109" s="243"/>
      <c r="AV109" s="112"/>
      <c r="AW109" s="112"/>
      <c r="AX109" s="112"/>
      <c r="AY109" s="243"/>
      <c r="AZ109" s="112"/>
      <c r="BA109" s="112"/>
      <c r="BB109" s="112"/>
      <c r="BC109" s="243"/>
      <c r="BD109" s="112"/>
      <c r="BE109" s="112"/>
      <c r="BF109" s="112"/>
      <c r="BG109" s="243"/>
      <c r="BH109" s="112"/>
      <c r="BI109" s="112"/>
      <c r="BJ109" s="112"/>
      <c r="BK109" s="243"/>
      <c r="BL109" s="112"/>
      <c r="BM109" s="112"/>
      <c r="BN109" s="112"/>
      <c r="BO109" s="243"/>
      <c r="BP109" s="112"/>
      <c r="BQ109" s="112"/>
      <c r="BR109" s="112"/>
      <c r="BS109" s="243"/>
      <c r="BT109" s="243"/>
      <c r="BU109" s="112"/>
      <c r="BV109" s="112"/>
      <c r="BW109" s="112"/>
      <c r="BX109" s="243"/>
      <c r="BY109" s="243"/>
      <c r="BZ109" s="112"/>
      <c r="CA109" s="112"/>
      <c r="CB109" s="243"/>
      <c r="CC109" s="243"/>
      <c r="CD109" s="112"/>
      <c r="CE109" s="112"/>
      <c r="CF109" s="243"/>
      <c r="CG109" s="112"/>
      <c r="CH109" s="112"/>
      <c r="CI109" s="112"/>
      <c r="CJ109" s="243"/>
      <c r="CK109" s="112"/>
      <c r="CL109" s="112"/>
      <c r="CM109" s="112"/>
      <c r="CN109" s="243"/>
      <c r="CO109" s="112"/>
      <c r="CP109" s="112"/>
      <c r="CQ109" s="112"/>
      <c r="CR109" s="243"/>
      <c r="CS109" s="112"/>
      <c r="CT109" s="112"/>
      <c r="CU109" s="112"/>
      <c r="CV109" s="243"/>
      <c r="CW109" s="112"/>
      <c r="CX109" s="112"/>
      <c r="CY109" s="112"/>
      <c r="CZ109" s="243"/>
      <c r="DA109" s="112"/>
      <c r="DB109" s="112"/>
      <c r="DC109" s="112"/>
      <c r="DD109" s="243"/>
      <c r="DE109" s="243"/>
      <c r="DF109" s="112"/>
      <c r="DG109" s="112"/>
      <c r="DH109" s="243"/>
      <c r="DI109" s="243"/>
      <c r="DJ109" s="112"/>
      <c r="DK109" s="112"/>
      <c r="DL109" s="112"/>
      <c r="DM109" s="112"/>
      <c r="DN109" s="112"/>
      <c r="DO109" s="112"/>
      <c r="DP109" s="112"/>
      <c r="DQ109" s="243"/>
      <c r="DR109" s="243"/>
      <c r="DS109" s="243"/>
      <c r="DT109" s="246"/>
      <c r="DU109" s="112"/>
    </row>
    <row r="110" spans="1:125" x14ac:dyDescent="0.2">
      <c r="AB110" s="9"/>
      <c r="AC110" s="9"/>
      <c r="AI110" s="4"/>
      <c r="AJ110" s="4"/>
      <c r="AK110" s="4"/>
      <c r="AM110" s="4"/>
      <c r="AN110" s="4"/>
      <c r="AO110" s="4"/>
      <c r="AQ110" s="4"/>
      <c r="AU110" s="4"/>
      <c r="AY110" s="4"/>
      <c r="BC110" s="4"/>
      <c r="BG110" s="4"/>
      <c r="BK110" s="4"/>
      <c r="BO110" s="4"/>
      <c r="BS110" s="4"/>
      <c r="BT110" s="4"/>
      <c r="BX110" s="4"/>
      <c r="CB110" s="4"/>
      <c r="CF110" s="4"/>
      <c r="CJ110" s="4"/>
      <c r="CN110" s="4"/>
      <c r="CR110" s="4"/>
      <c r="CV110" s="4"/>
      <c r="CZ110" s="4"/>
      <c r="DD110" s="4"/>
      <c r="DE110" s="4"/>
      <c r="DH110" s="4"/>
      <c r="DI110" s="4"/>
      <c r="DQ110" s="4"/>
      <c r="DR110" s="4"/>
      <c r="DS110" s="4"/>
      <c r="DT110" s="52"/>
    </row>
    <row r="111" spans="1:125" x14ac:dyDescent="0.2">
      <c r="AB111" s="9"/>
      <c r="AC111" s="9"/>
      <c r="AI111" s="4"/>
      <c r="AJ111" s="4"/>
      <c r="AK111" s="4"/>
      <c r="AM111" s="4"/>
      <c r="AN111" s="4"/>
      <c r="AO111" s="4"/>
      <c r="AQ111" s="4"/>
      <c r="AU111" s="4"/>
      <c r="AY111" s="4"/>
      <c r="BC111" s="4"/>
      <c r="BG111" s="4"/>
      <c r="BK111" s="4"/>
      <c r="BO111" s="4"/>
      <c r="BS111" s="4"/>
      <c r="BT111" s="4"/>
      <c r="BX111" s="4"/>
      <c r="CB111" s="4"/>
      <c r="CF111" s="4"/>
      <c r="CJ111" s="4"/>
      <c r="CN111" s="4"/>
      <c r="CR111" s="4"/>
      <c r="CV111" s="4"/>
      <c r="CZ111" s="4"/>
      <c r="DD111" s="4"/>
      <c r="DE111" s="4"/>
      <c r="DH111" s="4"/>
      <c r="DI111" s="4"/>
      <c r="DQ111" s="4"/>
      <c r="DR111" s="4"/>
      <c r="DS111" s="4"/>
      <c r="DT111" s="52"/>
    </row>
    <row r="112" spans="1:125" x14ac:dyDescent="0.2">
      <c r="AB112" s="9"/>
      <c r="AC112" s="9"/>
      <c r="AI112" s="4"/>
      <c r="AJ112" s="4"/>
      <c r="AK112" s="4"/>
      <c r="AM112" s="4"/>
      <c r="AN112" s="4"/>
      <c r="AO112" s="4"/>
      <c r="AQ112" s="4"/>
      <c r="AU112" s="4"/>
      <c r="AY112" s="4"/>
      <c r="BC112" s="4"/>
      <c r="BG112" s="4"/>
      <c r="BK112" s="4"/>
      <c r="BO112" s="4"/>
      <c r="BS112" s="4"/>
      <c r="BT112" s="4"/>
      <c r="BX112" s="4"/>
      <c r="CB112" s="4"/>
      <c r="CF112" s="4"/>
      <c r="CJ112" s="4"/>
      <c r="CN112" s="4"/>
      <c r="CR112" s="4"/>
      <c r="CV112" s="4"/>
      <c r="CZ112" s="4"/>
      <c r="DD112" s="4"/>
      <c r="DE112" s="4"/>
      <c r="DH112" s="4"/>
      <c r="DI112" s="4"/>
      <c r="DQ112" s="4"/>
      <c r="DR112" s="4"/>
      <c r="DS112" s="4"/>
      <c r="DT112" s="52"/>
    </row>
    <row r="113" spans="28:124" x14ac:dyDescent="0.2">
      <c r="AB113" s="9"/>
      <c r="AC113" s="9"/>
      <c r="AI113" s="4"/>
      <c r="AJ113" s="4"/>
      <c r="AK113" s="4"/>
      <c r="AM113" s="4"/>
      <c r="AN113" s="4"/>
      <c r="AO113" s="4"/>
      <c r="AQ113" s="4"/>
      <c r="AU113" s="4"/>
      <c r="AY113" s="4"/>
      <c r="BC113" s="4"/>
      <c r="BG113" s="4"/>
      <c r="BK113" s="4"/>
      <c r="BO113" s="4"/>
      <c r="BS113" s="4"/>
      <c r="BT113" s="4"/>
      <c r="BX113" s="4"/>
      <c r="CB113" s="4"/>
      <c r="CF113" s="4"/>
      <c r="CJ113" s="4"/>
      <c r="CN113" s="4"/>
      <c r="CR113" s="4"/>
      <c r="CV113" s="4"/>
      <c r="CZ113" s="4"/>
      <c r="DD113" s="4"/>
      <c r="DE113" s="4"/>
      <c r="DH113" s="4"/>
      <c r="DI113" s="4"/>
      <c r="DQ113" s="4"/>
      <c r="DR113" s="4"/>
      <c r="DS113" s="4"/>
      <c r="DT113" s="52"/>
    </row>
    <row r="114" spans="28:124" x14ac:dyDescent="0.2">
      <c r="AB114" s="9"/>
      <c r="AC114" s="9"/>
      <c r="AI114" s="4"/>
      <c r="AJ114" s="4"/>
      <c r="AK114" s="4"/>
      <c r="AM114" s="4"/>
      <c r="AN114" s="4"/>
      <c r="AO114" s="4"/>
      <c r="AQ114" s="4"/>
      <c r="AU114" s="4"/>
      <c r="AY114" s="4"/>
      <c r="BC114" s="4"/>
      <c r="BG114" s="4"/>
      <c r="BK114" s="4"/>
      <c r="BO114" s="4"/>
      <c r="BS114" s="4"/>
      <c r="BT114" s="4"/>
      <c r="BX114" s="4"/>
      <c r="CB114" s="4"/>
      <c r="CF114" s="4"/>
      <c r="CJ114" s="4"/>
      <c r="CN114" s="4"/>
      <c r="CR114" s="4"/>
      <c r="CV114" s="4"/>
      <c r="CZ114" s="4"/>
      <c r="DD114" s="4"/>
      <c r="DE114" s="4"/>
      <c r="DH114" s="4"/>
      <c r="DI114" s="4"/>
      <c r="DQ114" s="4"/>
      <c r="DR114" s="4"/>
      <c r="DS114" s="4"/>
      <c r="DT114" s="52"/>
    </row>
    <row r="115" spans="28:124" x14ac:dyDescent="0.2">
      <c r="AB115" s="9"/>
      <c r="AC115" s="9"/>
      <c r="AI115" s="4"/>
      <c r="AJ115" s="4"/>
      <c r="AK115" s="4"/>
      <c r="AM115" s="4"/>
      <c r="AN115" s="4"/>
      <c r="AO115" s="4"/>
      <c r="AQ115" s="4"/>
      <c r="AU115" s="4"/>
      <c r="AY115" s="4"/>
      <c r="BC115" s="4"/>
      <c r="BG115" s="4"/>
      <c r="BK115" s="4"/>
      <c r="BO115" s="4"/>
      <c r="BS115" s="4"/>
      <c r="BT115" s="4"/>
      <c r="BX115" s="4"/>
      <c r="CB115" s="4"/>
      <c r="CF115" s="4"/>
      <c r="CJ115" s="4"/>
      <c r="CN115" s="4"/>
      <c r="CR115" s="4"/>
      <c r="CV115" s="4"/>
      <c r="CZ115" s="4"/>
      <c r="DD115" s="4"/>
      <c r="DE115" s="4"/>
      <c r="DH115" s="4"/>
      <c r="DI115" s="4"/>
      <c r="DQ115" s="4"/>
      <c r="DR115" s="4"/>
      <c r="DS115" s="4"/>
      <c r="DT115" s="52"/>
    </row>
    <row r="116" spans="28:124" x14ac:dyDescent="0.2">
      <c r="AB116" s="9"/>
      <c r="AC116" s="9"/>
      <c r="AI116" s="4"/>
      <c r="AJ116" s="4"/>
      <c r="AK116" s="4"/>
      <c r="AM116" s="4"/>
      <c r="AN116" s="4"/>
      <c r="AO116" s="4"/>
      <c r="AQ116" s="4"/>
      <c r="AU116" s="4"/>
      <c r="AY116" s="4"/>
      <c r="BC116" s="4"/>
      <c r="BG116" s="4"/>
      <c r="BK116" s="4"/>
      <c r="BO116" s="4"/>
      <c r="BS116" s="4"/>
      <c r="BT116" s="4"/>
      <c r="BX116" s="4"/>
      <c r="CB116" s="4"/>
      <c r="CF116" s="4"/>
      <c r="CJ116" s="4"/>
      <c r="CN116" s="4"/>
      <c r="CR116" s="4"/>
      <c r="CV116" s="4"/>
      <c r="CZ116" s="4"/>
      <c r="DD116" s="4"/>
      <c r="DE116" s="4"/>
      <c r="DH116" s="4"/>
      <c r="DI116" s="4"/>
      <c r="DQ116" s="4"/>
      <c r="DR116" s="4"/>
      <c r="DS116" s="4"/>
      <c r="DT116" s="52"/>
    </row>
    <row r="117" spans="28:124" x14ac:dyDescent="0.2">
      <c r="AB117" s="9"/>
      <c r="AC117" s="9"/>
      <c r="AI117" s="4"/>
      <c r="AJ117" s="4"/>
      <c r="AK117" s="4"/>
      <c r="AM117" s="4"/>
      <c r="AN117" s="4"/>
      <c r="AO117" s="4"/>
      <c r="AQ117" s="4"/>
      <c r="AU117" s="4"/>
      <c r="AY117" s="4"/>
      <c r="BC117" s="4"/>
      <c r="BG117" s="4"/>
      <c r="BK117" s="4"/>
      <c r="BO117" s="4"/>
      <c r="BS117" s="4"/>
      <c r="BT117" s="4"/>
      <c r="BX117" s="4"/>
      <c r="CB117" s="4"/>
      <c r="CF117" s="4"/>
      <c r="CJ117" s="4"/>
      <c r="CN117" s="4"/>
      <c r="CR117" s="4"/>
      <c r="CV117" s="4"/>
      <c r="CZ117" s="4"/>
      <c r="DD117" s="4"/>
      <c r="DE117" s="4"/>
      <c r="DH117" s="4"/>
      <c r="DI117" s="4"/>
      <c r="DQ117" s="4"/>
      <c r="DR117" s="4"/>
      <c r="DS117" s="4"/>
      <c r="DT117" s="52"/>
    </row>
    <row r="118" spans="28:124" x14ac:dyDescent="0.2">
      <c r="AB118" s="9"/>
      <c r="AC118" s="9"/>
      <c r="AI118" s="4"/>
      <c r="AJ118" s="4"/>
      <c r="AK118" s="4"/>
      <c r="AM118" s="4"/>
      <c r="AN118" s="4"/>
      <c r="AO118" s="4"/>
      <c r="AQ118" s="4"/>
      <c r="AU118" s="4"/>
      <c r="AY118" s="4"/>
      <c r="BC118" s="4"/>
      <c r="BG118" s="4"/>
      <c r="BK118" s="4"/>
      <c r="BO118" s="4"/>
      <c r="BS118" s="4"/>
      <c r="BT118" s="4"/>
      <c r="BX118" s="4"/>
      <c r="CB118" s="4"/>
      <c r="CF118" s="4"/>
      <c r="CJ118" s="4"/>
      <c r="CN118" s="4"/>
      <c r="CR118" s="4"/>
      <c r="CV118" s="4"/>
      <c r="CZ118" s="4"/>
      <c r="DD118" s="4"/>
      <c r="DE118" s="4"/>
      <c r="DH118" s="4"/>
      <c r="DI118" s="4"/>
      <c r="DQ118" s="4"/>
      <c r="DR118" s="4"/>
      <c r="DS118" s="4"/>
      <c r="DT118" s="52"/>
    </row>
    <row r="119" spans="28:124" x14ac:dyDescent="0.2">
      <c r="AB119" s="9"/>
      <c r="AC119" s="9"/>
      <c r="AI119" s="4"/>
      <c r="AJ119" s="4"/>
      <c r="AK119" s="4"/>
      <c r="AM119" s="4"/>
      <c r="AN119" s="4"/>
      <c r="AO119" s="4"/>
      <c r="AQ119" s="4"/>
      <c r="AU119" s="4"/>
      <c r="AY119" s="4"/>
      <c r="BC119" s="4"/>
      <c r="BG119" s="4"/>
      <c r="BK119" s="4"/>
      <c r="BO119" s="4"/>
      <c r="BS119" s="4"/>
      <c r="BT119" s="4"/>
      <c r="BX119" s="4"/>
      <c r="CB119" s="4"/>
      <c r="CF119" s="4"/>
      <c r="CJ119" s="4"/>
      <c r="CN119" s="4"/>
      <c r="CR119" s="4"/>
      <c r="CV119" s="4"/>
      <c r="CZ119" s="4"/>
      <c r="DD119" s="4"/>
      <c r="DE119" s="4"/>
      <c r="DH119" s="4"/>
      <c r="DI119" s="4"/>
      <c r="DQ119" s="4"/>
      <c r="DR119" s="4"/>
      <c r="DS119" s="4"/>
      <c r="DT119" s="52"/>
    </row>
    <row r="120" spans="28:124" x14ac:dyDescent="0.2">
      <c r="AB120" s="9"/>
      <c r="AC120" s="9"/>
      <c r="AI120" s="4"/>
      <c r="AJ120" s="4"/>
      <c r="AK120" s="4"/>
      <c r="AM120" s="4"/>
      <c r="AN120" s="4"/>
      <c r="AO120" s="4"/>
      <c r="AQ120" s="4"/>
      <c r="AU120" s="4"/>
      <c r="AY120" s="4"/>
      <c r="BC120" s="4"/>
      <c r="BG120" s="4"/>
      <c r="BK120" s="4"/>
      <c r="BO120" s="4"/>
      <c r="BS120" s="4"/>
      <c r="BT120" s="4"/>
      <c r="BX120" s="4"/>
      <c r="CB120" s="4"/>
      <c r="CF120" s="4"/>
      <c r="CJ120" s="4"/>
      <c r="CN120" s="4"/>
      <c r="CR120" s="4"/>
      <c r="CV120" s="4"/>
      <c r="CZ120" s="4"/>
      <c r="DD120" s="4"/>
      <c r="DE120" s="4"/>
      <c r="DH120" s="4"/>
      <c r="DI120" s="4"/>
      <c r="DQ120" s="4"/>
      <c r="DR120" s="4"/>
      <c r="DS120" s="4"/>
      <c r="DT120" s="52"/>
    </row>
    <row r="121" spans="28:124" x14ac:dyDescent="0.2">
      <c r="AB121" s="9"/>
      <c r="AC121" s="9"/>
      <c r="AI121" s="4"/>
      <c r="AJ121" s="4"/>
      <c r="AK121" s="4"/>
      <c r="AM121" s="4"/>
      <c r="AN121" s="4"/>
      <c r="AO121" s="4"/>
      <c r="AQ121" s="4"/>
      <c r="AU121" s="4"/>
      <c r="AY121" s="4"/>
      <c r="BC121" s="4"/>
      <c r="BG121" s="4"/>
      <c r="BK121" s="4"/>
      <c r="BO121" s="4"/>
      <c r="BS121" s="4"/>
      <c r="BT121" s="4"/>
      <c r="BX121" s="4"/>
      <c r="CB121" s="4"/>
      <c r="CF121" s="4"/>
      <c r="CJ121" s="4"/>
      <c r="CN121" s="4"/>
      <c r="CR121" s="4"/>
      <c r="CV121" s="4"/>
      <c r="CZ121" s="4"/>
      <c r="DD121" s="4"/>
      <c r="DE121" s="4"/>
      <c r="DH121" s="4"/>
      <c r="DI121" s="4"/>
      <c r="DQ121" s="4"/>
      <c r="DR121" s="4"/>
      <c r="DS121" s="4"/>
      <c r="DT121" s="52"/>
    </row>
    <row r="122" spans="28:124" x14ac:dyDescent="0.2">
      <c r="AB122" s="9"/>
      <c r="AC122" s="9"/>
      <c r="AI122" s="4"/>
      <c r="AJ122" s="4"/>
      <c r="AK122" s="4"/>
      <c r="AM122" s="4"/>
      <c r="AN122" s="4"/>
      <c r="AO122" s="4"/>
      <c r="AQ122" s="4"/>
      <c r="AU122" s="4"/>
      <c r="AY122" s="4"/>
      <c r="BC122" s="4"/>
      <c r="BG122" s="4"/>
      <c r="BK122" s="4"/>
      <c r="BO122" s="4"/>
      <c r="BS122" s="4"/>
      <c r="BT122" s="4"/>
      <c r="BX122" s="4"/>
      <c r="CB122" s="4"/>
      <c r="CF122" s="4"/>
      <c r="CJ122" s="4"/>
      <c r="CN122" s="4"/>
      <c r="CR122" s="4"/>
      <c r="CV122" s="4"/>
      <c r="CZ122" s="4"/>
      <c r="DD122" s="4"/>
      <c r="DE122" s="4"/>
      <c r="DH122" s="4"/>
      <c r="DI122" s="4"/>
      <c r="DQ122" s="4"/>
      <c r="DR122" s="4"/>
      <c r="DS122" s="4"/>
      <c r="DT122" s="52"/>
    </row>
    <row r="123" spans="28:124" x14ac:dyDescent="0.2">
      <c r="AB123" s="9"/>
      <c r="AC123" s="9"/>
      <c r="AI123" s="4"/>
      <c r="AJ123" s="4"/>
      <c r="AK123" s="4"/>
      <c r="AM123" s="4"/>
      <c r="AN123" s="4"/>
      <c r="AO123" s="4"/>
      <c r="AQ123" s="4"/>
      <c r="AU123" s="4"/>
      <c r="AY123" s="4"/>
      <c r="BC123" s="4"/>
      <c r="BG123" s="4"/>
      <c r="BK123" s="4"/>
      <c r="BO123" s="4"/>
      <c r="BS123" s="4"/>
      <c r="BT123" s="4"/>
      <c r="BX123" s="4"/>
      <c r="CB123" s="4"/>
      <c r="CF123" s="4"/>
      <c r="CJ123" s="4"/>
      <c r="CN123" s="4"/>
      <c r="CR123" s="4"/>
      <c r="CV123" s="4"/>
      <c r="CZ123" s="4"/>
      <c r="DD123" s="4"/>
      <c r="DE123" s="4"/>
      <c r="DH123" s="4"/>
      <c r="DI123" s="4"/>
      <c r="DQ123" s="4"/>
      <c r="DR123" s="4"/>
      <c r="DS123" s="4"/>
      <c r="DT123" s="52"/>
    </row>
    <row r="124" spans="28:124" x14ac:dyDescent="0.2">
      <c r="AB124" s="9"/>
      <c r="AC124" s="9"/>
      <c r="AI124" s="4"/>
      <c r="AJ124" s="4"/>
      <c r="AK124" s="4"/>
      <c r="AM124" s="4"/>
      <c r="AN124" s="4"/>
      <c r="AO124" s="4"/>
      <c r="AQ124" s="4"/>
      <c r="AU124" s="4"/>
      <c r="AY124" s="4"/>
      <c r="BC124" s="4"/>
      <c r="BG124" s="4"/>
      <c r="BK124" s="4"/>
      <c r="BO124" s="4"/>
      <c r="BS124" s="4"/>
      <c r="BT124" s="4"/>
      <c r="BX124" s="4"/>
      <c r="CB124" s="4"/>
      <c r="CF124" s="4"/>
      <c r="CJ124" s="4"/>
      <c r="CN124" s="4"/>
      <c r="CR124" s="4"/>
      <c r="CV124" s="4"/>
      <c r="CZ124" s="4"/>
      <c r="DD124" s="4"/>
      <c r="DE124" s="4"/>
      <c r="DH124" s="4"/>
      <c r="DI124" s="4"/>
      <c r="DQ124" s="4"/>
      <c r="DR124" s="4"/>
      <c r="DS124" s="4"/>
      <c r="DT124" s="52"/>
    </row>
    <row r="125" spans="28:124" x14ac:dyDescent="0.2">
      <c r="AB125" s="9"/>
      <c r="AC125" s="9"/>
      <c r="AI125" s="4"/>
      <c r="AJ125" s="4"/>
      <c r="AK125" s="4"/>
      <c r="AM125" s="4"/>
      <c r="AN125" s="4"/>
      <c r="AO125" s="4"/>
      <c r="AQ125" s="4"/>
      <c r="AU125" s="4"/>
      <c r="AY125" s="4"/>
      <c r="BC125" s="4"/>
      <c r="BG125" s="4"/>
      <c r="BK125" s="4"/>
      <c r="BO125" s="4"/>
      <c r="BS125" s="4"/>
      <c r="BT125" s="4"/>
      <c r="BX125" s="4"/>
      <c r="CB125" s="4"/>
      <c r="CF125" s="4"/>
      <c r="CJ125" s="4"/>
      <c r="CN125" s="4"/>
      <c r="CR125" s="4"/>
      <c r="CV125" s="4"/>
      <c r="CZ125" s="4"/>
      <c r="DD125" s="4"/>
      <c r="DE125" s="4"/>
      <c r="DH125" s="4"/>
      <c r="DI125" s="4"/>
      <c r="DQ125" s="4"/>
      <c r="DR125" s="4"/>
      <c r="DS125" s="4"/>
      <c r="DT125" s="52"/>
    </row>
    <row r="126" spans="28:124" x14ac:dyDescent="0.2">
      <c r="AB126" s="9"/>
      <c r="AC126" s="9"/>
      <c r="AI126" s="4"/>
      <c r="AJ126" s="4"/>
      <c r="AK126" s="4"/>
      <c r="AM126" s="4"/>
      <c r="AN126" s="4"/>
      <c r="AO126" s="4"/>
      <c r="AQ126" s="4"/>
      <c r="AU126" s="4"/>
      <c r="AY126" s="4"/>
      <c r="BC126" s="4"/>
      <c r="BG126" s="4"/>
      <c r="BK126" s="4"/>
      <c r="BO126" s="4"/>
      <c r="BS126" s="4"/>
      <c r="BT126" s="4"/>
      <c r="BX126" s="4"/>
      <c r="CB126" s="4"/>
      <c r="CF126" s="4"/>
      <c r="CJ126" s="4"/>
      <c r="CN126" s="4"/>
      <c r="CR126" s="4"/>
      <c r="CV126" s="4"/>
      <c r="CZ126" s="4"/>
      <c r="DD126" s="4"/>
      <c r="DE126" s="4"/>
      <c r="DH126" s="4"/>
      <c r="DI126" s="4"/>
      <c r="DQ126" s="4"/>
      <c r="DR126" s="4"/>
      <c r="DS126" s="4"/>
      <c r="DT126" s="52"/>
    </row>
    <row r="127" spans="28:124" x14ac:dyDescent="0.2">
      <c r="AB127" s="9"/>
      <c r="AC127" s="9"/>
      <c r="AI127" s="4"/>
      <c r="AJ127" s="4"/>
      <c r="AK127" s="4"/>
      <c r="AM127" s="4"/>
      <c r="AN127" s="4"/>
      <c r="AO127" s="4"/>
      <c r="AQ127" s="4"/>
      <c r="AU127" s="4"/>
      <c r="AY127" s="4"/>
      <c r="BC127" s="4"/>
      <c r="BG127" s="4"/>
      <c r="BK127" s="4"/>
      <c r="BO127" s="4"/>
      <c r="BS127" s="4"/>
      <c r="BT127" s="4"/>
      <c r="BX127" s="4"/>
      <c r="CB127" s="4"/>
      <c r="CF127" s="4"/>
      <c r="CJ127" s="4"/>
      <c r="CN127" s="4"/>
      <c r="CR127" s="4"/>
      <c r="CV127" s="4"/>
      <c r="CZ127" s="4"/>
      <c r="DD127" s="4"/>
      <c r="DE127" s="4"/>
      <c r="DH127" s="4"/>
      <c r="DI127" s="4"/>
      <c r="DQ127" s="4"/>
      <c r="DR127" s="4"/>
      <c r="DS127" s="4"/>
      <c r="DT127" s="52"/>
    </row>
    <row r="128" spans="28:124" x14ac:dyDescent="0.2">
      <c r="AB128" s="9"/>
      <c r="AC128" s="9"/>
      <c r="AI128" s="4"/>
      <c r="AJ128" s="4"/>
      <c r="AK128" s="4"/>
      <c r="AM128" s="4"/>
      <c r="AN128" s="4"/>
      <c r="AO128" s="4"/>
      <c r="AQ128" s="4"/>
      <c r="AU128" s="4"/>
      <c r="AY128" s="4"/>
      <c r="BC128" s="4"/>
      <c r="BG128" s="4"/>
      <c r="BK128" s="4"/>
      <c r="BO128" s="4"/>
      <c r="BS128" s="4"/>
      <c r="BT128" s="4"/>
      <c r="BX128" s="4"/>
      <c r="CB128" s="4"/>
      <c r="CF128" s="4"/>
      <c r="CJ128" s="4"/>
      <c r="CN128" s="4"/>
      <c r="CR128" s="4"/>
      <c r="CV128" s="4"/>
      <c r="CZ128" s="4"/>
      <c r="DD128" s="4"/>
      <c r="DE128" s="4"/>
      <c r="DH128" s="4"/>
      <c r="DI128" s="4"/>
      <c r="DQ128" s="4"/>
      <c r="DR128" s="4"/>
      <c r="DS128" s="4"/>
      <c r="DT128" s="52"/>
    </row>
    <row r="129" spans="28:124" x14ac:dyDescent="0.2">
      <c r="AB129" s="9"/>
      <c r="AC129" s="9"/>
      <c r="AI129" s="4"/>
      <c r="AJ129" s="4"/>
      <c r="AK129" s="4"/>
      <c r="AM129" s="4"/>
      <c r="AN129" s="4"/>
      <c r="AO129" s="4"/>
      <c r="AQ129" s="4"/>
      <c r="AU129" s="4"/>
      <c r="AY129" s="4"/>
      <c r="BC129" s="4"/>
      <c r="BG129" s="4"/>
      <c r="BK129" s="4"/>
      <c r="BO129" s="4"/>
      <c r="BS129" s="4"/>
      <c r="BT129" s="4"/>
      <c r="BX129" s="4"/>
      <c r="CB129" s="4"/>
      <c r="CF129" s="4"/>
      <c r="CJ129" s="4"/>
      <c r="CN129" s="4"/>
      <c r="CR129" s="4"/>
      <c r="CV129" s="4"/>
      <c r="CZ129" s="4"/>
      <c r="DD129" s="4"/>
      <c r="DE129" s="4"/>
      <c r="DH129" s="4"/>
      <c r="DI129" s="4"/>
      <c r="DQ129" s="4"/>
      <c r="DR129" s="4"/>
      <c r="DS129" s="4"/>
      <c r="DT129" s="52"/>
    </row>
    <row r="130" spans="28:124" x14ac:dyDescent="0.2">
      <c r="AB130" s="9"/>
      <c r="AC130" s="9"/>
      <c r="AI130" s="4"/>
      <c r="AJ130" s="4"/>
      <c r="AK130" s="4"/>
      <c r="AM130" s="4"/>
      <c r="AN130" s="4"/>
      <c r="AO130" s="4"/>
      <c r="AQ130" s="4"/>
      <c r="AU130" s="4"/>
      <c r="AY130" s="4"/>
      <c r="BC130" s="4"/>
      <c r="BG130" s="4"/>
      <c r="BK130" s="4"/>
      <c r="BO130" s="4"/>
      <c r="BS130" s="4"/>
      <c r="BT130" s="4"/>
      <c r="BX130" s="4"/>
      <c r="CB130" s="4"/>
      <c r="CF130" s="4"/>
      <c r="CJ130" s="4"/>
      <c r="CN130" s="4"/>
      <c r="CR130" s="4"/>
      <c r="CV130" s="4"/>
      <c r="CZ130" s="4"/>
      <c r="DD130" s="4"/>
      <c r="DE130" s="4"/>
      <c r="DH130" s="4"/>
      <c r="DI130" s="4"/>
      <c r="DQ130" s="4"/>
      <c r="DR130" s="4"/>
      <c r="DS130" s="4"/>
      <c r="DT130" s="52"/>
    </row>
    <row r="131" spans="28:124" x14ac:dyDescent="0.2">
      <c r="AB131" s="9"/>
      <c r="AC131" s="9"/>
      <c r="AI131" s="4"/>
      <c r="AJ131" s="4"/>
      <c r="AK131" s="4"/>
      <c r="AM131" s="4"/>
      <c r="AN131" s="4"/>
      <c r="AO131" s="4"/>
      <c r="AQ131" s="4"/>
      <c r="AU131" s="4"/>
      <c r="AY131" s="4"/>
      <c r="BC131" s="4"/>
      <c r="BG131" s="4"/>
      <c r="BK131" s="4"/>
      <c r="BO131" s="4"/>
      <c r="BS131" s="4"/>
      <c r="BT131" s="4"/>
      <c r="BX131" s="4"/>
      <c r="CB131" s="4"/>
      <c r="CF131" s="4"/>
      <c r="CJ131" s="4"/>
      <c r="CN131" s="4"/>
      <c r="CR131" s="4"/>
      <c r="CV131" s="4"/>
      <c r="CZ131" s="4"/>
      <c r="DD131" s="4"/>
      <c r="DE131" s="4"/>
      <c r="DH131" s="4"/>
      <c r="DI131" s="4"/>
      <c r="DQ131" s="4"/>
      <c r="DR131" s="4"/>
      <c r="DS131" s="4"/>
      <c r="DT131" s="52"/>
    </row>
    <row r="132" spans="28:124" x14ac:dyDescent="0.2">
      <c r="AB132" s="9"/>
      <c r="AC132" s="9"/>
      <c r="AI132" s="4"/>
      <c r="AJ132" s="4"/>
      <c r="AK132" s="4"/>
      <c r="AM132" s="4"/>
      <c r="AN132" s="4"/>
      <c r="AO132" s="4"/>
      <c r="AQ132" s="4"/>
      <c r="AU132" s="4"/>
      <c r="AY132" s="4"/>
      <c r="BC132" s="4"/>
      <c r="BG132" s="4"/>
      <c r="BK132" s="4"/>
      <c r="BO132" s="4"/>
      <c r="BS132" s="4"/>
      <c r="BT132" s="4"/>
      <c r="BX132" s="4"/>
      <c r="CB132" s="4"/>
      <c r="CF132" s="4"/>
      <c r="CJ132" s="4"/>
      <c r="CN132" s="4"/>
      <c r="CR132" s="4"/>
      <c r="CV132" s="4"/>
      <c r="CZ132" s="4"/>
      <c r="DD132" s="4"/>
      <c r="DE132" s="4"/>
      <c r="DH132" s="4"/>
      <c r="DI132" s="4"/>
      <c r="DQ132" s="4"/>
      <c r="DR132" s="4"/>
      <c r="DS132" s="4"/>
      <c r="DT132" s="52"/>
    </row>
    <row r="133" spans="28:124" x14ac:dyDescent="0.2">
      <c r="AB133" s="9"/>
      <c r="AC133" s="9"/>
      <c r="AI133" s="4"/>
      <c r="AJ133" s="4"/>
      <c r="AK133" s="4"/>
      <c r="AM133" s="4"/>
      <c r="AN133" s="4"/>
      <c r="AO133" s="4"/>
      <c r="AQ133" s="4"/>
      <c r="AU133" s="4"/>
      <c r="AY133" s="4"/>
      <c r="BC133" s="4"/>
      <c r="BG133" s="4"/>
      <c r="BK133" s="4"/>
      <c r="BO133" s="4"/>
      <c r="BS133" s="4"/>
      <c r="BT133" s="4"/>
      <c r="BX133" s="4"/>
      <c r="CB133" s="4"/>
      <c r="CF133" s="4"/>
      <c r="CJ133" s="4"/>
      <c r="CN133" s="4"/>
      <c r="CR133" s="4"/>
      <c r="CV133" s="4"/>
      <c r="CZ133" s="4"/>
      <c r="DD133" s="4"/>
      <c r="DE133" s="4"/>
      <c r="DH133" s="4"/>
      <c r="DI133" s="4"/>
      <c r="DQ133" s="4"/>
      <c r="DR133" s="4"/>
      <c r="DS133" s="4"/>
      <c r="DT133" s="52"/>
    </row>
    <row r="134" spans="28:124" x14ac:dyDescent="0.2">
      <c r="AB134" s="9"/>
      <c r="AC134" s="9"/>
      <c r="AI134" s="4"/>
      <c r="AJ134" s="4"/>
      <c r="AK134" s="4"/>
      <c r="AM134" s="4"/>
      <c r="AN134" s="4"/>
      <c r="AO134" s="4"/>
      <c r="AQ134" s="4"/>
      <c r="AU134" s="4"/>
      <c r="AY134" s="4"/>
      <c r="BC134" s="4"/>
      <c r="BG134" s="4"/>
      <c r="BK134" s="4"/>
      <c r="BO134" s="4"/>
      <c r="BS134" s="4"/>
      <c r="BT134" s="4"/>
      <c r="BX134" s="4"/>
      <c r="CB134" s="4"/>
      <c r="CF134" s="4"/>
      <c r="CJ134" s="4"/>
      <c r="CN134" s="4"/>
      <c r="CR134" s="4"/>
      <c r="CV134" s="4"/>
      <c r="CZ134" s="4"/>
      <c r="DD134" s="4"/>
      <c r="DE134" s="4"/>
      <c r="DH134" s="4"/>
      <c r="DI134" s="4"/>
      <c r="DQ134" s="4"/>
      <c r="DR134" s="4"/>
      <c r="DS134" s="4"/>
      <c r="DT134" s="52"/>
    </row>
    <row r="135" spans="28:124" x14ac:dyDescent="0.2">
      <c r="AB135" s="9"/>
      <c r="AC135" s="9"/>
      <c r="AI135" s="4"/>
      <c r="AJ135" s="4"/>
      <c r="AK135" s="4"/>
      <c r="AM135" s="4"/>
      <c r="AN135" s="4"/>
      <c r="AO135" s="4"/>
      <c r="AQ135" s="4"/>
      <c r="AU135" s="4"/>
      <c r="AY135" s="4"/>
      <c r="BC135" s="4"/>
      <c r="BG135" s="4"/>
      <c r="BK135" s="4"/>
      <c r="BO135" s="4"/>
      <c r="BS135" s="4"/>
      <c r="BT135" s="4"/>
      <c r="BX135" s="4"/>
      <c r="CB135" s="4"/>
      <c r="CF135" s="4"/>
      <c r="CJ135" s="4"/>
      <c r="CN135" s="4"/>
      <c r="CR135" s="4"/>
      <c r="CV135" s="4"/>
      <c r="CZ135" s="4"/>
      <c r="DD135" s="4"/>
      <c r="DE135" s="4"/>
      <c r="DH135" s="4"/>
      <c r="DI135" s="4"/>
      <c r="DQ135" s="4"/>
      <c r="DR135" s="4"/>
      <c r="DS135" s="4"/>
      <c r="DT135" s="52"/>
    </row>
    <row r="136" spans="28:124" x14ac:dyDescent="0.2">
      <c r="AB136" s="9"/>
      <c r="AC136" s="9"/>
      <c r="AI136" s="4"/>
      <c r="AJ136" s="4"/>
      <c r="AK136" s="4"/>
      <c r="AM136" s="4"/>
      <c r="AN136" s="4"/>
      <c r="AO136" s="4"/>
      <c r="AQ136" s="4"/>
      <c r="AU136" s="4"/>
      <c r="AY136" s="4"/>
      <c r="BC136" s="4"/>
      <c r="BG136" s="4"/>
      <c r="BK136" s="4"/>
      <c r="BO136" s="4"/>
      <c r="BS136" s="4"/>
      <c r="BT136" s="4"/>
      <c r="BX136" s="4"/>
      <c r="CB136" s="4"/>
      <c r="CF136" s="4"/>
      <c r="CJ136" s="4"/>
      <c r="CN136" s="4"/>
      <c r="CR136" s="4"/>
      <c r="CV136" s="4"/>
      <c r="CZ136" s="4"/>
      <c r="DD136" s="4"/>
      <c r="DE136" s="4"/>
      <c r="DH136" s="4"/>
      <c r="DI136" s="4"/>
      <c r="DQ136" s="4"/>
      <c r="DR136" s="4"/>
      <c r="DS136" s="4"/>
      <c r="DT136" s="52"/>
    </row>
    <row r="137" spans="28:124" x14ac:dyDescent="0.2">
      <c r="AB137" s="9"/>
      <c r="AC137" s="9"/>
      <c r="AI137" s="4"/>
      <c r="AJ137" s="4"/>
      <c r="AK137" s="4"/>
      <c r="AM137" s="4"/>
      <c r="AN137" s="4"/>
      <c r="AO137" s="4"/>
      <c r="AQ137" s="4"/>
      <c r="AU137" s="4"/>
      <c r="AY137" s="4"/>
      <c r="BC137" s="4"/>
      <c r="BG137" s="4"/>
      <c r="BK137" s="4"/>
      <c r="BO137" s="4"/>
      <c r="BS137" s="4"/>
      <c r="BT137" s="4"/>
      <c r="BX137" s="4"/>
      <c r="CB137" s="4"/>
      <c r="CF137" s="4"/>
      <c r="CJ137" s="4"/>
      <c r="CN137" s="4"/>
      <c r="CR137" s="4"/>
      <c r="CV137" s="4"/>
      <c r="CZ137" s="4"/>
      <c r="DD137" s="4"/>
      <c r="DE137" s="4"/>
      <c r="DH137" s="4"/>
      <c r="DI137" s="4"/>
      <c r="DQ137" s="4"/>
      <c r="DR137" s="4"/>
      <c r="DS137" s="4"/>
      <c r="DT137" s="52"/>
    </row>
    <row r="138" spans="28:124" x14ac:dyDescent="0.2">
      <c r="AB138" s="9"/>
      <c r="AC138" s="9"/>
      <c r="AI138" s="4"/>
      <c r="AJ138" s="4"/>
      <c r="AK138" s="4"/>
      <c r="AM138" s="4"/>
      <c r="AN138" s="4"/>
      <c r="AO138" s="4"/>
      <c r="AQ138" s="4"/>
      <c r="AU138" s="4"/>
      <c r="AY138" s="4"/>
      <c r="BC138" s="4"/>
      <c r="BG138" s="4"/>
      <c r="BK138" s="4"/>
      <c r="BO138" s="4"/>
      <c r="BS138" s="4"/>
      <c r="BT138" s="4"/>
      <c r="BX138" s="4"/>
      <c r="CB138" s="4"/>
      <c r="CF138" s="4"/>
      <c r="CJ138" s="4"/>
      <c r="CN138" s="4"/>
      <c r="CR138" s="4"/>
      <c r="CV138" s="4"/>
      <c r="CZ138" s="4"/>
      <c r="DD138" s="4"/>
      <c r="DE138" s="4"/>
      <c r="DH138" s="4"/>
      <c r="DI138" s="4"/>
      <c r="DQ138" s="4"/>
      <c r="DR138" s="4"/>
      <c r="DS138" s="4"/>
      <c r="DT138" s="52"/>
    </row>
    <row r="139" spans="28:124" x14ac:dyDescent="0.2">
      <c r="AB139" s="9"/>
      <c r="AC139" s="9"/>
      <c r="AI139" s="4"/>
      <c r="AJ139" s="4"/>
      <c r="AK139" s="4"/>
      <c r="AM139" s="4"/>
      <c r="AN139" s="4"/>
      <c r="AO139" s="4"/>
      <c r="AQ139" s="4"/>
      <c r="AU139" s="4"/>
      <c r="AY139" s="4"/>
      <c r="BC139" s="4"/>
      <c r="BG139" s="4"/>
      <c r="BK139" s="4"/>
      <c r="BO139" s="4"/>
      <c r="BS139" s="4"/>
      <c r="BT139" s="4"/>
      <c r="BX139" s="4"/>
      <c r="CB139" s="4"/>
      <c r="CF139" s="4"/>
      <c r="CJ139" s="4"/>
      <c r="CN139" s="4"/>
      <c r="CR139" s="4"/>
      <c r="CV139" s="4"/>
      <c r="CZ139" s="4"/>
      <c r="DD139" s="4"/>
      <c r="DE139" s="4"/>
      <c r="DH139" s="4"/>
      <c r="DI139" s="4"/>
      <c r="DQ139" s="4"/>
      <c r="DR139" s="4"/>
      <c r="DS139" s="4"/>
      <c r="DT139" s="52"/>
    </row>
    <row r="140" spans="28:124" x14ac:dyDescent="0.2">
      <c r="AB140" s="9"/>
      <c r="AC140" s="9"/>
      <c r="AI140" s="4"/>
      <c r="AJ140" s="4"/>
      <c r="AK140" s="4"/>
      <c r="AM140" s="4"/>
      <c r="AN140" s="4"/>
      <c r="AO140" s="4"/>
      <c r="AQ140" s="4"/>
      <c r="AU140" s="4"/>
      <c r="AY140" s="4"/>
      <c r="BC140" s="4"/>
      <c r="BG140" s="4"/>
      <c r="BK140" s="4"/>
      <c r="BO140" s="4"/>
      <c r="BS140" s="4"/>
      <c r="BT140" s="4"/>
      <c r="BX140" s="4"/>
      <c r="CB140" s="4"/>
      <c r="CF140" s="4"/>
      <c r="CJ140" s="4"/>
      <c r="CN140" s="4"/>
      <c r="CR140" s="4"/>
      <c r="CV140" s="4"/>
      <c r="CZ140" s="4"/>
      <c r="DD140" s="4"/>
      <c r="DE140" s="4"/>
      <c r="DH140" s="4"/>
      <c r="DI140" s="4"/>
      <c r="DQ140" s="4"/>
      <c r="DR140" s="4"/>
      <c r="DS140" s="4"/>
      <c r="DT140" s="52"/>
    </row>
    <row r="141" spans="28:124" x14ac:dyDescent="0.2">
      <c r="AB141" s="9"/>
      <c r="AC141" s="9"/>
      <c r="AI141" s="4"/>
      <c r="AJ141" s="4"/>
      <c r="AK141" s="4"/>
      <c r="AM141" s="4"/>
      <c r="AN141" s="4"/>
      <c r="AO141" s="4"/>
      <c r="AQ141" s="4"/>
      <c r="AU141" s="4"/>
      <c r="AY141" s="4"/>
      <c r="BC141" s="4"/>
      <c r="BG141" s="4"/>
      <c r="BK141" s="4"/>
      <c r="BO141" s="4"/>
      <c r="BS141" s="4"/>
      <c r="BT141" s="4"/>
      <c r="BX141" s="4"/>
      <c r="CB141" s="4"/>
      <c r="CF141" s="4"/>
      <c r="CJ141" s="4"/>
      <c r="CN141" s="4"/>
      <c r="CR141" s="4"/>
      <c r="CV141" s="4"/>
      <c r="CZ141" s="4"/>
      <c r="DD141" s="4"/>
      <c r="DE141" s="4"/>
      <c r="DH141" s="4"/>
      <c r="DI141" s="4"/>
      <c r="DQ141" s="4"/>
      <c r="DR141" s="4"/>
      <c r="DS141" s="4"/>
      <c r="DT141" s="52"/>
    </row>
    <row r="142" spans="28:124" x14ac:dyDescent="0.2">
      <c r="AB142" s="9"/>
      <c r="AC142" s="9"/>
      <c r="AI142" s="4"/>
      <c r="AJ142" s="4"/>
      <c r="AK142" s="4"/>
      <c r="AM142" s="4"/>
      <c r="AN142" s="4"/>
      <c r="AO142" s="4"/>
      <c r="AQ142" s="4"/>
      <c r="AU142" s="4"/>
      <c r="AY142" s="4"/>
      <c r="BC142" s="4"/>
      <c r="BG142" s="4"/>
      <c r="BK142" s="4"/>
      <c r="BO142" s="4"/>
      <c r="BS142" s="4"/>
      <c r="BT142" s="4"/>
      <c r="BX142" s="4"/>
      <c r="CB142" s="4"/>
      <c r="CF142" s="4"/>
      <c r="CJ142" s="4"/>
      <c r="CN142" s="4"/>
      <c r="CR142" s="4"/>
      <c r="CV142" s="4"/>
      <c r="CZ142" s="4"/>
      <c r="DD142" s="4"/>
      <c r="DE142" s="4"/>
      <c r="DH142" s="4"/>
      <c r="DI142" s="4"/>
      <c r="DQ142" s="4"/>
      <c r="DR142" s="4"/>
      <c r="DS142" s="4"/>
      <c r="DT142" s="52"/>
    </row>
    <row r="143" spans="28:124" x14ac:dyDescent="0.2">
      <c r="AB143" s="9"/>
      <c r="AC143" s="9"/>
      <c r="AI143" s="4"/>
      <c r="AJ143" s="4"/>
      <c r="AK143" s="4"/>
      <c r="AM143" s="4"/>
      <c r="AN143" s="4"/>
      <c r="AO143" s="4"/>
      <c r="AQ143" s="4"/>
      <c r="AU143" s="4"/>
      <c r="AY143" s="4"/>
      <c r="BC143" s="4"/>
      <c r="BG143" s="4"/>
      <c r="BK143" s="4"/>
      <c r="BO143" s="4"/>
      <c r="BS143" s="4"/>
      <c r="BT143" s="4"/>
      <c r="BX143" s="4"/>
      <c r="CB143" s="4"/>
      <c r="CF143" s="4"/>
      <c r="CJ143" s="4"/>
      <c r="CN143" s="4"/>
      <c r="CR143" s="4"/>
      <c r="CV143" s="4"/>
      <c r="CZ143" s="4"/>
      <c r="DD143" s="4"/>
      <c r="DE143" s="4"/>
      <c r="DH143" s="4"/>
      <c r="DI143" s="4"/>
      <c r="DQ143" s="4"/>
      <c r="DR143" s="4"/>
      <c r="DS143" s="4"/>
      <c r="DT143" s="52"/>
    </row>
    <row r="144" spans="28:124" x14ac:dyDescent="0.2">
      <c r="AB144" s="9"/>
      <c r="AC144" s="9"/>
      <c r="AI144" s="4"/>
      <c r="AJ144" s="4"/>
      <c r="AK144" s="4"/>
      <c r="AM144" s="4"/>
      <c r="AN144" s="4"/>
      <c r="AO144" s="4"/>
      <c r="AQ144" s="4"/>
      <c r="AU144" s="4"/>
      <c r="AY144" s="4"/>
      <c r="BC144" s="4"/>
      <c r="BG144" s="4"/>
      <c r="BK144" s="4"/>
      <c r="BO144" s="4"/>
      <c r="BS144" s="4"/>
      <c r="BT144" s="4"/>
      <c r="BX144" s="4"/>
      <c r="CB144" s="4"/>
      <c r="CF144" s="4"/>
      <c r="CJ144" s="4"/>
      <c r="CN144" s="4"/>
      <c r="CR144" s="4"/>
      <c r="CV144" s="4"/>
      <c r="CZ144" s="4"/>
      <c r="DD144" s="4"/>
      <c r="DE144" s="4"/>
      <c r="DH144" s="4"/>
      <c r="DI144" s="4"/>
      <c r="DQ144" s="4"/>
      <c r="DR144" s="4"/>
      <c r="DS144" s="4"/>
      <c r="DT144" s="52"/>
    </row>
    <row r="145" spans="28:124" x14ac:dyDescent="0.2">
      <c r="AB145" s="9"/>
      <c r="AC145" s="9"/>
      <c r="AI145" s="4"/>
      <c r="AJ145" s="4"/>
      <c r="AK145" s="4"/>
      <c r="AM145" s="4"/>
      <c r="AN145" s="4"/>
      <c r="AO145" s="4"/>
      <c r="AQ145" s="4"/>
      <c r="AU145" s="4"/>
      <c r="AY145" s="4"/>
      <c r="BC145" s="4"/>
      <c r="BG145" s="4"/>
      <c r="BK145" s="4"/>
      <c r="BO145" s="4"/>
      <c r="BS145" s="4"/>
      <c r="BT145" s="4"/>
      <c r="BX145" s="4"/>
      <c r="CB145" s="4"/>
      <c r="CF145" s="4"/>
      <c r="CJ145" s="4"/>
      <c r="CN145" s="4"/>
      <c r="CR145" s="4"/>
      <c r="CV145" s="4"/>
      <c r="CZ145" s="4"/>
      <c r="DD145" s="4"/>
      <c r="DE145" s="4"/>
      <c r="DH145" s="4"/>
      <c r="DI145" s="4"/>
      <c r="DQ145" s="4"/>
      <c r="DR145" s="4"/>
      <c r="DS145" s="4"/>
      <c r="DT145" s="52"/>
    </row>
    <row r="146" spans="28:124" x14ac:dyDescent="0.2">
      <c r="AB146" s="9"/>
      <c r="AC146" s="9"/>
      <c r="AI146" s="4"/>
      <c r="AJ146" s="4"/>
      <c r="AK146" s="4"/>
      <c r="AM146" s="4"/>
      <c r="AN146" s="4"/>
      <c r="AO146" s="4"/>
      <c r="AQ146" s="4"/>
      <c r="AU146" s="4"/>
      <c r="AY146" s="4"/>
      <c r="BC146" s="4"/>
      <c r="BG146" s="4"/>
      <c r="BK146" s="4"/>
      <c r="BO146" s="4"/>
      <c r="BS146" s="4"/>
      <c r="BT146" s="4"/>
      <c r="BX146" s="4"/>
      <c r="CB146" s="4"/>
      <c r="CF146" s="4"/>
      <c r="CJ146" s="4"/>
      <c r="CN146" s="4"/>
      <c r="CR146" s="4"/>
      <c r="CV146" s="4"/>
      <c r="CZ146" s="4"/>
      <c r="DD146" s="4"/>
      <c r="DE146" s="4"/>
      <c r="DH146" s="4"/>
      <c r="DI146" s="4"/>
      <c r="DQ146" s="4"/>
      <c r="DR146" s="4"/>
      <c r="DS146" s="4"/>
      <c r="DT146" s="52"/>
    </row>
    <row r="147" spans="28:124" x14ac:dyDescent="0.2">
      <c r="AB147" s="9"/>
      <c r="AC147" s="9"/>
      <c r="AI147" s="4"/>
      <c r="AJ147" s="4"/>
      <c r="AK147" s="4"/>
      <c r="AM147" s="4"/>
      <c r="AN147" s="4"/>
      <c r="AO147" s="4"/>
      <c r="AQ147" s="4"/>
      <c r="AU147" s="4"/>
      <c r="AY147" s="4"/>
      <c r="BC147" s="4"/>
      <c r="BG147" s="4"/>
      <c r="BK147" s="4"/>
      <c r="BO147" s="4"/>
      <c r="BS147" s="4"/>
      <c r="BT147" s="4"/>
      <c r="BX147" s="4"/>
      <c r="CB147" s="4"/>
      <c r="CF147" s="4"/>
      <c r="CJ147" s="4"/>
      <c r="CN147" s="4"/>
      <c r="CR147" s="4"/>
      <c r="CV147" s="4"/>
      <c r="CZ147" s="4"/>
      <c r="DD147" s="4"/>
      <c r="DE147" s="4"/>
      <c r="DH147" s="4"/>
      <c r="DI147" s="4"/>
      <c r="DQ147" s="4"/>
      <c r="DR147" s="4"/>
      <c r="DS147" s="4"/>
      <c r="DT147" s="52"/>
    </row>
    <row r="148" spans="28:124" x14ac:dyDescent="0.2">
      <c r="AB148" s="9"/>
      <c r="AC148" s="9"/>
      <c r="AI148" s="4"/>
      <c r="AJ148" s="4"/>
      <c r="AK148" s="4"/>
      <c r="AM148" s="4"/>
      <c r="AN148" s="4"/>
      <c r="AO148" s="4"/>
      <c r="AQ148" s="4"/>
      <c r="AU148" s="4"/>
      <c r="AY148" s="4"/>
      <c r="BC148" s="4"/>
      <c r="BG148" s="4"/>
      <c r="BK148" s="4"/>
      <c r="BO148" s="4"/>
      <c r="BS148" s="4"/>
      <c r="BT148" s="4"/>
      <c r="BX148" s="4"/>
      <c r="CB148" s="4"/>
      <c r="CF148" s="4"/>
      <c r="CJ148" s="4"/>
      <c r="CN148" s="4"/>
      <c r="CR148" s="4"/>
      <c r="CV148" s="4"/>
      <c r="CZ148" s="4"/>
      <c r="DD148" s="4"/>
      <c r="DE148" s="4"/>
      <c r="DH148" s="4"/>
      <c r="DI148" s="4"/>
      <c r="DQ148" s="4"/>
      <c r="DR148" s="4"/>
      <c r="DS148" s="4"/>
      <c r="DT148" s="52"/>
    </row>
    <row r="149" spans="28:124" x14ac:dyDescent="0.2">
      <c r="AB149" s="9"/>
      <c r="AC149" s="9"/>
      <c r="AI149" s="4"/>
      <c r="AJ149" s="4"/>
      <c r="AK149" s="4"/>
      <c r="AM149" s="4"/>
      <c r="AN149" s="4"/>
      <c r="AO149" s="4"/>
      <c r="AQ149" s="4"/>
      <c r="AU149" s="4"/>
      <c r="AY149" s="4"/>
      <c r="BC149" s="4"/>
      <c r="BG149" s="4"/>
      <c r="BK149" s="4"/>
      <c r="BO149" s="4"/>
      <c r="BS149" s="4"/>
      <c r="BT149" s="4"/>
      <c r="BX149" s="4"/>
      <c r="CB149" s="4"/>
      <c r="CF149" s="4"/>
      <c r="CJ149" s="4"/>
      <c r="CN149" s="4"/>
      <c r="CR149" s="4"/>
      <c r="CV149" s="4"/>
      <c r="CZ149" s="4"/>
      <c r="DD149" s="4"/>
      <c r="DE149" s="4"/>
      <c r="DH149" s="4"/>
      <c r="DI149" s="4"/>
      <c r="DQ149" s="4"/>
      <c r="DR149" s="4"/>
      <c r="DS149" s="4"/>
      <c r="DT149" s="52"/>
    </row>
    <row r="150" spans="28:124" x14ac:dyDescent="0.2">
      <c r="AB150" s="9"/>
      <c r="AC150" s="9"/>
      <c r="AI150" s="4"/>
      <c r="AJ150" s="4"/>
      <c r="AK150" s="4"/>
      <c r="AM150" s="4"/>
      <c r="AN150" s="4"/>
      <c r="AO150" s="4"/>
      <c r="AQ150" s="4"/>
      <c r="AU150" s="4"/>
      <c r="AY150" s="4"/>
      <c r="BC150" s="4"/>
      <c r="BG150" s="4"/>
      <c r="BK150" s="4"/>
      <c r="BO150" s="4"/>
      <c r="BS150" s="4"/>
      <c r="BT150" s="4"/>
      <c r="BX150" s="4"/>
      <c r="CB150" s="4"/>
      <c r="CF150" s="4"/>
      <c r="CJ150" s="4"/>
      <c r="CN150" s="4"/>
      <c r="CR150" s="4"/>
      <c r="CV150" s="4"/>
      <c r="CZ150" s="4"/>
      <c r="DD150" s="4"/>
      <c r="DE150" s="4"/>
      <c r="DH150" s="4"/>
      <c r="DI150" s="4"/>
      <c r="DQ150" s="4"/>
      <c r="DR150" s="4"/>
      <c r="DS150" s="4"/>
      <c r="DT150" s="52"/>
    </row>
    <row r="151" spans="28:124" x14ac:dyDescent="0.2">
      <c r="AB151" s="9"/>
      <c r="AC151" s="9"/>
      <c r="AI151" s="4"/>
      <c r="AJ151" s="4"/>
      <c r="AK151" s="4"/>
      <c r="AM151" s="4"/>
      <c r="AN151" s="4"/>
      <c r="AO151" s="4"/>
      <c r="AQ151" s="4"/>
      <c r="AU151" s="4"/>
      <c r="AY151" s="4"/>
      <c r="BC151" s="4"/>
      <c r="BG151" s="4"/>
      <c r="BK151" s="4"/>
      <c r="BO151" s="4"/>
      <c r="BS151" s="4"/>
      <c r="BT151" s="4"/>
      <c r="BX151" s="4"/>
      <c r="CB151" s="4"/>
      <c r="CF151" s="4"/>
      <c r="CJ151" s="4"/>
      <c r="CN151" s="4"/>
      <c r="CR151" s="4"/>
      <c r="CV151" s="4"/>
      <c r="CZ151" s="4"/>
      <c r="DD151" s="4"/>
      <c r="DE151" s="4"/>
      <c r="DH151" s="4"/>
      <c r="DI151" s="4"/>
      <c r="DQ151" s="4"/>
      <c r="DR151" s="4"/>
      <c r="DS151" s="4"/>
      <c r="DT151" s="52"/>
    </row>
    <row r="152" spans="28:124" x14ac:dyDescent="0.2">
      <c r="AB152" s="9"/>
      <c r="AC152" s="9"/>
      <c r="AI152" s="4"/>
      <c r="AJ152" s="4"/>
      <c r="AK152" s="4"/>
      <c r="AM152" s="4"/>
      <c r="AN152" s="4"/>
      <c r="AO152" s="4"/>
      <c r="AQ152" s="4"/>
      <c r="AU152" s="4"/>
      <c r="AY152" s="4"/>
      <c r="BC152" s="4"/>
      <c r="BG152" s="4"/>
      <c r="BK152" s="4"/>
      <c r="BO152" s="4"/>
      <c r="BS152" s="4"/>
      <c r="BT152" s="4"/>
      <c r="BX152" s="4"/>
      <c r="CB152" s="4"/>
      <c r="CF152" s="4"/>
      <c r="CJ152" s="4"/>
      <c r="CN152" s="4"/>
      <c r="CR152" s="4"/>
      <c r="CV152" s="4"/>
      <c r="CZ152" s="4"/>
      <c r="DD152" s="4"/>
      <c r="DE152" s="4"/>
      <c r="DH152" s="4"/>
      <c r="DI152" s="4"/>
      <c r="DQ152" s="4"/>
      <c r="DR152" s="4"/>
      <c r="DS152" s="4"/>
      <c r="DT152" s="52"/>
    </row>
    <row r="153" spans="28:124" x14ac:dyDescent="0.2">
      <c r="AB153" s="9"/>
      <c r="AC153" s="9"/>
      <c r="AI153" s="4"/>
      <c r="AJ153" s="4"/>
      <c r="AK153" s="4"/>
      <c r="AM153" s="4"/>
      <c r="AN153" s="4"/>
      <c r="AO153" s="4"/>
      <c r="AQ153" s="4"/>
      <c r="AU153" s="4"/>
      <c r="AY153" s="4"/>
      <c r="BC153" s="4"/>
      <c r="BG153" s="4"/>
      <c r="BK153" s="4"/>
      <c r="BO153" s="4"/>
      <c r="BS153" s="4"/>
      <c r="BT153" s="4"/>
      <c r="BX153" s="4"/>
      <c r="CB153" s="4"/>
      <c r="CF153" s="4"/>
      <c r="CJ153" s="4"/>
      <c r="CN153" s="4"/>
      <c r="CR153" s="4"/>
      <c r="CV153" s="4"/>
      <c r="CZ153" s="4"/>
      <c r="DD153" s="4"/>
      <c r="DE153" s="4"/>
      <c r="DH153" s="4"/>
      <c r="DI153" s="4"/>
      <c r="DQ153" s="4"/>
      <c r="DR153" s="4"/>
      <c r="DS153" s="4"/>
      <c r="DT153" s="52"/>
    </row>
    <row r="154" spans="28:124" x14ac:dyDescent="0.2">
      <c r="AB154" s="9"/>
      <c r="AC154" s="9"/>
      <c r="AI154" s="4"/>
      <c r="AJ154" s="4"/>
      <c r="AK154" s="4"/>
      <c r="AM154" s="4"/>
      <c r="AN154" s="4"/>
      <c r="AO154" s="4"/>
      <c r="AQ154" s="4"/>
      <c r="AU154" s="4"/>
      <c r="AY154" s="4"/>
      <c r="BC154" s="4"/>
      <c r="BG154" s="4"/>
      <c r="BK154" s="4"/>
      <c r="BO154" s="4"/>
      <c r="BS154" s="4"/>
      <c r="BT154" s="4"/>
      <c r="BX154" s="4"/>
      <c r="CB154" s="4"/>
      <c r="CF154" s="4"/>
      <c r="CJ154" s="4"/>
      <c r="CN154" s="4"/>
      <c r="CR154" s="4"/>
      <c r="CV154" s="4"/>
      <c r="CZ154" s="4"/>
      <c r="DD154" s="4"/>
      <c r="DE154" s="4"/>
      <c r="DH154" s="4"/>
      <c r="DI154" s="4"/>
      <c r="DQ154" s="4"/>
      <c r="DR154" s="4"/>
      <c r="DS154" s="4"/>
      <c r="DT154" s="52"/>
    </row>
    <row r="155" spans="28:124" x14ac:dyDescent="0.2">
      <c r="AB155" s="9"/>
      <c r="AC155" s="9"/>
      <c r="AI155" s="4"/>
      <c r="AJ155" s="4"/>
      <c r="AK155" s="4"/>
      <c r="AM155" s="4"/>
      <c r="AN155" s="4"/>
      <c r="AO155" s="4"/>
      <c r="AQ155" s="4"/>
      <c r="AU155" s="4"/>
      <c r="AY155" s="4"/>
      <c r="BC155" s="4"/>
      <c r="BG155" s="4"/>
      <c r="BK155" s="4"/>
      <c r="BO155" s="4"/>
      <c r="BS155" s="4"/>
      <c r="BT155" s="4"/>
      <c r="BX155" s="4"/>
      <c r="CB155" s="4"/>
      <c r="CF155" s="4"/>
      <c r="CJ155" s="4"/>
      <c r="CN155" s="4"/>
      <c r="CR155" s="4"/>
      <c r="CV155" s="4"/>
      <c r="CZ155" s="4"/>
      <c r="DD155" s="4"/>
      <c r="DE155" s="4"/>
      <c r="DH155" s="4"/>
      <c r="DI155" s="4"/>
      <c r="DQ155" s="4"/>
      <c r="DR155" s="4"/>
      <c r="DS155" s="4"/>
      <c r="DT155" s="52"/>
    </row>
    <row r="156" spans="28:124" x14ac:dyDescent="0.2">
      <c r="AB156" s="9"/>
      <c r="AC156" s="9"/>
      <c r="AI156" s="4"/>
      <c r="AJ156" s="4"/>
      <c r="AK156" s="4"/>
      <c r="AM156" s="4"/>
      <c r="AN156" s="4"/>
      <c r="AO156" s="4"/>
      <c r="AQ156" s="4"/>
      <c r="AU156" s="4"/>
      <c r="AY156" s="4"/>
      <c r="BC156" s="4"/>
      <c r="BG156" s="4"/>
      <c r="BK156" s="4"/>
      <c r="BO156" s="4"/>
      <c r="BS156" s="4"/>
      <c r="BT156" s="4"/>
      <c r="BX156" s="4"/>
      <c r="CB156" s="4"/>
      <c r="CF156" s="4"/>
      <c r="CJ156" s="4"/>
      <c r="CN156" s="4"/>
      <c r="CR156" s="4"/>
      <c r="CV156" s="4"/>
      <c r="CZ156" s="4"/>
      <c r="DD156" s="4"/>
      <c r="DE156" s="4"/>
      <c r="DH156" s="4"/>
      <c r="DI156" s="4"/>
      <c r="DQ156" s="4"/>
      <c r="DR156" s="4"/>
      <c r="DS156" s="4"/>
      <c r="DT156" s="52"/>
    </row>
    <row r="157" spans="28:124" x14ac:dyDescent="0.2">
      <c r="AB157" s="9"/>
      <c r="AC157" s="9"/>
      <c r="AI157" s="4"/>
      <c r="AJ157" s="4"/>
      <c r="AK157" s="4"/>
      <c r="AM157" s="4"/>
      <c r="AN157" s="4"/>
      <c r="AO157" s="4"/>
      <c r="AQ157" s="4"/>
      <c r="AU157" s="4"/>
      <c r="AY157" s="4"/>
      <c r="BC157" s="4"/>
      <c r="BG157" s="4"/>
      <c r="BK157" s="4"/>
      <c r="BO157" s="4"/>
      <c r="BS157" s="4"/>
      <c r="BT157" s="4"/>
      <c r="BX157" s="4"/>
      <c r="CB157" s="4"/>
      <c r="CF157" s="4"/>
      <c r="CJ157" s="4"/>
      <c r="CN157" s="4"/>
      <c r="CR157" s="4"/>
      <c r="CV157" s="4"/>
      <c r="CZ157" s="4"/>
      <c r="DD157" s="4"/>
      <c r="DE157" s="4"/>
      <c r="DH157" s="4"/>
      <c r="DI157" s="4"/>
      <c r="DQ157" s="4"/>
      <c r="DR157" s="4"/>
      <c r="DS157" s="4"/>
      <c r="DT157" s="52"/>
    </row>
    <row r="158" spans="28:124" x14ac:dyDescent="0.2">
      <c r="AB158" s="9"/>
      <c r="AC158" s="9"/>
      <c r="AI158" s="4"/>
      <c r="AJ158" s="4"/>
      <c r="AK158" s="4"/>
      <c r="AM158" s="4"/>
      <c r="AN158" s="4"/>
      <c r="AO158" s="4"/>
      <c r="AQ158" s="4"/>
      <c r="AU158" s="4"/>
      <c r="AY158" s="4"/>
      <c r="BC158" s="4"/>
      <c r="BG158" s="4"/>
      <c r="BK158" s="4"/>
      <c r="BO158" s="4"/>
      <c r="BS158" s="4"/>
      <c r="BT158" s="4"/>
      <c r="BX158" s="4"/>
      <c r="CB158" s="4"/>
      <c r="CF158" s="4"/>
      <c r="CJ158" s="4"/>
      <c r="CN158" s="4"/>
      <c r="CR158" s="4"/>
      <c r="CV158" s="4"/>
      <c r="CZ158" s="4"/>
      <c r="DD158" s="4"/>
      <c r="DE158" s="4"/>
      <c r="DH158" s="4"/>
      <c r="DI158" s="4"/>
      <c r="DQ158" s="4"/>
      <c r="DR158" s="4"/>
      <c r="DS158" s="4"/>
      <c r="DT158" s="52"/>
    </row>
  </sheetData>
  <mergeCells count="38">
    <mergeCell ref="DB5:DE5"/>
    <mergeCell ref="AO5:AR5"/>
    <mergeCell ref="CD5:CG5"/>
    <mergeCell ref="AE4:AF5"/>
    <mergeCell ref="CX5:DA5"/>
    <mergeCell ref="AW5:AZ5"/>
    <mergeCell ref="BA5:BD5"/>
    <mergeCell ref="BQ5:BT5"/>
    <mergeCell ref="CH5:CK5"/>
    <mergeCell ref="CL5:CO5"/>
    <mergeCell ref="CP5:CS5"/>
    <mergeCell ref="CT5:CW5"/>
    <mergeCell ref="BZ5:CC5"/>
    <mergeCell ref="B7:B8"/>
    <mergeCell ref="AB6:AB7"/>
    <mergeCell ref="R5:AA6"/>
    <mergeCell ref="D5:D7"/>
    <mergeCell ref="E5:E7"/>
    <mergeCell ref="F5:F7"/>
    <mergeCell ref="H5:Q6"/>
    <mergeCell ref="G5:G7"/>
    <mergeCell ref="AB3:AB5"/>
    <mergeCell ref="DQ4:DS6"/>
    <mergeCell ref="AC6:AC7"/>
    <mergeCell ref="D3:F4"/>
    <mergeCell ref="DK4:DL6"/>
    <mergeCell ref="DN4:DO6"/>
    <mergeCell ref="AK5:AN5"/>
    <mergeCell ref="AS5:AV5"/>
    <mergeCell ref="AE6:AE8"/>
    <mergeCell ref="AF6:AF8"/>
    <mergeCell ref="AG5:AJ5"/>
    <mergeCell ref="BE5:BH5"/>
    <mergeCell ref="BV5:BY5"/>
    <mergeCell ref="BM5:BP5"/>
    <mergeCell ref="BI5:BL5"/>
    <mergeCell ref="L3:U4"/>
    <mergeCell ref="DF5:DI5"/>
  </mergeCells>
  <phoneticPr fontId="1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7" workbookViewId="0">
      <selection activeCell="G24" sqref="G24"/>
    </sheetView>
  </sheetViews>
  <sheetFormatPr defaultRowHeight="12.75" x14ac:dyDescent="0.2"/>
  <cols>
    <col min="2" max="2" width="14" bestFit="1" customWidth="1"/>
    <col min="4" max="4" width="16.28515625" customWidth="1"/>
    <col min="5" max="5" width="20.85546875" customWidth="1"/>
  </cols>
  <sheetData>
    <row r="1" spans="1:7" ht="13.5" thickTop="1" x14ac:dyDescent="0.2">
      <c r="A1" s="32"/>
      <c r="B1" s="33"/>
      <c r="C1" s="33"/>
      <c r="D1" s="33"/>
      <c r="E1" s="33"/>
      <c r="F1" s="33"/>
      <c r="G1" s="34"/>
    </row>
    <row r="2" spans="1:7" x14ac:dyDescent="0.2">
      <c r="A2" s="35"/>
      <c r="B2" s="36"/>
      <c r="C2" s="36"/>
      <c r="D2" s="36"/>
      <c r="E2" s="36"/>
      <c r="F2" s="36"/>
      <c r="G2" s="37"/>
    </row>
    <row r="3" spans="1:7" ht="15.75" x14ac:dyDescent="0.25">
      <c r="A3" s="35"/>
      <c r="B3" s="827" t="s">
        <v>14</v>
      </c>
      <c r="C3" s="831"/>
      <c r="D3" s="36"/>
      <c r="E3" s="827"/>
      <c r="F3" s="831"/>
      <c r="G3" s="37"/>
    </row>
    <row r="4" spans="1:7" ht="16.5" thickBot="1" x14ac:dyDescent="0.3">
      <c r="A4" s="35"/>
      <c r="B4" s="829" t="s">
        <v>9</v>
      </c>
      <c r="C4" s="830"/>
      <c r="D4" s="36"/>
      <c r="E4" s="832"/>
      <c r="F4" s="832"/>
      <c r="G4" s="37"/>
    </row>
    <row r="5" spans="1:7" ht="30.75" thickBot="1" x14ac:dyDescent="0.25">
      <c r="A5" s="35"/>
      <c r="B5" s="43" t="s">
        <v>6</v>
      </c>
      <c r="C5" s="44">
        <v>35</v>
      </c>
      <c r="D5" s="36"/>
      <c r="E5" s="50"/>
      <c r="F5" s="50"/>
      <c r="G5" s="37"/>
    </row>
    <row r="6" spans="1:7" ht="15.75" thickBot="1" x14ac:dyDescent="0.25">
      <c r="A6" s="35"/>
      <c r="B6" s="45" t="s">
        <v>7</v>
      </c>
      <c r="C6" s="46">
        <v>0.53</v>
      </c>
      <c r="D6" s="36"/>
      <c r="E6" s="50"/>
      <c r="F6" s="50"/>
      <c r="G6" s="37"/>
    </row>
    <row r="7" spans="1:7" x14ac:dyDescent="0.2">
      <c r="A7" s="35"/>
      <c r="B7" s="36"/>
      <c r="C7" s="36"/>
      <c r="D7" s="36"/>
      <c r="E7" s="36"/>
      <c r="F7" s="36"/>
      <c r="G7" s="37"/>
    </row>
    <row r="8" spans="1:7" x14ac:dyDescent="0.2">
      <c r="A8" s="35"/>
      <c r="B8" s="36"/>
      <c r="C8" s="36"/>
      <c r="D8" s="36"/>
      <c r="E8" s="36"/>
      <c r="F8" s="36"/>
      <c r="G8" s="37"/>
    </row>
    <row r="9" spans="1:7" ht="15.75" x14ac:dyDescent="0.25">
      <c r="A9" s="35"/>
      <c r="B9" s="827" t="s">
        <v>13</v>
      </c>
      <c r="C9" s="831"/>
      <c r="D9" s="828"/>
      <c r="E9" s="36"/>
      <c r="F9" s="36"/>
      <c r="G9" s="37"/>
    </row>
    <row r="10" spans="1:7" ht="15.75" x14ac:dyDescent="0.25">
      <c r="A10" s="35"/>
      <c r="B10" s="827" t="s">
        <v>10</v>
      </c>
      <c r="C10" s="828"/>
      <c r="D10" s="828"/>
      <c r="E10" s="36"/>
      <c r="F10" s="36"/>
      <c r="G10" s="37"/>
    </row>
    <row r="11" spans="1:7" ht="15.75" x14ac:dyDescent="0.25">
      <c r="A11" s="35"/>
      <c r="B11" s="827" t="s">
        <v>11</v>
      </c>
      <c r="C11" s="828"/>
      <c r="D11" s="828"/>
      <c r="E11" s="36"/>
      <c r="F11" s="36"/>
      <c r="G11" s="37"/>
    </row>
    <row r="12" spans="1:7" ht="16.5" thickBot="1" x14ac:dyDescent="0.3">
      <c r="A12" s="35"/>
      <c r="B12" s="829" t="s">
        <v>12</v>
      </c>
      <c r="C12" s="830"/>
      <c r="D12" s="830"/>
      <c r="E12" s="36"/>
      <c r="F12" s="36"/>
      <c r="G12" s="37"/>
    </row>
    <row r="13" spans="1:7" ht="32.25" thickBot="1" x14ac:dyDescent="0.25">
      <c r="A13" s="35"/>
      <c r="B13" s="47" t="s">
        <v>0</v>
      </c>
      <c r="C13" s="48" t="s">
        <v>3</v>
      </c>
      <c r="D13" s="347" t="s">
        <v>4</v>
      </c>
      <c r="E13" s="36"/>
      <c r="F13" s="36"/>
      <c r="G13" s="37"/>
    </row>
    <row r="14" spans="1:7" ht="15.75" thickBot="1" x14ac:dyDescent="0.25">
      <c r="A14" s="35"/>
      <c r="B14" s="45">
        <v>2008</v>
      </c>
      <c r="C14" s="46">
        <v>3.34</v>
      </c>
      <c r="D14" s="46">
        <v>0.31</v>
      </c>
      <c r="E14" s="36"/>
      <c r="F14" s="36"/>
      <c r="G14" s="37"/>
    </row>
    <row r="15" spans="1:7" ht="15.75" thickBot="1" x14ac:dyDescent="0.25">
      <c r="A15" s="35"/>
      <c r="B15" s="45">
        <v>2009</v>
      </c>
      <c r="C15" s="46">
        <v>3.27</v>
      </c>
      <c r="D15" s="46">
        <v>0.28000000000000003</v>
      </c>
      <c r="E15" s="36"/>
      <c r="F15" s="36"/>
      <c r="G15" s="37"/>
    </row>
    <row r="16" spans="1:7" ht="15.75" thickBot="1" x14ac:dyDescent="0.25">
      <c r="A16" s="35"/>
      <c r="B16" s="45">
        <v>2010</v>
      </c>
      <c r="C16" s="46">
        <v>3.21</v>
      </c>
      <c r="D16" s="46">
        <v>0.24</v>
      </c>
      <c r="E16" s="36"/>
      <c r="F16" s="36"/>
      <c r="G16" s="37"/>
    </row>
    <row r="17" spans="1:7" ht="15.75" thickBot="1" x14ac:dyDescent="0.25">
      <c r="A17" s="35"/>
      <c r="B17" s="45">
        <v>2011</v>
      </c>
      <c r="C17" s="46">
        <v>3.16</v>
      </c>
      <c r="D17" s="46">
        <v>0.21</v>
      </c>
      <c r="E17" s="36"/>
      <c r="F17" s="36"/>
      <c r="G17" s="37"/>
    </row>
    <row r="18" spans="1:7" ht="15.75" thickBot="1" x14ac:dyDescent="0.25">
      <c r="A18" s="35"/>
      <c r="B18" s="45">
        <v>2012</v>
      </c>
      <c r="C18" s="46">
        <v>3.13</v>
      </c>
      <c r="D18" s="46">
        <v>0.19</v>
      </c>
      <c r="E18" s="36"/>
      <c r="F18" s="36"/>
      <c r="G18" s="37"/>
    </row>
    <row r="19" spans="1:7" ht="15.75" thickBot="1" x14ac:dyDescent="0.25">
      <c r="A19" s="35"/>
      <c r="B19" s="45">
        <v>2013</v>
      </c>
      <c r="C19" s="46">
        <v>2.95</v>
      </c>
      <c r="D19" s="46">
        <v>0.16</v>
      </c>
      <c r="E19" s="36"/>
      <c r="F19" s="36"/>
      <c r="G19" s="37"/>
    </row>
    <row r="20" spans="1:7" ht="15.75" thickBot="1" x14ac:dyDescent="0.25">
      <c r="A20" s="35"/>
      <c r="B20" s="45">
        <v>2014</v>
      </c>
      <c r="C20" s="46">
        <v>2.79</v>
      </c>
      <c r="D20" s="46">
        <v>0.13</v>
      </c>
      <c r="E20" s="36"/>
      <c r="F20" s="36"/>
      <c r="G20" s="37"/>
    </row>
    <row r="21" spans="1:7" ht="15.75" thickBot="1" x14ac:dyDescent="0.25">
      <c r="A21" s="35"/>
      <c r="B21" s="45">
        <v>2015</v>
      </c>
      <c r="C21" s="46">
        <v>2.65</v>
      </c>
      <c r="D21" s="46">
        <v>0.1</v>
      </c>
      <c r="E21" s="36"/>
      <c r="F21" s="36"/>
      <c r="G21" s="37"/>
    </row>
    <row r="22" spans="1:7" ht="15.75" thickBot="1" x14ac:dyDescent="0.25">
      <c r="A22" s="35"/>
      <c r="B22" s="45">
        <v>2016</v>
      </c>
      <c r="C22" s="46">
        <v>2.52</v>
      </c>
      <c r="D22" s="46">
        <v>0.08</v>
      </c>
      <c r="E22" s="36"/>
      <c r="F22" s="36"/>
      <c r="G22" s="37"/>
    </row>
    <row r="23" spans="1:7" ht="15.75" thickBot="1" x14ac:dyDescent="0.25">
      <c r="A23" s="35"/>
      <c r="B23" s="45">
        <v>2017</v>
      </c>
      <c r="C23" s="46">
        <v>2.4</v>
      </c>
      <c r="D23" s="46">
        <v>7.0000000000000007E-2</v>
      </c>
      <c r="E23" s="36"/>
      <c r="F23" s="36"/>
      <c r="G23" s="37"/>
    </row>
    <row r="24" spans="1:7" ht="15.75" thickBot="1" x14ac:dyDescent="0.25">
      <c r="A24" s="35"/>
      <c r="B24" s="45">
        <v>2018</v>
      </c>
      <c r="C24" s="46">
        <v>2.2999999999999998</v>
      </c>
      <c r="D24" s="46">
        <v>0.06</v>
      </c>
      <c r="E24" s="36"/>
      <c r="F24" s="36"/>
      <c r="G24" s="37"/>
    </row>
    <row r="25" spans="1:7" ht="15.75" thickBot="1" x14ac:dyDescent="0.25">
      <c r="A25" s="35"/>
      <c r="B25" s="45">
        <v>2019</v>
      </c>
      <c r="C25" s="46">
        <v>2.21</v>
      </c>
      <c r="D25" s="46">
        <v>0.05</v>
      </c>
      <c r="E25" s="36"/>
      <c r="F25" s="36"/>
      <c r="G25" s="37"/>
    </row>
    <row r="26" spans="1:7" ht="15.75" thickBot="1" x14ac:dyDescent="0.25">
      <c r="A26" s="35"/>
      <c r="B26" s="45">
        <v>2020</v>
      </c>
      <c r="C26" s="46">
        <v>2.14</v>
      </c>
      <c r="D26" s="46">
        <v>0.04</v>
      </c>
      <c r="E26" s="36"/>
      <c r="F26" s="36"/>
      <c r="G26" s="37"/>
    </row>
    <row r="27" spans="1:7" ht="15.75" thickBot="1" x14ac:dyDescent="0.25">
      <c r="A27" s="35"/>
      <c r="B27" s="45">
        <v>2021</v>
      </c>
      <c r="C27" s="46">
        <v>2.09</v>
      </c>
      <c r="D27" s="46">
        <v>0.03</v>
      </c>
      <c r="E27" s="36"/>
      <c r="F27" s="36"/>
      <c r="G27" s="37"/>
    </row>
    <row r="28" spans="1:7" ht="15.75" thickBot="1" x14ac:dyDescent="0.25">
      <c r="A28" s="35"/>
      <c r="B28" s="45">
        <v>2022</v>
      </c>
      <c r="C28" s="46">
        <v>2.0499999999999998</v>
      </c>
      <c r="D28" s="46">
        <v>0.03</v>
      </c>
      <c r="E28" s="36"/>
      <c r="F28" s="36"/>
      <c r="G28" s="37"/>
    </row>
    <row r="29" spans="1:7" ht="15.75" thickBot="1" x14ac:dyDescent="0.25">
      <c r="A29" s="35"/>
      <c r="B29" s="45">
        <v>2023</v>
      </c>
      <c r="C29" s="46">
        <v>2.0299999999999998</v>
      </c>
      <c r="D29" s="46">
        <v>0.02</v>
      </c>
      <c r="E29" s="36"/>
      <c r="F29" s="36"/>
      <c r="G29" s="37"/>
    </row>
    <row r="30" spans="1:7" ht="15.75" thickBot="1" x14ac:dyDescent="0.25">
      <c r="A30" s="35"/>
      <c r="B30" s="45">
        <v>2024</v>
      </c>
      <c r="C30" s="46">
        <v>2.0099999999999998</v>
      </c>
      <c r="D30" s="46">
        <v>0.02</v>
      </c>
      <c r="E30" s="36"/>
      <c r="F30" s="36"/>
      <c r="G30" s="37"/>
    </row>
    <row r="31" spans="1:7" ht="15.75" thickBot="1" x14ac:dyDescent="0.25">
      <c r="A31" s="35"/>
      <c r="B31" s="45">
        <v>2025</v>
      </c>
      <c r="C31" s="46">
        <v>2.0099999999999998</v>
      </c>
      <c r="D31" s="46">
        <v>0.02</v>
      </c>
      <c r="E31" s="36"/>
      <c r="F31" s="36"/>
      <c r="G31" s="37"/>
    </row>
    <row r="32" spans="1:7" x14ac:dyDescent="0.2">
      <c r="A32" s="35"/>
      <c r="B32" s="36"/>
      <c r="C32" s="36"/>
      <c r="D32" s="36"/>
      <c r="E32" s="36"/>
      <c r="F32" s="36"/>
      <c r="G32" s="37"/>
    </row>
    <row r="33" spans="1:7" ht="13.5" thickBot="1" x14ac:dyDescent="0.25">
      <c r="A33" s="40"/>
      <c r="B33" s="41"/>
      <c r="C33" s="41"/>
      <c r="D33" s="41"/>
      <c r="E33" s="41"/>
      <c r="F33" s="41"/>
      <c r="G33" s="42"/>
    </row>
    <row r="34" spans="1:7" ht="13.5" thickTop="1" x14ac:dyDescent="0.2"/>
  </sheetData>
  <mergeCells count="8">
    <mergeCell ref="B11:D11"/>
    <mergeCell ref="B12:D12"/>
    <mergeCell ref="B3:C3"/>
    <mergeCell ref="E3:F3"/>
    <mergeCell ref="B4:C4"/>
    <mergeCell ref="E4:F4"/>
    <mergeCell ref="B9:D9"/>
    <mergeCell ref="B10:D10"/>
  </mergeCells>
  <phoneticPr fontId="1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K16" sqref="K16"/>
    </sheetView>
  </sheetViews>
  <sheetFormatPr defaultRowHeight="12.75" x14ac:dyDescent="0.2"/>
  <cols>
    <col min="6" max="6" width="9.42578125" customWidth="1"/>
    <col min="7" max="7" width="15.42578125" customWidth="1"/>
  </cols>
  <sheetData>
    <row r="1" spans="1:13" ht="13.5" thickTop="1" x14ac:dyDescent="0.2">
      <c r="A1" s="32"/>
      <c r="B1" s="33"/>
      <c r="C1" s="33"/>
      <c r="D1" s="33"/>
      <c r="E1" s="33"/>
      <c r="F1" s="33"/>
      <c r="G1" s="33"/>
      <c r="H1" s="34"/>
    </row>
    <row r="2" spans="1:13" x14ac:dyDescent="0.2">
      <c r="A2" s="35"/>
      <c r="B2" s="36"/>
      <c r="C2" s="36"/>
      <c r="D2" s="36"/>
      <c r="E2" s="36"/>
      <c r="F2" s="36"/>
      <c r="G2" s="36"/>
      <c r="H2" s="37"/>
    </row>
    <row r="3" spans="1:13" ht="15.75" x14ac:dyDescent="0.25">
      <c r="A3" s="833" t="s">
        <v>8</v>
      </c>
      <c r="B3" s="834"/>
      <c r="C3" s="36"/>
      <c r="D3" s="36"/>
      <c r="E3" s="36"/>
      <c r="F3" s="834" t="s">
        <v>49</v>
      </c>
      <c r="G3" s="834"/>
      <c r="H3" s="37"/>
    </row>
    <row r="4" spans="1:13" x14ac:dyDescent="0.2">
      <c r="A4" s="835" t="s">
        <v>5</v>
      </c>
      <c r="B4" s="836"/>
      <c r="C4" s="36"/>
      <c r="D4" s="36"/>
      <c r="E4" s="36"/>
      <c r="F4" s="837" t="s">
        <v>2</v>
      </c>
      <c r="G4" s="837"/>
      <c r="H4" s="37"/>
    </row>
    <row r="5" spans="1:13" x14ac:dyDescent="0.2">
      <c r="A5" s="835"/>
      <c r="B5" s="836"/>
      <c r="C5" s="36"/>
      <c r="D5" s="36"/>
      <c r="E5" s="36"/>
      <c r="F5" s="837"/>
      <c r="G5" s="837"/>
      <c r="H5" s="37"/>
      <c r="J5" s="112"/>
      <c r="K5" s="112"/>
      <c r="L5" s="112"/>
      <c r="M5" s="112"/>
    </row>
    <row r="6" spans="1:13" ht="13.5" thickBot="1" x14ac:dyDescent="0.25">
      <c r="A6" s="35"/>
      <c r="B6" s="36"/>
      <c r="C6" s="36"/>
      <c r="D6" s="36"/>
      <c r="E6" s="36"/>
      <c r="F6" s="36"/>
      <c r="G6" s="36"/>
      <c r="H6" s="37"/>
      <c r="J6" s="109"/>
      <c r="K6" s="109"/>
      <c r="L6" s="109"/>
      <c r="M6" s="112"/>
    </row>
    <row r="7" spans="1:13" ht="51.75" thickBot="1" x14ac:dyDescent="0.25">
      <c r="A7" s="38" t="s">
        <v>3</v>
      </c>
      <c r="B7" s="28" t="s">
        <v>4</v>
      </c>
      <c r="C7" s="36"/>
      <c r="D7" s="36"/>
      <c r="E7" s="36"/>
      <c r="F7" s="29" t="s">
        <v>0</v>
      </c>
      <c r="G7" s="30" t="s">
        <v>1</v>
      </c>
      <c r="H7" s="37"/>
      <c r="J7" s="101"/>
      <c r="K7" s="114"/>
      <c r="L7" s="114"/>
      <c r="M7" s="112"/>
    </row>
    <row r="8" spans="1:13" ht="15.75" thickBot="1" x14ac:dyDescent="0.25">
      <c r="A8" s="39">
        <v>30</v>
      </c>
      <c r="B8" s="31">
        <v>0.31</v>
      </c>
      <c r="C8" s="36"/>
      <c r="D8" s="36"/>
      <c r="E8" s="36"/>
      <c r="F8" s="337">
        <v>2008</v>
      </c>
      <c r="G8" s="340">
        <v>0.04</v>
      </c>
      <c r="H8" s="37"/>
      <c r="J8" s="345"/>
      <c r="K8" s="346"/>
      <c r="L8" s="346"/>
      <c r="M8" s="112"/>
    </row>
    <row r="9" spans="1:13" x14ac:dyDescent="0.2">
      <c r="A9" s="35"/>
      <c r="B9" s="36"/>
      <c r="C9" s="36"/>
      <c r="D9" s="36"/>
      <c r="E9" s="36"/>
      <c r="F9" s="338">
        <v>2009</v>
      </c>
      <c r="G9" s="341">
        <v>7.0000000000000007E-2</v>
      </c>
      <c r="H9" s="37"/>
      <c r="J9" s="343"/>
      <c r="K9" s="344"/>
      <c r="L9" s="344"/>
    </row>
    <row r="10" spans="1:13" x14ac:dyDescent="0.2">
      <c r="A10" s="35"/>
      <c r="B10" s="36"/>
      <c r="C10" s="36"/>
      <c r="D10" s="36"/>
      <c r="E10" s="36"/>
      <c r="F10" s="338">
        <v>2010</v>
      </c>
      <c r="G10" s="341">
        <v>0.1</v>
      </c>
      <c r="H10" s="37"/>
      <c r="J10" s="343"/>
      <c r="K10" s="344"/>
      <c r="L10" s="344"/>
    </row>
    <row r="11" spans="1:13" x14ac:dyDescent="0.2">
      <c r="A11" s="35"/>
      <c r="B11" s="36"/>
      <c r="C11" s="36"/>
      <c r="D11" s="36"/>
      <c r="E11" s="36"/>
      <c r="F11" s="338">
        <v>2011</v>
      </c>
      <c r="G11" s="341">
        <v>0.15</v>
      </c>
      <c r="H11" s="37"/>
      <c r="J11" s="343"/>
      <c r="K11" s="344"/>
      <c r="L11" s="344"/>
    </row>
    <row r="12" spans="1:13" x14ac:dyDescent="0.2">
      <c r="A12" s="35"/>
      <c r="B12" s="36"/>
      <c r="C12" s="36"/>
      <c r="D12" s="36"/>
      <c r="E12" s="36"/>
      <c r="F12" s="338">
        <v>2012</v>
      </c>
      <c r="G12" s="341">
        <v>0.21</v>
      </c>
      <c r="H12" s="37"/>
      <c r="J12" s="343"/>
      <c r="K12" s="344"/>
      <c r="L12" s="344"/>
    </row>
    <row r="13" spans="1:13" x14ac:dyDescent="0.2">
      <c r="A13" s="35"/>
      <c r="B13" s="36"/>
      <c r="C13" s="36"/>
      <c r="D13" s="36"/>
      <c r="E13" s="36"/>
      <c r="F13" s="338">
        <v>2013</v>
      </c>
      <c r="G13" s="341">
        <v>0.3</v>
      </c>
      <c r="H13" s="37"/>
      <c r="J13" s="343"/>
      <c r="K13" s="344"/>
      <c r="L13" s="344"/>
    </row>
    <row r="14" spans="1:13" x14ac:dyDescent="0.2">
      <c r="A14" s="35"/>
      <c r="B14" s="36"/>
      <c r="C14" s="36"/>
      <c r="D14" s="36"/>
      <c r="E14" s="36"/>
      <c r="F14" s="338">
        <v>2014</v>
      </c>
      <c r="G14" s="341">
        <v>0.39</v>
      </c>
      <c r="H14" s="37"/>
      <c r="J14" s="343"/>
      <c r="K14" s="344"/>
      <c r="L14" s="344"/>
    </row>
    <row r="15" spans="1:13" x14ac:dyDescent="0.2">
      <c r="A15" s="35"/>
      <c r="B15" s="36"/>
      <c r="C15" s="36"/>
      <c r="D15" s="36"/>
      <c r="E15" s="36"/>
      <c r="F15" s="338">
        <v>2015</v>
      </c>
      <c r="G15" s="341">
        <v>0.52</v>
      </c>
      <c r="H15" s="37"/>
      <c r="J15" s="343"/>
      <c r="K15" s="344"/>
      <c r="L15" s="344"/>
    </row>
    <row r="16" spans="1:13" x14ac:dyDescent="0.2">
      <c r="A16" s="35"/>
      <c r="B16" s="36"/>
      <c r="C16" s="36"/>
      <c r="D16" s="36"/>
      <c r="E16" s="36"/>
      <c r="F16" s="338">
        <v>2016</v>
      </c>
      <c r="G16" s="341">
        <v>0.62</v>
      </c>
      <c r="H16" s="37"/>
      <c r="J16" s="343"/>
      <c r="K16" s="344"/>
      <c r="L16" s="344"/>
    </row>
    <row r="17" spans="1:12" x14ac:dyDescent="0.2">
      <c r="A17" s="35"/>
      <c r="B17" s="36"/>
      <c r="C17" s="36"/>
      <c r="D17" s="36"/>
      <c r="E17" s="36"/>
      <c r="F17" s="338">
        <v>2017</v>
      </c>
      <c r="G17" s="341">
        <v>0.7</v>
      </c>
      <c r="H17" s="37"/>
      <c r="J17" s="343"/>
      <c r="K17" s="344"/>
      <c r="L17" s="344"/>
    </row>
    <row r="18" spans="1:12" x14ac:dyDescent="0.2">
      <c r="A18" s="35"/>
      <c r="B18" s="36"/>
      <c r="C18" s="36"/>
      <c r="D18" s="36"/>
      <c r="E18" s="36"/>
      <c r="F18" s="338">
        <v>2018</v>
      </c>
      <c r="G18" s="341">
        <v>0.75</v>
      </c>
      <c r="H18" s="37"/>
      <c r="J18" s="343"/>
      <c r="K18" s="344"/>
      <c r="L18" s="344"/>
    </row>
    <row r="19" spans="1:12" x14ac:dyDescent="0.2">
      <c r="A19" s="35"/>
      <c r="B19" s="36"/>
      <c r="C19" s="36"/>
      <c r="D19" s="36"/>
      <c r="E19" s="36"/>
      <c r="F19" s="338">
        <v>2019</v>
      </c>
      <c r="G19" s="341">
        <v>0.79</v>
      </c>
      <c r="H19" s="37"/>
      <c r="J19" s="343"/>
      <c r="K19" s="344"/>
      <c r="L19" s="344"/>
    </row>
    <row r="20" spans="1:12" x14ac:dyDescent="0.2">
      <c r="A20" s="35"/>
      <c r="B20" s="36"/>
      <c r="C20" s="36"/>
      <c r="D20" s="36"/>
      <c r="E20" s="36"/>
      <c r="F20" s="338">
        <v>2020</v>
      </c>
      <c r="G20" s="341">
        <v>0.84</v>
      </c>
      <c r="H20" s="37"/>
      <c r="J20" s="343"/>
      <c r="K20" s="344"/>
      <c r="L20" s="344"/>
    </row>
    <row r="21" spans="1:12" x14ac:dyDescent="0.2">
      <c r="A21" s="35"/>
      <c r="B21" s="36"/>
      <c r="C21" s="36"/>
      <c r="D21" s="36"/>
      <c r="E21" s="36"/>
      <c r="F21" s="338">
        <v>2021</v>
      </c>
      <c r="G21" s="341">
        <v>0.91</v>
      </c>
      <c r="H21" s="37"/>
      <c r="J21" s="343"/>
      <c r="K21" s="344"/>
      <c r="L21" s="344"/>
    </row>
    <row r="22" spans="1:12" x14ac:dyDescent="0.2">
      <c r="A22" s="35"/>
      <c r="B22" s="36"/>
      <c r="C22" s="36"/>
      <c r="D22" s="36"/>
      <c r="E22" s="36"/>
      <c r="F22" s="338">
        <v>2022</v>
      </c>
      <c r="G22" s="341">
        <v>0.98</v>
      </c>
      <c r="H22" s="37"/>
      <c r="J22" s="343"/>
      <c r="K22" s="344"/>
      <c r="L22" s="344"/>
    </row>
    <row r="23" spans="1:12" x14ac:dyDescent="0.2">
      <c r="A23" s="35"/>
      <c r="B23" s="36"/>
      <c r="C23" s="36"/>
      <c r="D23" s="36"/>
      <c r="E23" s="36"/>
      <c r="F23" s="338">
        <v>2023</v>
      </c>
      <c r="G23" s="341">
        <v>1</v>
      </c>
      <c r="H23" s="37"/>
      <c r="J23" s="343"/>
      <c r="K23" s="344"/>
      <c r="L23" s="344"/>
    </row>
    <row r="24" spans="1:12" x14ac:dyDescent="0.2">
      <c r="A24" s="35"/>
      <c r="B24" s="36"/>
      <c r="C24" s="36"/>
      <c r="D24" s="36"/>
      <c r="E24" s="36"/>
      <c r="F24" s="338">
        <v>2024</v>
      </c>
      <c r="G24" s="341">
        <v>1</v>
      </c>
      <c r="H24" s="37"/>
      <c r="J24" s="343"/>
      <c r="K24" s="344"/>
      <c r="L24" s="344"/>
    </row>
    <row r="25" spans="1:12" ht="13.5" thickBot="1" x14ac:dyDescent="0.25">
      <c r="A25" s="35"/>
      <c r="B25" s="36"/>
      <c r="C25" s="36"/>
      <c r="D25" s="36"/>
      <c r="E25" s="36"/>
      <c r="F25" s="339">
        <v>2025</v>
      </c>
      <c r="G25" s="342">
        <v>1</v>
      </c>
      <c r="H25" s="37"/>
      <c r="J25" s="343"/>
      <c r="K25" s="344"/>
      <c r="L25" s="344"/>
    </row>
    <row r="26" spans="1:12" x14ac:dyDescent="0.2">
      <c r="A26" s="35"/>
      <c r="B26" s="36"/>
      <c r="C26" s="36"/>
      <c r="D26" s="36"/>
      <c r="E26" s="36"/>
      <c r="F26" s="36"/>
      <c r="G26" s="36"/>
      <c r="H26" s="37"/>
      <c r="J26" s="336"/>
      <c r="K26" s="336"/>
      <c r="L26" s="336"/>
    </row>
    <row r="27" spans="1:12" ht="13.5" thickBot="1" x14ac:dyDescent="0.25">
      <c r="A27" s="40"/>
      <c r="B27" s="41"/>
      <c r="C27" s="41"/>
      <c r="D27" s="41"/>
      <c r="E27" s="41"/>
      <c r="F27" s="41"/>
      <c r="G27" s="41"/>
      <c r="H27" s="42"/>
    </row>
    <row r="28" spans="1:12" ht="13.5" thickTop="1" x14ac:dyDescent="0.2"/>
  </sheetData>
  <mergeCells count="4">
    <mergeCell ref="A3:B3"/>
    <mergeCell ref="F3:G3"/>
    <mergeCell ref="A4:B5"/>
    <mergeCell ref="F4:G5"/>
  </mergeCells>
  <phoneticPr fontId="1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Directions</vt:lpstr>
      <vt:lpstr>Benefits Summary</vt:lpstr>
      <vt:lpstr>User Input Data</vt:lpstr>
      <vt:lpstr>Conv Power Use to Occupancy</vt:lpstr>
      <vt:lpstr>Examples</vt:lpstr>
      <vt:lpstr>Truck Rest Stop Area Proj Calc</vt:lpstr>
      <vt:lpstr>Distr-Intermod Proj Calc</vt:lpstr>
      <vt:lpstr>Tables 2-3 TRU</vt:lpstr>
      <vt:lpstr>Tables 4-5</vt:lpstr>
      <vt:lpstr>Table 6</vt:lpstr>
      <vt:lpstr>Other</vt:lpstr>
      <vt:lpstr>Valid Entries</vt:lpstr>
      <vt:lpstr>References</vt:lpstr>
      <vt:lpstr>blank</vt:lpstr>
      <vt:lpstr>cabincomfort</vt:lpstr>
      <vt:lpstr>cap</vt:lpstr>
      <vt:lpstr>CEmin</vt:lpstr>
      <vt:lpstr>CEwarning</vt:lpstr>
      <vt:lpstr>Error</vt:lpstr>
      <vt:lpstr>Exceeds_50</vt:lpstr>
      <vt:lpstr>FHS</vt:lpstr>
      <vt:lpstr>gridNox</vt:lpstr>
      <vt:lpstr>gridPM</vt:lpstr>
      <vt:lpstr>onlyTRU</vt:lpstr>
      <vt:lpstr>Directions!Print_Area</vt:lpstr>
      <vt:lpstr>tru__hp</vt:lpstr>
      <vt:lpstr>TRU_idle</vt:lpstr>
      <vt:lpstr>TRU_KW</vt:lpstr>
      <vt:lpstr>tru_Load_Factor</vt:lpstr>
      <vt:lpstr>TRU_oper</vt:lpstr>
      <vt:lpstr>truck_idle</vt:lpstr>
      <vt:lpstr>Truck_KW</vt:lpstr>
      <vt:lpstr>truckstop1</vt:lpstr>
      <vt:lpstr>truckstoptru</vt:lpstr>
      <vt:lpstr>TRUonly</vt:lpstr>
      <vt:lpstr>vproject</vt:lpstr>
      <vt:lpstr>vyear</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lwoodhou</dc:creator>
  <cp:lastModifiedBy>Melissa L. Niederreiter</cp:lastModifiedBy>
  <cp:lastPrinted>2008-06-26T20:28:55Z</cp:lastPrinted>
  <dcterms:created xsi:type="dcterms:W3CDTF">2008-05-02T21:51:23Z</dcterms:created>
  <dcterms:modified xsi:type="dcterms:W3CDTF">2011-08-30T20:22:48Z</dcterms:modified>
</cp:coreProperties>
</file>