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rb_tempis\"/>
    </mc:Choice>
  </mc:AlternateContent>
  <bookViews>
    <workbookView xWindow="0" yWindow="0" windowWidth="21600" windowHeight="9630"/>
  </bookViews>
  <sheets>
    <sheet name="Fig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C28" i="1"/>
  <c r="J56" i="1" l="1"/>
  <c r="B56" i="1"/>
  <c r="C56" i="1"/>
  <c r="D56" i="1"/>
  <c r="E56" i="1"/>
  <c r="F56" i="1"/>
  <c r="G56" i="1"/>
  <c r="H56" i="1"/>
  <c r="I56" i="1"/>
  <c r="AI22" i="1" l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J51" i="1"/>
  <c r="J52" i="1"/>
  <c r="J78" i="1" s="1"/>
  <c r="J53" i="1"/>
  <c r="J54" i="1"/>
  <c r="J55" i="1"/>
  <c r="J57" i="1"/>
  <c r="J58" i="1"/>
  <c r="J59" i="1"/>
  <c r="J60" i="1"/>
  <c r="J61" i="1"/>
  <c r="J76" i="1" s="1"/>
  <c r="J62" i="1"/>
  <c r="J81" i="1" s="1"/>
  <c r="J50" i="1"/>
  <c r="J71" i="1" l="1"/>
  <c r="J77" i="1"/>
  <c r="J73" i="1"/>
  <c r="J72" i="1"/>
  <c r="J70" i="1"/>
  <c r="J69" i="1"/>
  <c r="J68" i="1"/>
  <c r="J80" i="1"/>
  <c r="J79" i="1"/>
  <c r="I51" i="1"/>
  <c r="I52" i="1"/>
  <c r="I53" i="1"/>
  <c r="I54" i="1"/>
  <c r="I55" i="1"/>
  <c r="I57" i="1"/>
  <c r="I58" i="1"/>
  <c r="I59" i="1"/>
  <c r="I60" i="1"/>
  <c r="I61" i="1"/>
  <c r="I76" i="1" s="1"/>
  <c r="I62" i="1"/>
  <c r="I81" i="1" s="1"/>
  <c r="I50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I79" i="1" l="1"/>
  <c r="I77" i="1"/>
  <c r="I73" i="1"/>
  <c r="I72" i="1"/>
  <c r="I71" i="1"/>
  <c r="I70" i="1"/>
  <c r="I69" i="1"/>
  <c r="I68" i="1"/>
  <c r="I80" i="1"/>
  <c r="I78" i="1"/>
  <c r="H62" i="1"/>
  <c r="H81" i="1" s="1"/>
  <c r="H61" i="1"/>
  <c r="H76" i="1" s="1"/>
  <c r="H60" i="1"/>
  <c r="H59" i="1"/>
  <c r="H58" i="1"/>
  <c r="H57" i="1"/>
  <c r="H55" i="1"/>
  <c r="H54" i="1"/>
  <c r="H53" i="1"/>
  <c r="H52" i="1"/>
  <c r="H51" i="1"/>
  <c r="H50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AA25" i="1"/>
  <c r="AB25" i="1"/>
  <c r="AC25" i="1"/>
  <c r="AD25" i="1"/>
  <c r="AA26" i="1"/>
  <c r="AB26" i="1"/>
  <c r="AC26" i="1"/>
  <c r="AD26" i="1"/>
  <c r="AA27" i="1"/>
  <c r="AB27" i="1"/>
  <c r="AC27" i="1"/>
  <c r="AD27" i="1"/>
  <c r="H73" i="1" l="1"/>
  <c r="H72" i="1"/>
  <c r="H70" i="1"/>
  <c r="H68" i="1"/>
  <c r="H71" i="1"/>
  <c r="H69" i="1"/>
  <c r="H78" i="1"/>
  <c r="H77" i="1"/>
  <c r="H80" i="1"/>
  <c r="H79" i="1"/>
  <c r="G62" i="1"/>
  <c r="G81" i="1" s="1"/>
  <c r="F62" i="1"/>
  <c r="F81" i="1" s="1"/>
  <c r="E62" i="1"/>
  <c r="E81" i="1" s="1"/>
  <c r="D62" i="1"/>
  <c r="D81" i="1" s="1"/>
  <c r="C62" i="1"/>
  <c r="C81" i="1" s="1"/>
  <c r="B62" i="1"/>
  <c r="B81" i="1" s="1"/>
  <c r="A44" i="1"/>
  <c r="A62" i="1" s="1"/>
  <c r="G61" i="1"/>
  <c r="G76" i="1" s="1"/>
  <c r="F61" i="1"/>
  <c r="F76" i="1" s="1"/>
  <c r="E61" i="1"/>
  <c r="E76" i="1" s="1"/>
  <c r="D61" i="1"/>
  <c r="D76" i="1" s="1"/>
  <c r="C61" i="1"/>
  <c r="C76" i="1" s="1"/>
  <c r="B61" i="1"/>
  <c r="B76" i="1" s="1"/>
  <c r="A43" i="1"/>
  <c r="A61" i="1" s="1"/>
  <c r="G60" i="1"/>
  <c r="F60" i="1"/>
  <c r="E60" i="1"/>
  <c r="D60" i="1"/>
  <c r="C60" i="1"/>
  <c r="B60" i="1"/>
  <c r="A42" i="1"/>
  <c r="A60" i="1" s="1"/>
  <c r="G59" i="1"/>
  <c r="F59" i="1"/>
  <c r="E59" i="1"/>
  <c r="D59" i="1"/>
  <c r="C59" i="1"/>
  <c r="B59" i="1"/>
  <c r="A41" i="1"/>
  <c r="A59" i="1" s="1"/>
  <c r="G58" i="1"/>
  <c r="F58" i="1"/>
  <c r="E58" i="1"/>
  <c r="D58" i="1"/>
  <c r="C58" i="1"/>
  <c r="B58" i="1"/>
  <c r="A40" i="1"/>
  <c r="A58" i="1" s="1"/>
  <c r="G57" i="1"/>
  <c r="F57" i="1"/>
  <c r="E57" i="1"/>
  <c r="D57" i="1"/>
  <c r="C57" i="1"/>
  <c r="B57" i="1"/>
  <c r="A39" i="1"/>
  <c r="A57" i="1" s="1"/>
  <c r="G55" i="1"/>
  <c r="F55" i="1"/>
  <c r="E55" i="1"/>
  <c r="D55" i="1"/>
  <c r="C55" i="1"/>
  <c r="B55" i="1"/>
  <c r="A37" i="1"/>
  <c r="A55" i="1" s="1"/>
  <c r="G54" i="1"/>
  <c r="F54" i="1"/>
  <c r="E54" i="1"/>
  <c r="D54" i="1"/>
  <c r="C54" i="1"/>
  <c r="B54" i="1"/>
  <c r="A36" i="1"/>
  <c r="A54" i="1" s="1"/>
  <c r="G53" i="1"/>
  <c r="F53" i="1"/>
  <c r="E53" i="1"/>
  <c r="D53" i="1"/>
  <c r="C53" i="1"/>
  <c r="B53" i="1"/>
  <c r="A35" i="1"/>
  <c r="A53" i="1" s="1"/>
  <c r="G52" i="1"/>
  <c r="F52" i="1"/>
  <c r="E52" i="1"/>
  <c r="D52" i="1"/>
  <c r="C52" i="1"/>
  <c r="B52" i="1"/>
  <c r="A34" i="1"/>
  <c r="A52" i="1" s="1"/>
  <c r="G51" i="1"/>
  <c r="F51" i="1"/>
  <c r="E51" i="1"/>
  <c r="D51" i="1"/>
  <c r="C51" i="1"/>
  <c r="B51" i="1"/>
  <c r="A33" i="1"/>
  <c r="A51" i="1" s="1"/>
  <c r="G50" i="1"/>
  <c r="F50" i="1"/>
  <c r="E50" i="1"/>
  <c r="D50" i="1"/>
  <c r="C50" i="1"/>
  <c r="B50" i="1"/>
  <c r="A32" i="1"/>
  <c r="A50" i="1" s="1"/>
  <c r="X22" i="1"/>
  <c r="T22" i="1"/>
  <c r="P22" i="1"/>
  <c r="L22" i="1"/>
  <c r="H22" i="1"/>
  <c r="D22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2" i="1"/>
  <c r="Y22" i="1"/>
  <c r="W22" i="1"/>
  <c r="V22" i="1"/>
  <c r="U22" i="1"/>
  <c r="S22" i="1"/>
  <c r="R22" i="1"/>
  <c r="Q22" i="1"/>
  <c r="O22" i="1"/>
  <c r="N22" i="1"/>
  <c r="M22" i="1"/>
  <c r="K22" i="1"/>
  <c r="J22" i="1"/>
  <c r="I22" i="1"/>
  <c r="G22" i="1"/>
  <c r="F22" i="1"/>
  <c r="E22" i="1"/>
  <c r="C22" i="1"/>
  <c r="Y26" i="1"/>
  <c r="X26" i="1"/>
  <c r="W26" i="1"/>
  <c r="U26" i="1"/>
  <c r="T26" i="1"/>
  <c r="S26" i="1"/>
  <c r="Q26" i="1"/>
  <c r="P26" i="1"/>
  <c r="O26" i="1"/>
  <c r="M26" i="1"/>
  <c r="L26" i="1"/>
  <c r="K26" i="1"/>
  <c r="I26" i="1"/>
  <c r="H26" i="1"/>
  <c r="G26" i="1"/>
  <c r="E26" i="1"/>
  <c r="D26" i="1"/>
  <c r="C26" i="1"/>
  <c r="Y25" i="1"/>
  <c r="X25" i="1"/>
  <c r="W25" i="1"/>
  <c r="U25" i="1"/>
  <c r="T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X24" i="1"/>
  <c r="T24" i="1"/>
  <c r="P24" i="1"/>
  <c r="L24" i="1"/>
  <c r="H24" i="1"/>
  <c r="D24" i="1"/>
  <c r="Z24" i="1"/>
  <c r="Y24" i="1"/>
  <c r="W24" i="1"/>
  <c r="V24" i="1"/>
  <c r="U24" i="1"/>
  <c r="S24" i="1"/>
  <c r="R24" i="1"/>
  <c r="Q24" i="1"/>
  <c r="O24" i="1"/>
  <c r="N24" i="1"/>
  <c r="M24" i="1"/>
  <c r="K24" i="1"/>
  <c r="J24" i="1"/>
  <c r="I24" i="1"/>
  <c r="G24" i="1"/>
  <c r="F24" i="1"/>
  <c r="E24" i="1"/>
  <c r="C24" i="1"/>
  <c r="X23" i="1"/>
  <c r="T23" i="1"/>
  <c r="P23" i="1"/>
  <c r="L23" i="1"/>
  <c r="H23" i="1"/>
  <c r="D23" i="1"/>
  <c r="Z23" i="1"/>
  <c r="Y23" i="1"/>
  <c r="W23" i="1"/>
  <c r="V23" i="1"/>
  <c r="U23" i="1"/>
  <c r="S23" i="1"/>
  <c r="R23" i="1"/>
  <c r="Q23" i="1"/>
  <c r="O23" i="1"/>
  <c r="N23" i="1"/>
  <c r="M23" i="1"/>
  <c r="K23" i="1"/>
  <c r="J23" i="1"/>
  <c r="I23" i="1"/>
  <c r="G23" i="1"/>
  <c r="F23" i="1"/>
  <c r="E23" i="1"/>
  <c r="C23" i="1"/>
  <c r="B79" i="1" l="1"/>
  <c r="F79" i="1"/>
  <c r="D80" i="1"/>
  <c r="G80" i="1"/>
  <c r="G79" i="1"/>
  <c r="C80" i="1"/>
  <c r="C79" i="1"/>
  <c r="E80" i="1"/>
  <c r="D79" i="1"/>
  <c r="F80" i="1"/>
  <c r="E79" i="1"/>
  <c r="B80" i="1"/>
  <c r="B73" i="1"/>
  <c r="C73" i="1"/>
  <c r="D73" i="1"/>
  <c r="E73" i="1"/>
  <c r="F73" i="1"/>
  <c r="G73" i="1"/>
  <c r="B77" i="1"/>
  <c r="C77" i="1"/>
  <c r="D77" i="1"/>
  <c r="E77" i="1"/>
  <c r="F77" i="1"/>
  <c r="G77" i="1"/>
  <c r="C69" i="1"/>
  <c r="F69" i="1"/>
  <c r="B70" i="1"/>
  <c r="D70" i="1"/>
  <c r="G70" i="1"/>
  <c r="C68" i="1"/>
  <c r="G68" i="1"/>
  <c r="B69" i="1"/>
  <c r="D69" i="1"/>
  <c r="E69" i="1"/>
  <c r="G69" i="1"/>
  <c r="C70" i="1"/>
  <c r="E70" i="1"/>
  <c r="F70" i="1"/>
  <c r="B68" i="1"/>
  <c r="D68" i="1"/>
  <c r="E68" i="1"/>
  <c r="F68" i="1"/>
  <c r="F25" i="1"/>
  <c r="B71" i="1" s="1"/>
  <c r="J25" i="1"/>
  <c r="C71" i="1" s="1"/>
  <c r="N25" i="1"/>
  <c r="D71" i="1" s="1"/>
  <c r="R25" i="1"/>
  <c r="E71" i="1" s="1"/>
  <c r="V25" i="1"/>
  <c r="F71" i="1" s="1"/>
  <c r="Z25" i="1"/>
  <c r="G71" i="1" s="1"/>
  <c r="F26" i="1"/>
  <c r="B72" i="1" s="1"/>
  <c r="J26" i="1"/>
  <c r="C72" i="1" s="1"/>
  <c r="N26" i="1"/>
  <c r="D72" i="1" s="1"/>
  <c r="R26" i="1"/>
  <c r="E72" i="1" s="1"/>
  <c r="V26" i="1"/>
  <c r="F72" i="1" s="1"/>
  <c r="Z26" i="1"/>
  <c r="G72" i="1" s="1"/>
  <c r="B78" i="1"/>
  <c r="C78" i="1"/>
  <c r="D78" i="1"/>
  <c r="E78" i="1"/>
  <c r="F78" i="1"/>
  <c r="G78" i="1"/>
</calcChain>
</file>

<file path=xl/sharedStrings.xml><?xml version="1.0" encoding="utf-8"?>
<sst xmlns="http://schemas.openxmlformats.org/spreadsheetml/2006/main" count="148" uniqueCount="46">
  <si>
    <t>Fig. 2 - Alternative Fuels Volumes and Credits</t>
  </si>
  <si>
    <t/>
  </si>
  <si>
    <t>Unit</t>
  </si>
  <si>
    <t>Q1 2011</t>
  </si>
  <si>
    <t>Q2</t>
  </si>
  <si>
    <t>Q3</t>
  </si>
  <si>
    <t>Q4</t>
  </si>
  <si>
    <t>Q1 2012</t>
  </si>
  <si>
    <t>Q1 2013</t>
  </si>
  <si>
    <t>Q1 2014</t>
  </si>
  <si>
    <t>Q1 2015</t>
  </si>
  <si>
    <t>Q1 2016</t>
  </si>
  <si>
    <t>Conversion to gge using energy density from Table 3 in the LCFS regulation</t>
  </si>
  <si>
    <t>Biodiesel</t>
  </si>
  <si>
    <t>gge</t>
  </si>
  <si>
    <t>Biomethane</t>
  </si>
  <si>
    <t>Fossil Natural Gas</t>
  </si>
  <si>
    <t>Electricity</t>
  </si>
  <si>
    <t>Ethanol</t>
  </si>
  <si>
    <t>Renewable Diesel</t>
  </si>
  <si>
    <t>Annual Credits (MT)</t>
  </si>
  <si>
    <t>Volume (million gge)</t>
  </si>
  <si>
    <t>Dashboard Figure 2</t>
  </si>
  <si>
    <t>Credits (million MT)</t>
  </si>
  <si>
    <t>Bio-CNG</t>
  </si>
  <si>
    <t>dge</t>
  </si>
  <si>
    <t>Bio-LNG</t>
  </si>
  <si>
    <t>Fossil CNG</t>
  </si>
  <si>
    <t>Fossil LNG</t>
  </si>
  <si>
    <t>Hydrogen</t>
  </si>
  <si>
    <t>Electricity - Onroad</t>
  </si>
  <si>
    <t>Electricity - Offroad</t>
  </si>
  <si>
    <t>Ethanol &lt;65</t>
  </si>
  <si>
    <t>gal</t>
  </si>
  <si>
    <t>Ethanol 65-75</t>
  </si>
  <si>
    <t>Ethanol &gt;75</t>
  </si>
  <si>
    <t>Q1 2017</t>
  </si>
  <si>
    <t xml:space="preserve">Volume (quaterly) from "Fuels" tab </t>
  </si>
  <si>
    <t xml:space="preserve">Credits (MT) from "Fuels" tab </t>
  </si>
  <si>
    <t>Q1 2018</t>
  </si>
  <si>
    <t>Q1 2019</t>
  </si>
  <si>
    <t>Electricity - Incremental</t>
  </si>
  <si>
    <t>Alternative Jet Fuel</t>
  </si>
  <si>
    <t>Renewable Naphtha</t>
  </si>
  <si>
    <t>Propane</t>
  </si>
  <si>
    <t>Other (Hyrdrogen, AJF, Renewable Naphtha, Propane)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</si>
</sst>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1" applyNumberFormat="1" applyFont="1" applyFill="1" applyBorder="1"/>
    <xf numFmtId="165" fontId="3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713325767414"/>
          <c:y val="0.14367069022208015"/>
          <c:w val="0.3837630749339952"/>
          <c:h val="0.688562991983090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2'!$A$72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2'!$B$72:$J$72</c:f>
              <c:numCache>
                <c:formatCode>_(* #,##0_);_(* \(#,##0\);_(* "-"??_);_(@_)</c:formatCode>
                <c:ptCount val="9"/>
                <c:pt idx="0">
                  <c:v>1048.6268945185186</c:v>
                </c:pt>
                <c:pt idx="1">
                  <c:v>1037.6098402222224</c:v>
                </c:pt>
                <c:pt idx="2">
                  <c:v>1040.6926071111111</c:v>
                </c:pt>
                <c:pt idx="3">
                  <c:v>1044.8973345555555</c:v>
                </c:pt>
                <c:pt idx="4">
                  <c:v>1055.010741111111</c:v>
                </c:pt>
                <c:pt idx="5">
                  <c:v>1124.2193079259259</c:v>
                </c:pt>
                <c:pt idx="6">
                  <c:v>1108.3040585555557</c:v>
                </c:pt>
                <c:pt idx="7">
                  <c:v>1126.5530694814815</c:v>
                </c:pt>
                <c:pt idx="8">
                  <c:v>1095.9479131111111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88-84C0-D12FB49AE59D}"/>
            </c:ext>
          </c:extLst>
        </c:ser>
        <c:ser>
          <c:idx val="0"/>
          <c:order val="1"/>
          <c:tx>
            <c:strRef>
              <c:f>'Fig 2'!$A$68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2'!$B$68:$J$68</c:f>
              <c:numCache>
                <c:formatCode>_(* #,##0_);_(* \(#,##0\);_(* "-"??_);_(@_)</c:formatCode>
                <c:ptCount val="9"/>
                <c:pt idx="0">
                  <c:v>13.652477587498922</c:v>
                </c:pt>
                <c:pt idx="1">
                  <c:v>21.752274392212726</c:v>
                </c:pt>
                <c:pt idx="2">
                  <c:v>65.227742387723396</c:v>
                </c:pt>
                <c:pt idx="3">
                  <c:v>72.7380112965553</c:v>
                </c:pt>
                <c:pt idx="4">
                  <c:v>137.69484042605544</c:v>
                </c:pt>
                <c:pt idx="5">
                  <c:v>177.87427224889925</c:v>
                </c:pt>
                <c:pt idx="6">
                  <c:v>185.12336831951998</c:v>
                </c:pt>
                <c:pt idx="7">
                  <c:v>200.88866986721922</c:v>
                </c:pt>
                <c:pt idx="8">
                  <c:v>230.46492329482865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88-84C0-D12FB49AE59D}"/>
            </c:ext>
          </c:extLst>
        </c:ser>
        <c:ser>
          <c:idx val="5"/>
          <c:order val="2"/>
          <c:tx>
            <c:strRef>
              <c:f>'Fig 2'!$A$73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2'!$B$73:$J$73</c:f>
              <c:numCache>
                <c:formatCode>_(* #,##0_);_(* \(#,##0\);_(* "-"??_);_(@_)</c:formatCode>
                <c:ptCount val="9"/>
                <c:pt idx="0">
                  <c:v>2.0186671777605114</c:v>
                </c:pt>
                <c:pt idx="1">
                  <c:v>9.8666381123197784</c:v>
                </c:pt>
                <c:pt idx="2">
                  <c:v>130.8913425045325</c:v>
                </c:pt>
                <c:pt idx="3">
                  <c:v>126.30870470387637</c:v>
                </c:pt>
                <c:pt idx="4">
                  <c:v>184.86114972589141</c:v>
                </c:pt>
                <c:pt idx="5">
                  <c:v>286.17599503626002</c:v>
                </c:pt>
                <c:pt idx="6">
                  <c:v>375.48958544504882</c:v>
                </c:pt>
                <c:pt idx="7">
                  <c:v>429.33038739057235</c:v>
                </c:pt>
                <c:pt idx="8">
                  <c:v>691.61238999827333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88-84C0-D12FB49AE59D}"/>
            </c:ext>
          </c:extLst>
        </c:ser>
        <c:ser>
          <c:idx val="2"/>
          <c:order val="3"/>
          <c:tx>
            <c:strRef>
              <c:f>'Fig 2'!$A$70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2'!$B$70:$J$70</c:f>
              <c:numCache>
                <c:formatCode>_(* #,##0_);_(* \(#,##0\);_(* "-"??_);_(@_)</c:formatCode>
                <c:ptCount val="9"/>
                <c:pt idx="0">
                  <c:v>85.217063730208068</c:v>
                </c:pt>
                <c:pt idx="1">
                  <c:v>98.171972953552626</c:v>
                </c:pt>
                <c:pt idx="2">
                  <c:v>103.45937561124063</c:v>
                </c:pt>
                <c:pt idx="3">
                  <c:v>112.37210595407063</c:v>
                </c:pt>
                <c:pt idx="4">
                  <c:v>83.675459157126809</c:v>
                </c:pt>
                <c:pt idx="5">
                  <c:v>65.600718744712083</c:v>
                </c:pt>
                <c:pt idx="6">
                  <c:v>59.257889697056029</c:v>
                </c:pt>
                <c:pt idx="7">
                  <c:v>55.915202093671766</c:v>
                </c:pt>
                <c:pt idx="8">
                  <c:v>47.18157353146853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88-84C0-D12FB49AE59D}"/>
            </c:ext>
          </c:extLst>
        </c:ser>
        <c:ser>
          <c:idx val="1"/>
          <c:order val="4"/>
          <c:tx>
            <c:strRef>
              <c:f>'Fig 2'!$A$69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2'!$B$69:$J$69</c:f>
              <c:numCache>
                <c:formatCode>_(* #,##0_);_(* \(#,##0\);_(* "-"??_);_(@_)</c:formatCode>
                <c:ptCount val="9"/>
                <c:pt idx="0">
                  <c:v>1.8287560113096777</c:v>
                </c:pt>
                <c:pt idx="1">
                  <c:v>1.8504746054562722</c:v>
                </c:pt>
                <c:pt idx="2">
                  <c:v>11.883924109902443</c:v>
                </c:pt>
                <c:pt idx="3">
                  <c:v>33.367026841837173</c:v>
                </c:pt>
                <c:pt idx="4">
                  <c:v>77.054673201156874</c:v>
                </c:pt>
                <c:pt idx="5">
                  <c:v>103.47567732703099</c:v>
                </c:pt>
                <c:pt idx="6">
                  <c:v>123.96765849305017</c:v>
                </c:pt>
                <c:pt idx="7">
                  <c:v>139.17853502218767</c:v>
                </c:pt>
                <c:pt idx="8">
                  <c:v>161.69991959639125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88-84C0-D12FB49AE59D}"/>
            </c:ext>
          </c:extLst>
        </c:ser>
        <c:ser>
          <c:idx val="3"/>
          <c:order val="5"/>
          <c:tx>
            <c:strRef>
              <c:f>'Fig 2'!$A$71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2'!$B$67:$J$67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2'!$B$71:$J$71</c:f>
              <c:numCache>
                <c:formatCode>_(* #,##0_);_(* \(#,##0\);_(* "-"??_);_(@_)</c:formatCode>
                <c:ptCount val="9"/>
                <c:pt idx="0">
                  <c:v>0.374697</c:v>
                </c:pt>
                <c:pt idx="1">
                  <c:v>1.315469</c:v>
                </c:pt>
                <c:pt idx="2">
                  <c:v>3.599882</c:v>
                </c:pt>
                <c:pt idx="3">
                  <c:v>8.4526590000000006</c:v>
                </c:pt>
                <c:pt idx="4">
                  <c:v>12.975811999999999</c:v>
                </c:pt>
                <c:pt idx="5">
                  <c:v>60.213828999999997</c:v>
                </c:pt>
                <c:pt idx="6">
                  <c:v>75.181196</c:v>
                </c:pt>
                <c:pt idx="7">
                  <c:v>95.647244000000001</c:v>
                </c:pt>
                <c:pt idx="8">
                  <c:v>114.125247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7-4D88-84C0-D12FB49A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571520"/>
        <c:axId val="176573824"/>
      </c:barChart>
      <c:catAx>
        <c:axId val="176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73824"/>
        <c:crosses val="autoZero"/>
        <c:auto val="1"/>
        <c:lblAlgn val="ctr"/>
        <c:lblOffset val="100"/>
        <c:noMultiLvlLbl val="0"/>
      </c:catAx>
      <c:valAx>
        <c:axId val="17657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Volume (Millon</a:t>
                </a:r>
                <a:r>
                  <a:rPr lang="en-US" baseline="0"/>
                  <a:t> GGE)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772078314647902E-2"/>
              <c:y val="0.293241603992652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6571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2.1183351020771572E-2"/>
          <c:y val="0.89134833464247243"/>
          <c:w val="0.96900562143287683"/>
          <c:h val="9.617431739327568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3014381069932"/>
          <c:y val="5.9652960994125093E-2"/>
          <c:w val="0.78660911328196925"/>
          <c:h val="0.8452470628124537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2'!$A$80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2'!$B$80:$J$80</c:f>
              <c:numCache>
                <c:formatCode>0.0</c:formatCode>
                <c:ptCount val="9"/>
                <c:pt idx="0">
                  <c:v>1.0235529999999999</c:v>
                </c:pt>
                <c:pt idx="1">
                  <c:v>1.2190939999999999</c:v>
                </c:pt>
                <c:pt idx="2">
                  <c:v>1.983878</c:v>
                </c:pt>
                <c:pt idx="3">
                  <c:v>2.0308830000000002</c:v>
                </c:pt>
                <c:pt idx="4">
                  <c:v>2.1247539999999998</c:v>
                </c:pt>
                <c:pt idx="5">
                  <c:v>3.5193859999999999</c:v>
                </c:pt>
                <c:pt idx="6">
                  <c:v>3.4882240000000002</c:v>
                </c:pt>
                <c:pt idx="7">
                  <c:v>3.4589840000000001</c:v>
                </c:pt>
                <c:pt idx="8">
                  <c:v>4.3417680000000001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B-4CBE-B10A-EAA2EC2748FB}"/>
            </c:ext>
          </c:extLst>
        </c:ser>
        <c:ser>
          <c:idx val="0"/>
          <c:order val="1"/>
          <c:tx>
            <c:strRef>
              <c:f>'Fig 2'!$A$76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2'!$B$76:$J$76</c:f>
              <c:numCache>
                <c:formatCode>0.0</c:formatCode>
                <c:ptCount val="9"/>
                <c:pt idx="0">
                  <c:v>8.4266999999999995E-2</c:v>
                </c:pt>
                <c:pt idx="1">
                  <c:v>0.14934700000000001</c:v>
                </c:pt>
                <c:pt idx="2">
                  <c:v>0.56667000000000001</c:v>
                </c:pt>
                <c:pt idx="3">
                  <c:v>0.71799999999999997</c:v>
                </c:pt>
                <c:pt idx="4">
                  <c:v>1.21391</c:v>
                </c:pt>
                <c:pt idx="5">
                  <c:v>1.736783</c:v>
                </c:pt>
                <c:pt idx="6">
                  <c:v>1.3820779999999999</c:v>
                </c:pt>
                <c:pt idx="7">
                  <c:v>1.607146</c:v>
                </c:pt>
                <c:pt idx="8">
                  <c:v>1.831836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B-4CBE-B10A-EAA2EC2748FB}"/>
            </c:ext>
          </c:extLst>
        </c:ser>
        <c:ser>
          <c:idx val="5"/>
          <c:order val="2"/>
          <c:tx>
            <c:strRef>
              <c:f>'Fig 2'!$A$81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2'!$B$81:$J$81</c:f>
              <c:numCache>
                <c:formatCode>0.0</c:formatCode>
                <c:ptCount val="9"/>
                <c:pt idx="0">
                  <c:v>1.702E-2</c:v>
                </c:pt>
                <c:pt idx="1">
                  <c:v>7.2659000000000001E-2</c:v>
                </c:pt>
                <c:pt idx="2">
                  <c:v>0.78992899999999999</c:v>
                </c:pt>
                <c:pt idx="3">
                  <c:v>0.84497900000000004</c:v>
                </c:pt>
                <c:pt idx="4">
                  <c:v>1.038171</c:v>
                </c:pt>
                <c:pt idx="5">
                  <c:v>2.2412169999999998</c:v>
                </c:pt>
                <c:pt idx="6">
                  <c:v>2.9667300000000001</c:v>
                </c:pt>
                <c:pt idx="7">
                  <c:v>3.4853909999999999</c:v>
                </c:pt>
                <c:pt idx="8">
                  <c:v>4.7805270000000002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B-4CBE-B10A-EAA2EC2748FB}"/>
            </c:ext>
          </c:extLst>
        </c:ser>
        <c:ser>
          <c:idx val="2"/>
          <c:order val="3"/>
          <c:tx>
            <c:strRef>
              <c:f>'Fig 2'!$A$78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2'!$B$78:$J$78</c:f>
              <c:numCache>
                <c:formatCode>0.0</c:formatCode>
                <c:ptCount val="9"/>
                <c:pt idx="0">
                  <c:v>0.16439000000000001</c:v>
                </c:pt>
                <c:pt idx="1">
                  <c:v>0.18317</c:v>
                </c:pt>
                <c:pt idx="2">
                  <c:v>0.221855</c:v>
                </c:pt>
                <c:pt idx="3">
                  <c:v>0.24701600000000001</c:v>
                </c:pt>
                <c:pt idx="4">
                  <c:v>0.20610600000000001</c:v>
                </c:pt>
                <c:pt idx="5">
                  <c:v>0.17075000000000001</c:v>
                </c:pt>
                <c:pt idx="6">
                  <c:v>5.8493999999999997E-2</c:v>
                </c:pt>
                <c:pt idx="7">
                  <c:v>5.8775000000000001E-2</c:v>
                </c:pt>
                <c:pt idx="8">
                  <c:v>3.0803000000000001E-2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B-4CBE-B10A-EAA2EC2748FB}"/>
            </c:ext>
          </c:extLst>
        </c:ser>
        <c:ser>
          <c:idx val="1"/>
          <c:order val="4"/>
          <c:tx>
            <c:strRef>
              <c:f>'Fig 2'!$A$77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2'!$B$77:$J$77</c:f>
              <c:numCache>
                <c:formatCode>0.0</c:formatCode>
                <c:ptCount val="9"/>
                <c:pt idx="0">
                  <c:v>1.4715000000000001E-2</c:v>
                </c:pt>
                <c:pt idx="1">
                  <c:v>1.4845000000000001E-2</c:v>
                </c:pt>
                <c:pt idx="2">
                  <c:v>9.8117999999999997E-2</c:v>
                </c:pt>
                <c:pt idx="3">
                  <c:v>0.23955799999999999</c:v>
                </c:pt>
                <c:pt idx="4">
                  <c:v>0.57561300000000004</c:v>
                </c:pt>
                <c:pt idx="5">
                  <c:v>0.68168899999999999</c:v>
                </c:pt>
                <c:pt idx="6">
                  <c:v>0.68098499999999995</c:v>
                </c:pt>
                <c:pt idx="7">
                  <c:v>0.75128799999999996</c:v>
                </c:pt>
                <c:pt idx="8">
                  <c:v>0.93681099999999995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CBE-B10A-EAA2EC2748FB}"/>
            </c:ext>
          </c:extLst>
        </c:ser>
        <c:ser>
          <c:idx val="3"/>
          <c:order val="5"/>
          <c:tx>
            <c:strRef>
              <c:f>'Fig 2'!$A$79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2'!$B$75:$J$75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 2'!$B$79:$J$79</c:f>
              <c:numCache>
                <c:formatCode>0.0</c:formatCode>
                <c:ptCount val="9"/>
                <c:pt idx="0">
                  <c:v>7.7429999999999999E-3</c:v>
                </c:pt>
                <c:pt idx="1">
                  <c:v>2.6984000000000001E-2</c:v>
                </c:pt>
                <c:pt idx="2">
                  <c:v>9.3952999999999995E-2</c:v>
                </c:pt>
                <c:pt idx="3">
                  <c:v>0.22133</c:v>
                </c:pt>
                <c:pt idx="4">
                  <c:v>0.33773999999999998</c:v>
                </c:pt>
                <c:pt idx="5">
                  <c:v>0.90470300000000003</c:v>
                </c:pt>
                <c:pt idx="6">
                  <c:v>1.1981139999999999</c:v>
                </c:pt>
                <c:pt idx="7">
                  <c:v>1.6819740000000001</c:v>
                </c:pt>
                <c:pt idx="8">
                  <c:v>2.7207170000000001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B-4CBE-B10A-EAA2EC2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76587136"/>
        <c:axId val="176588672"/>
      </c:barChart>
      <c:catAx>
        <c:axId val="176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88672"/>
        <c:crosses val="autoZero"/>
        <c:auto val="1"/>
        <c:lblAlgn val="ctr"/>
        <c:lblOffset val="100"/>
        <c:noMultiLvlLbl val="0"/>
      </c:catAx>
      <c:valAx>
        <c:axId val="17658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Credits (Million  MT)</a:t>
                </a:r>
              </a:p>
            </c:rich>
          </c:tx>
          <c:layout>
            <c:manualLayout>
              <c:xMode val="edge"/>
              <c:yMode val="edge"/>
              <c:x val="3.3405772108305476E-2"/>
              <c:y val="0.2580222235029603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765871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508746</xdr:colOff>
      <xdr:row>67</xdr:row>
      <xdr:rowOff>63592</xdr:rowOff>
    </xdr:from>
    <xdr:to>
      <xdr:col>20</xdr:col>
      <xdr:colOff>874058</xdr:colOff>
      <xdr:row>88</xdr:row>
      <xdr:rowOff>123265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149411</xdr:colOff>
      <xdr:row>70</xdr:row>
      <xdr:rowOff>31842</xdr:rowOff>
    </xdr:from>
    <xdr:to>
      <xdr:col>20</xdr:col>
      <xdr:colOff>762000</xdr:colOff>
      <xdr:row>86</xdr:row>
      <xdr:rowOff>56030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ardwide\ARB\LCFS\Market_Sensitive_Data\Program_Analyses\Temp-%20Dashboard%20-%20CONFIDENTIAL\2017\final%20posting\dashboard_figures_08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uel"/>
      <sheetName val="Feedstock"/>
      <sheetName val="Graphs"/>
      <sheetName val="graph data"/>
      <sheetName val="Fig1"/>
      <sheetName val="Fig 2"/>
      <sheetName val="Fig3"/>
      <sheetName val="Fig5"/>
      <sheetName val="Fig6"/>
      <sheetName val="Fig9"/>
      <sheetName val="Fig10"/>
    </sheetNames>
    <sheetDataSet>
      <sheetData sheetId="0"/>
      <sheetData sheetId="1">
        <row r="3">
          <cell r="A3" t="str">
            <v>Bio-CNG</v>
          </cell>
        </row>
        <row r="4">
          <cell r="A4" t="str">
            <v>Bio-LNG</v>
          </cell>
        </row>
        <row r="5">
          <cell r="A5" t="str">
            <v>Fossil CNG</v>
          </cell>
        </row>
        <row r="6">
          <cell r="A6" t="str">
            <v>Fossil LNG</v>
          </cell>
        </row>
        <row r="7">
          <cell r="A7" t="str">
            <v>Hydrogen</v>
          </cell>
        </row>
        <row r="8">
          <cell r="A8" t="str">
            <v>Electricity - Onroad</v>
          </cell>
        </row>
        <row r="9">
          <cell r="A9" t="str">
            <v>Electricity - Offroad</v>
          </cell>
        </row>
        <row r="10">
          <cell r="A10" t="str">
            <v>Ethanol &lt;65</v>
          </cell>
        </row>
        <row r="11">
          <cell r="A11" t="str">
            <v>Ethanol 65-75</v>
          </cell>
        </row>
        <row r="12">
          <cell r="A12" t="str">
            <v>Ethanol &gt;75</v>
          </cell>
        </row>
        <row r="13">
          <cell r="A13" t="str">
            <v>Biodiesel</v>
          </cell>
        </row>
        <row r="14">
          <cell r="A14" t="str">
            <v>Renewable Diesel</v>
          </cell>
        </row>
      </sheetData>
      <sheetData sheetId="2"/>
      <sheetData sheetId="3"/>
      <sheetData sheetId="4"/>
      <sheetData sheetId="5"/>
      <sheetData sheetId="6">
        <row r="55">
          <cell r="B55">
            <v>2011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topLeftCell="A66" zoomScale="85" zoomScaleNormal="85" workbookViewId="0">
      <selection activeCell="V83" sqref="V83"/>
    </sheetView>
  </sheetViews>
  <sheetFormatPr defaultColWidth="9.140625" defaultRowHeight="14.25" x14ac:dyDescent="0.2"/>
  <cols>
    <col min="1" max="1" width="17.42578125" style="2" customWidth="1"/>
    <col min="2" max="2" width="15.28515625" style="2" bestFit="1" customWidth="1"/>
    <col min="3" max="10" width="15.42578125" style="2" bestFit="1" customWidth="1"/>
    <col min="11" max="11" width="14.7109375" style="2" bestFit="1" customWidth="1"/>
    <col min="12" max="12" width="15.42578125" style="2" bestFit="1" customWidth="1"/>
    <col min="13" max="13" width="14.28515625" style="2" bestFit="1" customWidth="1"/>
    <col min="14" max="14" width="12.42578125" style="2" customWidth="1"/>
    <col min="15" max="15" width="11.85546875" style="2" customWidth="1"/>
    <col min="16" max="16" width="13.85546875" style="2" customWidth="1"/>
    <col min="17" max="17" width="12.85546875" style="2" customWidth="1"/>
    <col min="18" max="19" width="12.140625" style="2" customWidth="1"/>
    <col min="20" max="20" width="12.7109375" style="2" customWidth="1"/>
    <col min="21" max="21" width="14.42578125" style="2" customWidth="1"/>
    <col min="22" max="22" width="13.42578125" style="2" customWidth="1"/>
    <col min="23" max="23" width="13.5703125" style="2" customWidth="1"/>
    <col min="24" max="24" width="12.5703125" style="2" customWidth="1"/>
    <col min="25" max="25" width="13" style="2" customWidth="1"/>
    <col min="26" max="26" width="13.5703125" style="2" customWidth="1"/>
    <col min="27" max="30" width="14" style="2" bestFit="1" customWidth="1"/>
    <col min="31" max="38" width="14.28515625" style="2" bestFit="1" customWidth="1"/>
    <col min="39" max="16384" width="9.140625" style="2"/>
  </cols>
  <sheetData>
    <row r="1" spans="1:38" ht="18" x14ac:dyDescent="0.25">
      <c r="A1" s="1" t="s">
        <v>0</v>
      </c>
    </row>
    <row r="2" spans="1:38" ht="15" x14ac:dyDescent="0.25">
      <c r="A2" s="3"/>
    </row>
    <row r="3" spans="1:38" ht="15" x14ac:dyDescent="0.25">
      <c r="A3" s="3" t="s">
        <v>37</v>
      </c>
    </row>
    <row r="4" spans="1:38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6</v>
      </c>
      <c r="K4" s="2" t="s">
        <v>8</v>
      </c>
      <c r="L4" s="2" t="s">
        <v>4</v>
      </c>
      <c r="M4" s="2" t="s">
        <v>5</v>
      </c>
      <c r="N4" s="2" t="s">
        <v>6</v>
      </c>
      <c r="O4" s="2" t="s">
        <v>9</v>
      </c>
      <c r="P4" s="2" t="s">
        <v>4</v>
      </c>
      <c r="Q4" s="2" t="s">
        <v>5</v>
      </c>
      <c r="R4" s="2" t="s">
        <v>6</v>
      </c>
      <c r="S4" s="2" t="s">
        <v>10</v>
      </c>
      <c r="T4" s="2" t="s">
        <v>4</v>
      </c>
      <c r="U4" s="2" t="s">
        <v>5</v>
      </c>
      <c r="V4" s="2" t="s">
        <v>6</v>
      </c>
      <c r="W4" s="2" t="s">
        <v>11</v>
      </c>
      <c r="X4" s="2" t="s">
        <v>4</v>
      </c>
      <c r="Y4" s="2" t="s">
        <v>5</v>
      </c>
      <c r="Z4" s="2" t="s">
        <v>6</v>
      </c>
      <c r="AA4" s="2" t="s">
        <v>36</v>
      </c>
      <c r="AB4" s="2" t="s">
        <v>4</v>
      </c>
      <c r="AC4" s="2" t="s">
        <v>5</v>
      </c>
      <c r="AD4" s="2" t="s">
        <v>6</v>
      </c>
      <c r="AE4" s="2" t="s">
        <v>39</v>
      </c>
      <c r="AF4" s="2" t="s">
        <v>4</v>
      </c>
      <c r="AG4" s="2" t="s">
        <v>5</v>
      </c>
      <c r="AH4" s="2" t="s">
        <v>6</v>
      </c>
      <c r="AI4" s="2" t="s">
        <v>40</v>
      </c>
      <c r="AJ4" s="2" t="s">
        <v>4</v>
      </c>
      <c r="AK4" s="2" t="s">
        <v>5</v>
      </c>
      <c r="AL4" s="2" t="s">
        <v>6</v>
      </c>
    </row>
    <row r="5" spans="1:38" x14ac:dyDescent="0.2">
      <c r="A5" s="2" t="s">
        <v>24</v>
      </c>
      <c r="B5" s="2" t="s">
        <v>25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7532</v>
      </c>
      <c r="M5" s="4">
        <v>2583509</v>
      </c>
      <c r="N5" s="4">
        <v>2995901</v>
      </c>
      <c r="O5" s="4">
        <v>2726000</v>
      </c>
      <c r="P5" s="4">
        <v>2881044</v>
      </c>
      <c r="Q5" s="4">
        <v>4617725</v>
      </c>
      <c r="R5" s="4">
        <v>5258002</v>
      </c>
      <c r="S5" s="4">
        <v>6712019</v>
      </c>
      <c r="T5" s="4">
        <v>9972854</v>
      </c>
      <c r="U5" s="4">
        <v>11035723</v>
      </c>
      <c r="V5" s="4">
        <v>11440595</v>
      </c>
      <c r="W5" s="4">
        <v>14438308</v>
      </c>
      <c r="X5" s="4">
        <v>14565650</v>
      </c>
      <c r="Y5" s="4">
        <v>15297892</v>
      </c>
      <c r="Z5" s="4">
        <v>15891626</v>
      </c>
      <c r="AA5" s="4">
        <v>16917328</v>
      </c>
      <c r="AB5" s="4">
        <v>21283092</v>
      </c>
      <c r="AC5" s="4">
        <v>24185491</v>
      </c>
      <c r="AD5" s="4">
        <v>24066273</v>
      </c>
      <c r="AE5" s="4">
        <v>23996868</v>
      </c>
      <c r="AF5" s="4">
        <v>24647401</v>
      </c>
      <c r="AG5" s="4">
        <v>27435046</v>
      </c>
      <c r="AH5" s="4">
        <v>29113530</v>
      </c>
      <c r="AI5" s="4">
        <v>28550655</v>
      </c>
      <c r="AJ5" s="4">
        <v>31339433</v>
      </c>
      <c r="AK5" s="4">
        <v>32018384</v>
      </c>
      <c r="AL5" s="4">
        <v>30980609</v>
      </c>
    </row>
    <row r="6" spans="1:38" x14ac:dyDescent="0.2">
      <c r="A6" s="2" t="s">
        <v>26</v>
      </c>
      <c r="B6" s="2" t="s">
        <v>25</v>
      </c>
      <c r="C6" s="4">
        <v>236835</v>
      </c>
      <c r="D6" s="4">
        <v>328532</v>
      </c>
      <c r="E6" s="4">
        <v>530962</v>
      </c>
      <c r="F6" s="4">
        <v>478928</v>
      </c>
      <c r="G6" s="4">
        <v>468876</v>
      </c>
      <c r="H6" s="4">
        <v>453202</v>
      </c>
      <c r="I6" s="4">
        <v>384063</v>
      </c>
      <c r="J6" s="4">
        <v>287824</v>
      </c>
      <c r="K6" s="4">
        <v>439275</v>
      </c>
      <c r="L6" s="4">
        <v>612128</v>
      </c>
      <c r="M6" s="4">
        <v>2546125</v>
      </c>
      <c r="N6" s="4">
        <v>1052125</v>
      </c>
      <c r="O6" s="4">
        <v>1639132</v>
      </c>
      <c r="P6" s="4">
        <v>1064074</v>
      </c>
      <c r="Q6" s="4">
        <v>4714630</v>
      </c>
      <c r="R6" s="4">
        <v>5841140</v>
      </c>
      <c r="S6" s="4">
        <v>5277303</v>
      </c>
      <c r="T6" s="4">
        <v>6367592</v>
      </c>
      <c r="U6" s="4">
        <v>7259890</v>
      </c>
      <c r="V6" s="4">
        <v>8307511</v>
      </c>
      <c r="W6" s="4">
        <v>6595776</v>
      </c>
      <c r="X6" s="4">
        <v>7661496</v>
      </c>
      <c r="Y6" s="4">
        <v>7645395</v>
      </c>
      <c r="Z6" s="4">
        <v>7035914</v>
      </c>
      <c r="AA6" s="4">
        <v>6712351</v>
      </c>
      <c r="AB6" s="4">
        <v>6146649</v>
      </c>
      <c r="AC6" s="4">
        <v>3943161</v>
      </c>
      <c r="AD6" s="4">
        <v>3529130</v>
      </c>
      <c r="AE6" s="4">
        <v>3637857</v>
      </c>
      <c r="AF6" s="4">
        <v>3678466</v>
      </c>
      <c r="AG6" s="4">
        <v>3844316</v>
      </c>
      <c r="AH6" s="4">
        <v>3532362</v>
      </c>
      <c r="AI6" s="4">
        <v>3621779</v>
      </c>
      <c r="AJ6" s="4">
        <v>3620430</v>
      </c>
      <c r="AK6" s="4">
        <v>4599876</v>
      </c>
      <c r="AL6" s="4">
        <v>4554189</v>
      </c>
    </row>
    <row r="7" spans="1:38" x14ac:dyDescent="0.2">
      <c r="A7" s="2" t="s">
        <v>27</v>
      </c>
      <c r="B7" s="2" t="s">
        <v>25</v>
      </c>
      <c r="C7" s="4">
        <v>12882107</v>
      </c>
      <c r="D7" s="4">
        <v>13284682</v>
      </c>
      <c r="E7" s="4">
        <v>13100333</v>
      </c>
      <c r="F7" s="4">
        <v>12816759</v>
      </c>
      <c r="G7" s="4">
        <v>12797724</v>
      </c>
      <c r="H7" s="4">
        <v>13185688</v>
      </c>
      <c r="I7" s="4">
        <v>15819989</v>
      </c>
      <c r="J7" s="4">
        <v>15375874</v>
      </c>
      <c r="K7" s="4">
        <v>15442500</v>
      </c>
      <c r="L7" s="4">
        <v>15802030</v>
      </c>
      <c r="M7" s="4">
        <v>14502449</v>
      </c>
      <c r="N7" s="4">
        <v>14939119</v>
      </c>
      <c r="O7" s="4">
        <v>16653725</v>
      </c>
      <c r="P7" s="4">
        <v>20181754</v>
      </c>
      <c r="Q7" s="4">
        <v>19709585</v>
      </c>
      <c r="R7" s="4">
        <v>19332234</v>
      </c>
      <c r="S7" s="4">
        <v>18259642</v>
      </c>
      <c r="T7" s="4">
        <v>15344249</v>
      </c>
      <c r="U7" s="4">
        <v>15674804</v>
      </c>
      <c r="V7" s="4">
        <v>15270437</v>
      </c>
      <c r="W7" s="4">
        <v>13304832</v>
      </c>
      <c r="X7" s="4">
        <v>13800437</v>
      </c>
      <c r="Y7" s="4">
        <v>13399693</v>
      </c>
      <c r="Z7" s="4">
        <v>13109926</v>
      </c>
      <c r="AA7" s="4">
        <v>13579389</v>
      </c>
      <c r="AB7" s="4">
        <v>12297213</v>
      </c>
      <c r="AC7" s="4">
        <v>12146075</v>
      </c>
      <c r="AD7" s="4">
        <v>11480263</v>
      </c>
      <c r="AE7" s="4">
        <v>12387493</v>
      </c>
      <c r="AF7" s="4">
        <v>13341294</v>
      </c>
      <c r="AG7" s="4">
        <v>11894748</v>
      </c>
      <c r="AH7" s="4">
        <v>9083378</v>
      </c>
      <c r="AI7" s="4">
        <v>9695036</v>
      </c>
      <c r="AJ7" s="4">
        <v>9506972</v>
      </c>
      <c r="AK7" s="4">
        <v>10745758</v>
      </c>
      <c r="AL7" s="4">
        <v>9382934</v>
      </c>
    </row>
    <row r="8" spans="1:38" x14ac:dyDescent="0.2">
      <c r="A8" s="2" t="s">
        <v>28</v>
      </c>
      <c r="B8" s="2" t="s">
        <v>25</v>
      </c>
      <c r="C8" s="4">
        <v>4873272</v>
      </c>
      <c r="D8" s="4">
        <v>5280822</v>
      </c>
      <c r="E8" s="4">
        <v>5590548</v>
      </c>
      <c r="F8" s="4">
        <v>5575898</v>
      </c>
      <c r="G8" s="4">
        <v>5700917</v>
      </c>
      <c r="H8" s="4">
        <v>6766131</v>
      </c>
      <c r="I8" s="4">
        <v>7146246</v>
      </c>
      <c r="J8" s="4">
        <v>7770974</v>
      </c>
      <c r="K8" s="4">
        <v>9049261</v>
      </c>
      <c r="L8" s="4">
        <v>7133604</v>
      </c>
      <c r="M8" s="4">
        <v>5511333</v>
      </c>
      <c r="N8" s="4">
        <v>6737719</v>
      </c>
      <c r="O8" s="4">
        <v>6364147</v>
      </c>
      <c r="P8" s="4">
        <v>7378353</v>
      </c>
      <c r="Q8" s="4">
        <v>4195237</v>
      </c>
      <c r="R8" s="4">
        <v>2980243</v>
      </c>
      <c r="S8" s="4">
        <v>3242037</v>
      </c>
      <c r="T8" s="4">
        <v>2272593</v>
      </c>
      <c r="U8" s="4">
        <v>1516622</v>
      </c>
      <c r="V8" s="4">
        <v>496127</v>
      </c>
      <c r="W8" s="4">
        <v>826157</v>
      </c>
      <c r="X8" s="4">
        <v>701112</v>
      </c>
      <c r="Y8" s="4">
        <v>668756</v>
      </c>
      <c r="Z8" s="4">
        <v>696347</v>
      </c>
      <c r="AA8" s="4">
        <v>426898</v>
      </c>
      <c r="AB8" s="4">
        <v>75136</v>
      </c>
      <c r="AC8" s="4">
        <v>422474</v>
      </c>
      <c r="AD8" s="4">
        <v>616215</v>
      </c>
      <c r="AE8" s="4">
        <v>357360</v>
      </c>
      <c r="AF8" s="4">
        <v>373106</v>
      </c>
      <c r="AG8" s="4">
        <v>310021</v>
      </c>
      <c r="AH8" s="4">
        <v>416933</v>
      </c>
      <c r="AI8" s="4">
        <v>301992</v>
      </c>
      <c r="AJ8" s="4">
        <v>561969</v>
      </c>
      <c r="AK8" s="4">
        <v>190112</v>
      </c>
      <c r="AL8" s="4">
        <v>256572</v>
      </c>
    </row>
    <row r="9" spans="1:38" x14ac:dyDescent="0.2">
      <c r="A9" s="2" t="s">
        <v>29</v>
      </c>
      <c r="B9" s="2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2364</v>
      </c>
      <c r="V9" s="4">
        <v>1113</v>
      </c>
      <c r="W9" s="4">
        <v>1519</v>
      </c>
      <c r="X9" s="4">
        <v>1255</v>
      </c>
      <c r="Y9" s="4">
        <v>41</v>
      </c>
      <c r="Z9" s="4">
        <v>88</v>
      </c>
      <c r="AA9" s="4">
        <v>43492</v>
      </c>
      <c r="AB9" s="4">
        <v>63903</v>
      </c>
      <c r="AC9" s="4">
        <v>76453</v>
      </c>
      <c r="AD9" s="4">
        <v>84347</v>
      </c>
      <c r="AE9" s="4">
        <v>113659</v>
      </c>
      <c r="AF9" s="4">
        <v>133239</v>
      </c>
      <c r="AG9" s="4">
        <v>142747</v>
      </c>
      <c r="AH9" s="4">
        <v>169048</v>
      </c>
      <c r="AI9" s="4">
        <v>238089</v>
      </c>
      <c r="AJ9" s="4">
        <v>277324</v>
      </c>
      <c r="AK9" s="4">
        <v>328143</v>
      </c>
      <c r="AL9" s="4">
        <v>353700</v>
      </c>
    </row>
    <row r="10" spans="1:38" x14ac:dyDescent="0.2">
      <c r="A10" s="2" t="s">
        <v>30</v>
      </c>
      <c r="B10" s="2" t="s">
        <v>14</v>
      </c>
      <c r="C10" s="4">
        <v>21816</v>
      </c>
      <c r="D10" s="4">
        <v>62215</v>
      </c>
      <c r="E10" s="4">
        <v>119059</v>
      </c>
      <c r="F10" s="4">
        <v>171607</v>
      </c>
      <c r="G10" s="4">
        <v>220891</v>
      </c>
      <c r="H10" s="4">
        <v>271182</v>
      </c>
      <c r="I10" s="4">
        <v>355146</v>
      </c>
      <c r="J10" s="4">
        <v>468250</v>
      </c>
      <c r="K10" s="4">
        <v>575616</v>
      </c>
      <c r="L10" s="4">
        <v>746463</v>
      </c>
      <c r="M10" s="4">
        <v>957651</v>
      </c>
      <c r="N10" s="4">
        <v>1320152</v>
      </c>
      <c r="O10" s="4">
        <v>1595428</v>
      </c>
      <c r="P10" s="4">
        <v>1950331</v>
      </c>
      <c r="Q10" s="4">
        <v>2266453</v>
      </c>
      <c r="R10" s="4">
        <v>2640447</v>
      </c>
      <c r="S10" s="4">
        <v>2820478</v>
      </c>
      <c r="T10" s="4">
        <v>2990665</v>
      </c>
      <c r="U10" s="4">
        <v>3505515</v>
      </c>
      <c r="V10" s="4">
        <v>3659154</v>
      </c>
      <c r="W10" s="4">
        <v>4881157</v>
      </c>
      <c r="X10" s="4">
        <v>5177575</v>
      </c>
      <c r="Y10" s="4">
        <v>5549182</v>
      </c>
      <c r="Z10" s="4">
        <v>6466355</v>
      </c>
      <c r="AA10" s="4">
        <v>7514399</v>
      </c>
      <c r="AB10" s="4">
        <v>7596687</v>
      </c>
      <c r="AC10" s="4">
        <v>8049178</v>
      </c>
      <c r="AD10" s="4">
        <v>8655735</v>
      </c>
      <c r="AE10" s="4">
        <v>10729067</v>
      </c>
      <c r="AF10" s="4">
        <v>11964419</v>
      </c>
      <c r="AG10" s="4">
        <v>13799697</v>
      </c>
      <c r="AH10" s="4">
        <v>15148520</v>
      </c>
      <c r="AI10" s="4">
        <v>16213290</v>
      </c>
      <c r="AJ10" s="4">
        <v>14850398</v>
      </c>
      <c r="AK10" s="4">
        <v>16329980</v>
      </c>
      <c r="AL10" s="4">
        <v>18113981</v>
      </c>
    </row>
    <row r="11" spans="1:38" x14ac:dyDescent="0.2">
      <c r="A11" s="2" t="s">
        <v>31</v>
      </c>
      <c r="B11" s="2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8804701</v>
      </c>
      <c r="X11" s="4">
        <v>9520697</v>
      </c>
      <c r="Y11" s="4">
        <v>9519285</v>
      </c>
      <c r="Z11" s="4">
        <v>10294877</v>
      </c>
      <c r="AA11" s="4">
        <v>9990222</v>
      </c>
      <c r="AB11" s="4">
        <v>11035507</v>
      </c>
      <c r="AC11" s="4">
        <v>10950919</v>
      </c>
      <c r="AD11" s="4">
        <v>11388549</v>
      </c>
      <c r="AE11" s="4">
        <v>10769967</v>
      </c>
      <c r="AF11" s="4">
        <v>10829631</v>
      </c>
      <c r="AG11" s="4">
        <v>11165727</v>
      </c>
      <c r="AH11" s="4">
        <v>11240216</v>
      </c>
      <c r="AI11" s="4">
        <v>11553681</v>
      </c>
      <c r="AJ11" s="4">
        <v>12078147</v>
      </c>
      <c r="AK11" s="4">
        <v>12409474</v>
      </c>
      <c r="AL11" s="4">
        <v>12576296</v>
      </c>
    </row>
    <row r="12" spans="1:38" x14ac:dyDescent="0.2">
      <c r="A12" s="2" t="s">
        <v>32</v>
      </c>
      <c r="B12" s="2" t="s">
        <v>33</v>
      </c>
      <c r="C12" s="4">
        <v>2705490</v>
      </c>
      <c r="D12" s="4">
        <v>2880741</v>
      </c>
      <c r="E12" s="4">
        <v>3357486</v>
      </c>
      <c r="F12" s="4">
        <v>4699117</v>
      </c>
      <c r="G12" s="4">
        <v>7533361</v>
      </c>
      <c r="H12" s="4">
        <v>9294798</v>
      </c>
      <c r="I12" s="4">
        <v>16703192</v>
      </c>
      <c r="J12" s="4">
        <v>9395869</v>
      </c>
      <c r="K12" s="4">
        <v>11497145</v>
      </c>
      <c r="L12" s="4">
        <v>9448077</v>
      </c>
      <c r="M12" s="4">
        <v>26956570</v>
      </c>
      <c r="N12" s="4">
        <v>21828420</v>
      </c>
      <c r="O12" s="4">
        <v>19277677</v>
      </c>
      <c r="P12" s="4">
        <v>41294315</v>
      </c>
      <c r="Q12" s="4">
        <v>36352506</v>
      </c>
      <c r="R12" s="4">
        <v>35963633</v>
      </c>
      <c r="S12" s="4">
        <v>28064075</v>
      </c>
      <c r="T12" s="4">
        <v>32413548</v>
      </c>
      <c r="U12" s="4">
        <v>40064634</v>
      </c>
      <c r="V12" s="4">
        <v>56256011</v>
      </c>
      <c r="W12" s="4">
        <v>50171587</v>
      </c>
      <c r="X12" s="4">
        <v>60881376</v>
      </c>
      <c r="Y12" s="4">
        <v>68542888</v>
      </c>
      <c r="Z12" s="4">
        <v>52309220</v>
      </c>
      <c r="AA12" s="4">
        <v>12970436</v>
      </c>
      <c r="AB12" s="4">
        <v>32001059</v>
      </c>
      <c r="AC12" s="4">
        <v>44219652</v>
      </c>
      <c r="AD12" s="4">
        <v>38726239</v>
      </c>
      <c r="AE12" s="4">
        <v>19999499</v>
      </c>
      <c r="AF12" s="4">
        <v>21651592</v>
      </c>
      <c r="AG12" s="4">
        <v>47116343</v>
      </c>
      <c r="AH12" s="4">
        <v>74891724</v>
      </c>
      <c r="AI12" s="4">
        <v>81102910</v>
      </c>
      <c r="AJ12" s="4">
        <v>152274104</v>
      </c>
      <c r="AK12" s="4">
        <v>198955039</v>
      </c>
      <c r="AL12" s="4">
        <v>223516996</v>
      </c>
    </row>
    <row r="13" spans="1:38" x14ac:dyDescent="0.2">
      <c r="A13" s="2" t="s">
        <v>34</v>
      </c>
      <c r="B13" s="2" t="s">
        <v>33</v>
      </c>
      <c r="C13" s="4">
        <v>7090904</v>
      </c>
      <c r="D13" s="4">
        <v>7042552</v>
      </c>
      <c r="E13" s="4">
        <v>15243052</v>
      </c>
      <c r="F13" s="4">
        <v>16267198</v>
      </c>
      <c r="G13" s="4">
        <v>5264355</v>
      </c>
      <c r="H13" s="4">
        <v>7021970</v>
      </c>
      <c r="I13" s="4">
        <v>36472009</v>
      </c>
      <c r="J13" s="4">
        <v>35885653</v>
      </c>
      <c r="K13" s="4">
        <v>37934868</v>
      </c>
      <c r="L13" s="4">
        <v>22879854</v>
      </c>
      <c r="M13" s="4">
        <v>58567789</v>
      </c>
      <c r="N13" s="4">
        <v>14246341</v>
      </c>
      <c r="O13" s="4">
        <v>10174174</v>
      </c>
      <c r="P13" s="4">
        <v>9199426</v>
      </c>
      <c r="Q13" s="4">
        <v>9571027</v>
      </c>
      <c r="R13" s="4">
        <v>10245139</v>
      </c>
      <c r="S13" s="4">
        <v>1421303</v>
      </c>
      <c r="T13" s="4">
        <v>377343</v>
      </c>
      <c r="U13" s="4">
        <v>1363144</v>
      </c>
      <c r="V13" s="4">
        <v>13814327</v>
      </c>
      <c r="W13" s="4">
        <v>246348469</v>
      </c>
      <c r="X13" s="4">
        <v>263802478</v>
      </c>
      <c r="Y13" s="4">
        <v>279046401</v>
      </c>
      <c r="Z13" s="4">
        <v>299819205</v>
      </c>
      <c r="AA13" s="4">
        <v>324692916</v>
      </c>
      <c r="AB13" s="4">
        <v>334898793</v>
      </c>
      <c r="AC13" s="4">
        <v>357302752</v>
      </c>
      <c r="AD13" s="4">
        <v>319179067</v>
      </c>
      <c r="AE13" s="4">
        <v>350505143</v>
      </c>
      <c r="AF13" s="4">
        <v>356493068</v>
      </c>
      <c r="AG13" s="4">
        <v>377511396</v>
      </c>
      <c r="AH13" s="4">
        <v>316930257</v>
      </c>
      <c r="AI13" s="4">
        <v>270968354</v>
      </c>
      <c r="AJ13" s="4">
        <v>258720339</v>
      </c>
      <c r="AK13" s="4">
        <v>192512663</v>
      </c>
      <c r="AL13" s="4">
        <v>165887115</v>
      </c>
    </row>
    <row r="14" spans="1:38" x14ac:dyDescent="0.2">
      <c r="A14" s="2" t="s">
        <v>35</v>
      </c>
      <c r="B14" s="2" t="s">
        <v>33</v>
      </c>
      <c r="C14" s="4">
        <v>346146902</v>
      </c>
      <c r="D14" s="4">
        <v>377927936</v>
      </c>
      <c r="E14" s="4">
        <v>370271893</v>
      </c>
      <c r="F14" s="4">
        <v>336520737</v>
      </c>
      <c r="G14" s="4">
        <v>357494627</v>
      </c>
      <c r="H14" s="4">
        <v>358600620</v>
      </c>
      <c r="I14" s="4">
        <v>312843923</v>
      </c>
      <c r="J14" s="4">
        <v>317987817</v>
      </c>
      <c r="K14" s="4">
        <v>319375839</v>
      </c>
      <c r="L14" s="4">
        <v>325718270</v>
      </c>
      <c r="M14" s="4">
        <v>304339530</v>
      </c>
      <c r="N14" s="4">
        <v>326086265</v>
      </c>
      <c r="O14" s="4">
        <v>321334268</v>
      </c>
      <c r="P14" s="4">
        <v>314187595</v>
      </c>
      <c r="Q14" s="4">
        <v>346607917</v>
      </c>
      <c r="R14" s="4">
        <v>330646430</v>
      </c>
      <c r="S14" s="4">
        <v>342983907</v>
      </c>
      <c r="T14" s="4">
        <v>357708903</v>
      </c>
      <c r="U14" s="4">
        <v>342544994</v>
      </c>
      <c r="V14" s="4">
        <v>282213601</v>
      </c>
      <c r="W14" s="4">
        <v>118007434</v>
      </c>
      <c r="X14" s="4">
        <v>72543882</v>
      </c>
      <c r="Y14" s="4">
        <v>56482040</v>
      </c>
      <c r="Z14" s="4">
        <v>29619826</v>
      </c>
      <c r="AA14" s="4">
        <v>39159186</v>
      </c>
      <c r="AB14" s="4">
        <v>34925533</v>
      </c>
      <c r="AC14" s="4">
        <v>17000192</v>
      </c>
      <c r="AD14" s="4">
        <v>19882574</v>
      </c>
      <c r="AE14" s="4">
        <v>10436270</v>
      </c>
      <c r="AF14" s="4">
        <v>7855692</v>
      </c>
      <c r="AG14" s="4">
        <v>8531666</v>
      </c>
      <c r="AH14" s="4">
        <v>8968554</v>
      </c>
      <c r="AI14" s="4">
        <v>3032850</v>
      </c>
      <c r="AJ14" s="4">
        <v>5329497</v>
      </c>
      <c r="AK14" s="4">
        <v>1426615</v>
      </c>
      <c r="AL14" s="4">
        <v>3673184</v>
      </c>
    </row>
    <row r="15" spans="1:38" x14ac:dyDescent="0.2">
      <c r="A15" s="2" t="s">
        <v>13</v>
      </c>
      <c r="B15" s="2" t="s">
        <v>33</v>
      </c>
      <c r="C15" s="4">
        <v>1954349</v>
      </c>
      <c r="D15" s="4">
        <v>2623187</v>
      </c>
      <c r="E15" s="4">
        <v>3477614</v>
      </c>
      <c r="F15" s="4">
        <v>4482442</v>
      </c>
      <c r="G15" s="4">
        <v>5006202</v>
      </c>
      <c r="H15" s="4">
        <v>6502404</v>
      </c>
      <c r="I15" s="4">
        <v>4240695</v>
      </c>
      <c r="J15" s="4">
        <v>4226644</v>
      </c>
      <c r="K15" s="4">
        <v>5481532</v>
      </c>
      <c r="L15" s="4">
        <v>13975203</v>
      </c>
      <c r="M15" s="4">
        <v>13936349</v>
      </c>
      <c r="N15" s="4">
        <v>26508045</v>
      </c>
      <c r="O15" s="4">
        <v>16037416</v>
      </c>
      <c r="P15" s="4">
        <v>16122376</v>
      </c>
      <c r="Q15" s="4">
        <v>13880356</v>
      </c>
      <c r="R15" s="4">
        <v>20757948</v>
      </c>
      <c r="S15" s="4">
        <v>19632811</v>
      </c>
      <c r="T15" s="4">
        <v>28502517</v>
      </c>
      <c r="U15" s="4">
        <v>42889152</v>
      </c>
      <c r="V15" s="4">
        <v>35425955</v>
      </c>
      <c r="W15" s="4">
        <v>28882258</v>
      </c>
      <c r="X15" s="4">
        <v>35790526</v>
      </c>
      <c r="Y15" s="4">
        <v>45225506</v>
      </c>
      <c r="Z15" s="4">
        <v>53450453</v>
      </c>
      <c r="AA15" s="4">
        <v>38177310</v>
      </c>
      <c r="AB15" s="4">
        <v>37575247</v>
      </c>
      <c r="AC15" s="4">
        <v>50257498</v>
      </c>
      <c r="AD15" s="4">
        <v>43995810</v>
      </c>
      <c r="AE15" s="4">
        <v>36595945</v>
      </c>
      <c r="AF15" s="4">
        <v>40693700</v>
      </c>
      <c r="AG15" s="4">
        <v>49904077</v>
      </c>
      <c r="AH15" s="4">
        <v>57290022</v>
      </c>
      <c r="AI15" s="4">
        <v>41827876</v>
      </c>
      <c r="AJ15" s="4">
        <v>57413156</v>
      </c>
      <c r="AK15" s="4">
        <v>56880071</v>
      </c>
      <c r="AL15" s="4">
        <v>55523645</v>
      </c>
    </row>
    <row r="16" spans="1:38" x14ac:dyDescent="0.2">
      <c r="A16" s="2" t="s">
        <v>19</v>
      </c>
      <c r="B16" s="2" t="s">
        <v>33</v>
      </c>
      <c r="C16" s="4">
        <v>325266</v>
      </c>
      <c r="D16" s="4">
        <v>356935</v>
      </c>
      <c r="E16" s="4">
        <v>462226</v>
      </c>
      <c r="F16" s="4">
        <v>659061</v>
      </c>
      <c r="G16" s="4">
        <v>712233</v>
      </c>
      <c r="H16" s="4">
        <v>723231</v>
      </c>
      <c r="I16" s="4">
        <v>843696</v>
      </c>
      <c r="J16" s="4">
        <v>6535747</v>
      </c>
      <c r="K16" s="4">
        <v>8182191</v>
      </c>
      <c r="L16" s="4">
        <v>23562582</v>
      </c>
      <c r="M16" s="4">
        <v>40409392</v>
      </c>
      <c r="N16" s="4">
        <v>44784857</v>
      </c>
      <c r="O16" s="4">
        <v>25871987</v>
      </c>
      <c r="P16" s="4">
        <v>26668165</v>
      </c>
      <c r="Q16" s="4">
        <v>36487197</v>
      </c>
      <c r="R16" s="4">
        <v>23817520</v>
      </c>
      <c r="S16" s="4">
        <v>27058770</v>
      </c>
      <c r="T16" s="4">
        <v>40776364</v>
      </c>
      <c r="U16" s="4">
        <v>51165569</v>
      </c>
      <c r="V16" s="4">
        <v>46155232</v>
      </c>
      <c r="W16" s="4">
        <v>43663408</v>
      </c>
      <c r="X16" s="4">
        <v>75711296</v>
      </c>
      <c r="Y16" s="4">
        <v>63846512</v>
      </c>
      <c r="Z16" s="4">
        <v>72449941</v>
      </c>
      <c r="AA16" s="4">
        <v>68700606</v>
      </c>
      <c r="AB16" s="4">
        <v>94202959</v>
      </c>
      <c r="AC16" s="4">
        <v>95429959</v>
      </c>
      <c r="AD16" s="4">
        <v>77130870</v>
      </c>
      <c r="AE16" s="4">
        <v>93949619</v>
      </c>
      <c r="AF16" s="4">
        <v>100488727</v>
      </c>
      <c r="AG16" s="4">
        <v>79736407</v>
      </c>
      <c r="AH16" s="4">
        <v>109391300</v>
      </c>
      <c r="AI16" s="4">
        <v>159583033</v>
      </c>
      <c r="AJ16" s="4">
        <v>160308777</v>
      </c>
      <c r="AK16" s="4">
        <v>133219894</v>
      </c>
      <c r="AL16" s="4">
        <v>164778486</v>
      </c>
    </row>
    <row r="17" spans="1:38" x14ac:dyDescent="0.2">
      <c r="A17" s="2" t="s">
        <v>42</v>
      </c>
      <c r="B17" s="2" t="s">
        <v>33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723542</v>
      </c>
      <c r="AK17" s="4">
        <v>693621</v>
      </c>
      <c r="AL17" s="4">
        <v>445027</v>
      </c>
    </row>
    <row r="18" spans="1:38" x14ac:dyDescent="0.2">
      <c r="A18" s="2" t="s">
        <v>43</v>
      </c>
      <c r="B18" s="2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170876</v>
      </c>
      <c r="AI18" s="4">
        <v>107933</v>
      </c>
      <c r="AJ18" s="4">
        <v>673134</v>
      </c>
      <c r="AK18" s="4">
        <v>175948</v>
      </c>
      <c r="AL18" s="4">
        <v>290046</v>
      </c>
    </row>
    <row r="19" spans="1:38" x14ac:dyDescent="0.2">
      <c r="A19" s="2" t="s">
        <v>44</v>
      </c>
      <c r="B19" s="2" t="s">
        <v>33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190467</v>
      </c>
      <c r="AJ19" s="4">
        <v>960366</v>
      </c>
      <c r="AK19" s="4">
        <v>1698153</v>
      </c>
      <c r="AL19" s="4">
        <v>1771676</v>
      </c>
    </row>
    <row r="20" spans="1:38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 x14ac:dyDescent="0.25">
      <c r="A21" s="3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8" x14ac:dyDescent="0.2">
      <c r="A22" s="2" t="s">
        <v>13</v>
      </c>
      <c r="B22" s="2" t="s">
        <v>14</v>
      </c>
      <c r="C22" s="4">
        <f>C15*(126.13/115.83)</f>
        <v>2128136.401364068</v>
      </c>
      <c r="D22" s="4">
        <f t="shared" ref="D22:Z22" si="0">D15*(126.13/115.83)</f>
        <v>2856449.7652594321</v>
      </c>
      <c r="E22" s="4">
        <f t="shared" si="0"/>
        <v>3786855.338168005</v>
      </c>
      <c r="F22" s="4">
        <f t="shared" si="0"/>
        <v>4881036.0827074163</v>
      </c>
      <c r="G22" s="4">
        <f t="shared" si="0"/>
        <v>5451370.6143486146</v>
      </c>
      <c r="H22" s="4">
        <f t="shared" si="0"/>
        <v>7080620.0165760173</v>
      </c>
      <c r="I22" s="4">
        <f t="shared" si="0"/>
        <v>4617792.1121471124</v>
      </c>
      <c r="J22" s="4">
        <f t="shared" si="0"/>
        <v>4602491.6491409829</v>
      </c>
      <c r="K22" s="4">
        <f t="shared" si="0"/>
        <v>5968968.5846499186</v>
      </c>
      <c r="L22" s="4">
        <f t="shared" si="0"/>
        <v>15217925.877492879</v>
      </c>
      <c r="M22" s="4">
        <f t="shared" si="0"/>
        <v>15175616.846844515</v>
      </c>
      <c r="N22" s="4">
        <f t="shared" si="0"/>
        <v>28865231.078736082</v>
      </c>
      <c r="O22" s="4">
        <f t="shared" si="0"/>
        <v>17463517.91487525</v>
      </c>
      <c r="P22" s="4">
        <f t="shared" si="0"/>
        <v>17556032.848830182</v>
      </c>
      <c r="Q22" s="4">
        <f t="shared" si="0"/>
        <v>15114644.757662091</v>
      </c>
      <c r="R22" s="4">
        <f t="shared" si="0"/>
        <v>22603815.775187775</v>
      </c>
      <c r="S22" s="4">
        <f t="shared" si="0"/>
        <v>21378627.742640078</v>
      </c>
      <c r="T22" s="4">
        <f t="shared" si="0"/>
        <v>31037058.354571357</v>
      </c>
      <c r="U22" s="4">
        <f t="shared" si="0"/>
        <v>46703002.173530176</v>
      </c>
      <c r="V22" s="4">
        <f t="shared" si="0"/>
        <v>38576152.155313827</v>
      </c>
      <c r="W22" s="4">
        <f t="shared" si="0"/>
        <v>31450567.223862559</v>
      </c>
      <c r="X22" s="4">
        <f t="shared" si="0"/>
        <v>38973142.05628939</v>
      </c>
      <c r="Y22" s="4">
        <f t="shared" si="0"/>
        <v>49247112.766813435</v>
      </c>
      <c r="Z22" s="4">
        <f t="shared" si="0"/>
        <v>58203450.201933868</v>
      </c>
      <c r="AA22" s="4">
        <f t="shared" ref="AA22:AD22" si="1">AA15*(126.13/115.83)</f>
        <v>41572167.057757057</v>
      </c>
      <c r="AB22" s="4">
        <f t="shared" si="1"/>
        <v>40916566.555382892</v>
      </c>
      <c r="AC22" s="4">
        <f t="shared" si="1"/>
        <v>54726566.716222055</v>
      </c>
      <c r="AD22" s="4">
        <f t="shared" si="1"/>
        <v>47908067.990157992</v>
      </c>
      <c r="AE22" s="4">
        <f t="shared" ref="AE22:AH22" si="2">AE15*(126.13/115.83)</f>
        <v>39850181.670120008</v>
      </c>
      <c r="AF22" s="4">
        <f t="shared" si="2"/>
        <v>44312323.068289734</v>
      </c>
      <c r="AG22" s="4">
        <f t="shared" si="2"/>
        <v>54341718.311404645</v>
      </c>
      <c r="AH22" s="4">
        <f t="shared" si="2"/>
        <v>62384446.817404822</v>
      </c>
      <c r="AI22" s="4">
        <f t="shared" ref="AI22:AL22" si="3">AI15*(126.13/115.83)</f>
        <v>45547353.879651219</v>
      </c>
      <c r="AJ22" s="4">
        <f t="shared" si="3"/>
        <v>62518530.314080983</v>
      </c>
      <c r="AK22" s="4">
        <f t="shared" si="3"/>
        <v>61938041.571527243</v>
      </c>
      <c r="AL22" s="4">
        <f t="shared" si="3"/>
        <v>60460997.529569201</v>
      </c>
    </row>
    <row r="23" spans="1:38" x14ac:dyDescent="0.2">
      <c r="A23" s="2" t="s">
        <v>15</v>
      </c>
      <c r="B23" s="2" t="s">
        <v>14</v>
      </c>
      <c r="C23" s="4">
        <f>SUM(C5:C6)*134.47/115.83</f>
        <v>274947.78943278943</v>
      </c>
      <c r="D23" s="4">
        <f t="shared" ref="D23:Z23" si="4">SUM(D5:D6)*134.47/115.83</f>
        <v>381401.17447984114</v>
      </c>
      <c r="E23" s="4">
        <f t="shared" si="4"/>
        <v>616407.32228265563</v>
      </c>
      <c r="F23" s="4">
        <f t="shared" si="4"/>
        <v>555999.72511439177</v>
      </c>
      <c r="G23" s="4">
        <f t="shared" si="4"/>
        <v>544330.10204610205</v>
      </c>
      <c r="H23" s="4">
        <f t="shared" si="4"/>
        <v>526133.75584908912</v>
      </c>
      <c r="I23" s="4">
        <f t="shared" si="4"/>
        <v>445868.52810152812</v>
      </c>
      <c r="J23" s="4">
        <f t="shared" si="4"/>
        <v>334142.21945955278</v>
      </c>
      <c r="K23" s="4">
        <f t="shared" si="4"/>
        <v>509965.54649054649</v>
      </c>
      <c r="L23" s="4">
        <f t="shared" si="4"/>
        <v>719379.0917724251</v>
      </c>
      <c r="M23" s="4">
        <f t="shared" si="4"/>
        <v>5955122.8868168872</v>
      </c>
      <c r="N23" s="4">
        <f t="shared" si="4"/>
        <v>4699456.5848225849</v>
      </c>
      <c r="O23" s="4">
        <f t="shared" si="4"/>
        <v>5067593.0246050246</v>
      </c>
      <c r="P23" s="4">
        <f t="shared" si="4"/>
        <v>4579988.0640593972</v>
      </c>
      <c r="Q23" s="4">
        <f t="shared" si="4"/>
        <v>10834168.840973841</v>
      </c>
      <c r="R23" s="4">
        <f t="shared" si="4"/>
        <v>12885276.912198912</v>
      </c>
      <c r="S23" s="4">
        <f t="shared" si="4"/>
        <v>13918709.568678236</v>
      </c>
      <c r="T23" s="4">
        <f t="shared" si="4"/>
        <v>18970040.348959681</v>
      </c>
      <c r="U23" s="4">
        <f t="shared" si="4"/>
        <v>21239843.564793233</v>
      </c>
      <c r="V23" s="4">
        <f t="shared" si="4"/>
        <v>22926079.718725722</v>
      </c>
      <c r="W23" s="4">
        <f t="shared" si="4"/>
        <v>24419004.363981698</v>
      </c>
      <c r="X23" s="4">
        <f t="shared" si="4"/>
        <v>25804060.456013121</v>
      </c>
      <c r="Y23" s="4">
        <f t="shared" si="4"/>
        <v>26635446.800397132</v>
      </c>
      <c r="Z23" s="4">
        <f t="shared" si="4"/>
        <v>26617165.70663904</v>
      </c>
      <c r="AA23" s="4">
        <f t="shared" ref="AA23:AD23" si="5">SUM(AA5:AA6)*134.47/115.83</f>
        <v>27432296.77225244</v>
      </c>
      <c r="AB23" s="4">
        <f t="shared" si="5"/>
        <v>31843885.627816629</v>
      </c>
      <c r="AC23" s="4">
        <f t="shared" si="5"/>
        <v>32655269.225934561</v>
      </c>
      <c r="AD23" s="4">
        <f t="shared" si="5"/>
        <v>32036206.867046531</v>
      </c>
      <c r="AE23" s="4">
        <f t="shared" ref="AE23:AH23" si="6">SUM(AE5:AE6)*134.47/115.83</f>
        <v>32081856.779331781</v>
      </c>
      <c r="AF23" s="4">
        <f t="shared" si="6"/>
        <v>32884221.147284813</v>
      </c>
      <c r="AG23" s="4">
        <f t="shared" si="6"/>
        <v>36313008.789950788</v>
      </c>
      <c r="AH23" s="4">
        <f t="shared" si="6"/>
        <v>37899448.305620305</v>
      </c>
      <c r="AI23" s="4">
        <f t="shared" ref="AI23:AL23" si="7">SUM(AI5:AI6)*134.47/115.83</f>
        <v>37349798.842959508</v>
      </c>
      <c r="AJ23" s="4">
        <f t="shared" si="7"/>
        <v>40585796.232495897</v>
      </c>
      <c r="AK23" s="4">
        <f t="shared" si="7"/>
        <v>42511071.589398257</v>
      </c>
      <c r="AL23" s="4">
        <f t="shared" si="7"/>
        <v>41253252.931537606</v>
      </c>
    </row>
    <row r="24" spans="1:38" x14ac:dyDescent="0.2">
      <c r="A24" s="2" t="s">
        <v>16</v>
      </c>
      <c r="B24" s="2" t="s">
        <v>14</v>
      </c>
      <c r="C24" s="4">
        <f>SUM(C7:C8)*134.47/115.83</f>
        <v>20612672.14132781</v>
      </c>
      <c r="D24" s="4">
        <f t="shared" ref="D24:Z24" si="8">SUM(D7:D8)*134.47/115.83</f>
        <v>21553166.907364242</v>
      </c>
      <c r="E24" s="4">
        <f t="shared" si="8"/>
        <v>21698720.263057932</v>
      </c>
      <c r="F24" s="4">
        <f t="shared" si="8"/>
        <v>21352504.418458086</v>
      </c>
      <c r="G24" s="4">
        <f t="shared" si="8"/>
        <v>21475543.946041614</v>
      </c>
      <c r="H24" s="4">
        <f t="shared" si="8"/>
        <v>23162575.333937667</v>
      </c>
      <c r="I24" s="4">
        <f t="shared" si="8"/>
        <v>26662087.718639385</v>
      </c>
      <c r="J24" s="4">
        <f t="shared" si="8"/>
        <v>26871765.954933956</v>
      </c>
      <c r="K24" s="4">
        <f t="shared" si="8"/>
        <v>28433109.744194079</v>
      </c>
      <c r="L24" s="4">
        <f t="shared" si="8"/>
        <v>26626562.237589572</v>
      </c>
      <c r="M24" s="4">
        <f t="shared" si="8"/>
        <v>23234509.760338426</v>
      </c>
      <c r="N24" s="4">
        <f t="shared" si="8"/>
        <v>25165193.869118538</v>
      </c>
      <c r="O24" s="4">
        <f t="shared" si="8"/>
        <v>26722034.428386431</v>
      </c>
      <c r="P24" s="4">
        <f t="shared" si="8"/>
        <v>31995230.840801176</v>
      </c>
      <c r="Q24" s="4">
        <f t="shared" si="8"/>
        <v>27751717.295519296</v>
      </c>
      <c r="R24" s="4">
        <f t="shared" si="8"/>
        <v>25903123.389363725</v>
      </c>
      <c r="S24" s="4">
        <f t="shared" si="8"/>
        <v>24961847.320469655</v>
      </c>
      <c r="T24" s="4">
        <f t="shared" si="8"/>
        <v>20451841.006129671</v>
      </c>
      <c r="U24" s="4">
        <f t="shared" si="8"/>
        <v>19957964.726064056</v>
      </c>
      <c r="V24" s="4">
        <f t="shared" si="8"/>
        <v>18303806.104463436</v>
      </c>
      <c r="W24" s="4">
        <f t="shared" si="8"/>
        <v>16405025.389191056</v>
      </c>
      <c r="X24" s="4">
        <f t="shared" si="8"/>
        <v>16835217.940343607</v>
      </c>
      <c r="Y24" s="4">
        <f t="shared" si="8"/>
        <v>16332421.108780108</v>
      </c>
      <c r="Z24" s="4">
        <f t="shared" si="8"/>
        <v>16028054.306397306</v>
      </c>
      <c r="AA24" s="4">
        <f t="shared" ref="AA24:AD24" si="9">SUM(AA7:AA8)*134.47/115.83</f>
        <v>16260255.65820599</v>
      </c>
      <c r="AB24" s="4">
        <f t="shared" si="9"/>
        <v>14363375.377967712</v>
      </c>
      <c r="AC24" s="4">
        <f t="shared" si="9"/>
        <v>14591148.959941294</v>
      </c>
      <c r="AD24" s="4">
        <f t="shared" si="9"/>
        <v>14043109.700941036</v>
      </c>
      <c r="AE24" s="4">
        <f t="shared" ref="AE24:AH24" si="10">SUM(AE7:AE8)*134.47/115.83</f>
        <v>14795824.768281102</v>
      </c>
      <c r="AF24" s="4">
        <f t="shared" si="10"/>
        <v>15921396.598463265</v>
      </c>
      <c r="AG24" s="4">
        <f t="shared" si="10"/>
        <v>14168827.483639818</v>
      </c>
      <c r="AH24" s="4">
        <f t="shared" si="10"/>
        <v>11029153.243287578</v>
      </c>
      <c r="AI24" s="4">
        <f t="shared" ref="AI24:AL24" si="11">SUM(AI7:AI8)*134.47/115.83</f>
        <v>11605804.67201934</v>
      </c>
      <c r="AJ24" s="4">
        <f t="shared" si="11"/>
        <v>11689290.307087975</v>
      </c>
      <c r="AK24" s="4">
        <f t="shared" si="11"/>
        <v>12695730.284900285</v>
      </c>
      <c r="AL24" s="4">
        <f t="shared" si="11"/>
        <v>11190748.267460933</v>
      </c>
    </row>
    <row r="25" spans="1:38" x14ac:dyDescent="0.2">
      <c r="A25" s="2" t="s">
        <v>17</v>
      </c>
      <c r="B25" s="2" t="s">
        <v>14</v>
      </c>
      <c r="C25" s="4">
        <f>SUM(C10:C11)</f>
        <v>21816</v>
      </c>
      <c r="D25" s="4">
        <f t="shared" ref="D25:Z25" si="12">SUM(D10:D11)</f>
        <v>62215</v>
      </c>
      <c r="E25" s="4">
        <f t="shared" si="12"/>
        <v>119059</v>
      </c>
      <c r="F25" s="4">
        <f t="shared" si="12"/>
        <v>171607</v>
      </c>
      <c r="G25" s="4">
        <f t="shared" si="12"/>
        <v>220891</v>
      </c>
      <c r="H25" s="4">
        <f t="shared" si="12"/>
        <v>271182</v>
      </c>
      <c r="I25" s="4">
        <f t="shared" si="12"/>
        <v>355146</v>
      </c>
      <c r="J25" s="4">
        <f t="shared" si="12"/>
        <v>468250</v>
      </c>
      <c r="K25" s="4">
        <f t="shared" si="12"/>
        <v>575616</v>
      </c>
      <c r="L25" s="4">
        <f t="shared" si="12"/>
        <v>746463</v>
      </c>
      <c r="M25" s="4">
        <f t="shared" si="12"/>
        <v>957651</v>
      </c>
      <c r="N25" s="4">
        <f t="shared" si="12"/>
        <v>1320152</v>
      </c>
      <c r="O25" s="4">
        <f t="shared" si="12"/>
        <v>1595428</v>
      </c>
      <c r="P25" s="4">
        <f t="shared" si="12"/>
        <v>1950331</v>
      </c>
      <c r="Q25" s="4">
        <f t="shared" si="12"/>
        <v>2266453</v>
      </c>
      <c r="R25" s="4">
        <f t="shared" si="12"/>
        <v>2640447</v>
      </c>
      <c r="S25" s="4">
        <f t="shared" si="12"/>
        <v>2820478</v>
      </c>
      <c r="T25" s="4">
        <f t="shared" si="12"/>
        <v>2990665</v>
      </c>
      <c r="U25" s="4">
        <f t="shared" si="12"/>
        <v>3505515</v>
      </c>
      <c r="V25" s="4">
        <f t="shared" si="12"/>
        <v>3659154</v>
      </c>
      <c r="W25" s="4">
        <f t="shared" si="12"/>
        <v>13685858</v>
      </c>
      <c r="X25" s="4">
        <f t="shared" si="12"/>
        <v>14698272</v>
      </c>
      <c r="Y25" s="4">
        <f t="shared" si="12"/>
        <v>15068467</v>
      </c>
      <c r="Z25" s="4">
        <f t="shared" si="12"/>
        <v>16761232</v>
      </c>
      <c r="AA25" s="4">
        <f t="shared" ref="AA25:AD25" si="13">SUM(AA10:AA11)</f>
        <v>17504621</v>
      </c>
      <c r="AB25" s="4">
        <f t="shared" si="13"/>
        <v>18632194</v>
      </c>
      <c r="AC25" s="4">
        <f t="shared" si="13"/>
        <v>19000097</v>
      </c>
      <c r="AD25" s="4">
        <f t="shared" si="13"/>
        <v>20044284</v>
      </c>
      <c r="AE25" s="4">
        <f t="shared" ref="AE25:AH25" si="14">SUM(AE10:AE11)</f>
        <v>21499034</v>
      </c>
      <c r="AF25" s="4">
        <f t="shared" si="14"/>
        <v>22794050</v>
      </c>
      <c r="AG25" s="4">
        <f t="shared" si="14"/>
        <v>24965424</v>
      </c>
      <c r="AH25" s="4">
        <f t="shared" si="14"/>
        <v>26388736</v>
      </c>
      <c r="AI25" s="4">
        <f t="shared" ref="AI25:AL25" si="15">SUM(AI10:AI11)</f>
        <v>27766971</v>
      </c>
      <c r="AJ25" s="4">
        <f t="shared" si="15"/>
        <v>26928545</v>
      </c>
      <c r="AK25" s="4">
        <f t="shared" si="15"/>
        <v>28739454</v>
      </c>
      <c r="AL25" s="4">
        <f t="shared" si="15"/>
        <v>30690277</v>
      </c>
    </row>
    <row r="26" spans="1:38" x14ac:dyDescent="0.2">
      <c r="A26" s="2" t="s">
        <v>18</v>
      </c>
      <c r="B26" s="2" t="s">
        <v>14</v>
      </c>
      <c r="C26" s="4">
        <f>SUM(C12:C14)*(81.51/115.83)</f>
        <v>250478615.7037037</v>
      </c>
      <c r="D26" s="4">
        <f t="shared" ref="D26:Z26" si="16">SUM(D12:D14)*(81.51/115.83)</f>
        <v>272932346.33333331</v>
      </c>
      <c r="E26" s="4">
        <f t="shared" si="16"/>
        <v>273650969.96296299</v>
      </c>
      <c r="F26" s="4">
        <f t="shared" si="16"/>
        <v>251564962.51851854</v>
      </c>
      <c r="G26" s="4">
        <f t="shared" si="16"/>
        <v>260576093.22222224</v>
      </c>
      <c r="H26" s="4">
        <f t="shared" si="16"/>
        <v>263830754.51851854</v>
      </c>
      <c r="I26" s="4">
        <f t="shared" si="16"/>
        <v>257569013.18518519</v>
      </c>
      <c r="J26" s="4">
        <f t="shared" si="16"/>
        <v>255633979.2962963</v>
      </c>
      <c r="K26" s="4">
        <f t="shared" si="16"/>
        <v>259531451.4074074</v>
      </c>
      <c r="L26" s="4">
        <f t="shared" si="16"/>
        <v>251958437.74074075</v>
      </c>
      <c r="M26" s="4">
        <f t="shared" si="16"/>
        <v>274348662.62962961</v>
      </c>
      <c r="N26" s="4">
        <f t="shared" si="16"/>
        <v>254854055.33333334</v>
      </c>
      <c r="O26" s="4">
        <f t="shared" si="16"/>
        <v>246849491.14814815</v>
      </c>
      <c r="P26" s="4">
        <f t="shared" si="16"/>
        <v>256627606.81481481</v>
      </c>
      <c r="Q26" s="4">
        <f t="shared" si="16"/>
        <v>276225835.18518519</v>
      </c>
      <c r="R26" s="4">
        <f t="shared" si="16"/>
        <v>265194401.4074074</v>
      </c>
      <c r="S26" s="4">
        <f t="shared" si="16"/>
        <v>262108015.37037039</v>
      </c>
      <c r="T26" s="4">
        <f t="shared" si="16"/>
        <v>274796151.33333331</v>
      </c>
      <c r="U26" s="4">
        <f t="shared" si="16"/>
        <v>270203061.77777779</v>
      </c>
      <c r="V26" s="4">
        <f t="shared" si="16"/>
        <v>247903512.62962964</v>
      </c>
      <c r="W26" s="4">
        <f t="shared" si="16"/>
        <v>291704530</v>
      </c>
      <c r="X26" s="4">
        <f t="shared" si="16"/>
        <v>279530629.03703701</v>
      </c>
      <c r="Y26" s="4">
        <f t="shared" si="16"/>
        <v>284346490.77777779</v>
      </c>
      <c r="Z26" s="4">
        <f t="shared" si="16"/>
        <v>268637658.1111111</v>
      </c>
      <c r="AA26" s="4">
        <f t="shared" ref="AA26:AD26" si="17">SUM(AA12:AA14)*(81.51/115.83)</f>
        <v>265171415.62962964</v>
      </c>
      <c r="AB26" s="4">
        <f t="shared" si="17"/>
        <v>282766011.66666669</v>
      </c>
      <c r="AC26" s="4">
        <f t="shared" si="17"/>
        <v>294515900.8888889</v>
      </c>
      <c r="AD26" s="4">
        <f t="shared" si="17"/>
        <v>265850730.37037039</v>
      </c>
      <c r="AE26" s="4">
        <f t="shared" ref="AE26:AH26" si="18">SUM(AE12:AE14)*(81.51/115.83)</f>
        <v>268069530.66666669</v>
      </c>
      <c r="AF26" s="4">
        <f t="shared" si="18"/>
        <v>271629877.33333331</v>
      </c>
      <c r="AG26" s="4">
        <f t="shared" si="18"/>
        <v>304815877.5925926</v>
      </c>
      <c r="AH26" s="4">
        <f t="shared" si="18"/>
        <v>282037783.8888889</v>
      </c>
      <c r="AI26" s="4">
        <f t="shared" ref="AI26:AL26" si="19">SUM(AI12:AI14)*(81.51/115.83)</f>
        <v>249888080.22222224</v>
      </c>
      <c r="AJ26" s="4">
        <f t="shared" si="19"/>
        <v>292968698.51851851</v>
      </c>
      <c r="AK26" s="4">
        <f t="shared" si="19"/>
        <v>276481186.03703701</v>
      </c>
      <c r="AL26" s="4">
        <f t="shared" si="19"/>
        <v>276609948.33333331</v>
      </c>
    </row>
    <row r="27" spans="1:38" x14ac:dyDescent="0.2">
      <c r="A27" s="2" t="s">
        <v>19</v>
      </c>
      <c r="B27" s="2" t="s">
        <v>14</v>
      </c>
      <c r="C27" s="4">
        <f>C16*(129.65/115.83)</f>
        <v>364074.39264439268</v>
      </c>
      <c r="D27" s="4">
        <f t="shared" ref="D27:Z27" si="20">D16*(129.65/115.83)</f>
        <v>399521.90926357597</v>
      </c>
      <c r="E27" s="4">
        <f t="shared" si="20"/>
        <v>517375.47181213851</v>
      </c>
      <c r="F27" s="4">
        <f t="shared" si="20"/>
        <v>737695.40404040413</v>
      </c>
      <c r="G27" s="4">
        <f t="shared" si="20"/>
        <v>797211.50349650357</v>
      </c>
      <c r="H27" s="4">
        <f t="shared" si="20"/>
        <v>809521.70551670552</v>
      </c>
      <c r="I27" s="4">
        <f t="shared" si="20"/>
        <v>944359.72027972038</v>
      </c>
      <c r="J27" s="4">
        <f t="shared" si="20"/>
        <v>7315545.1830268502</v>
      </c>
      <c r="K27" s="4">
        <f t="shared" si="20"/>
        <v>9158431.0036260039</v>
      </c>
      <c r="L27" s="4">
        <f t="shared" si="20"/>
        <v>26373899.303289305</v>
      </c>
      <c r="M27" s="4">
        <f t="shared" si="20"/>
        <v>45230749.139255807</v>
      </c>
      <c r="N27" s="4">
        <f t="shared" si="20"/>
        <v>50128263.058361396</v>
      </c>
      <c r="O27" s="4">
        <f t="shared" si="20"/>
        <v>28958845.847794183</v>
      </c>
      <c r="P27" s="4">
        <f t="shared" si="20"/>
        <v>29850018.063109733</v>
      </c>
      <c r="Q27" s="4">
        <f t="shared" si="20"/>
        <v>40840586.126651131</v>
      </c>
      <c r="R27" s="4">
        <f t="shared" si="20"/>
        <v>26659254.666321333</v>
      </c>
      <c r="S27" s="4">
        <f t="shared" si="20"/>
        <v>30287227.233877234</v>
      </c>
      <c r="T27" s="4">
        <f t="shared" si="20"/>
        <v>45641505.590952262</v>
      </c>
      <c r="U27" s="4">
        <f t="shared" si="20"/>
        <v>57270275.583613917</v>
      </c>
      <c r="V27" s="4">
        <f t="shared" si="20"/>
        <v>51662141.31744799</v>
      </c>
      <c r="W27" s="4">
        <f t="shared" si="20"/>
        <v>48873010.853837527</v>
      </c>
      <c r="X27" s="4">
        <f t="shared" si="20"/>
        <v>84744621.655874997</v>
      </c>
      <c r="Y27" s="4">
        <f t="shared" si="20"/>
        <v>71464217.221790567</v>
      </c>
      <c r="Z27" s="4">
        <f t="shared" si="20"/>
        <v>81094145.304756969</v>
      </c>
      <c r="AA27" s="4">
        <f t="shared" ref="AA27:AD27" si="21">AA16*(129.65/115.83)</f>
        <v>76897466.70033671</v>
      </c>
      <c r="AB27" s="4">
        <f t="shared" si="21"/>
        <v>105442576.48579817</v>
      </c>
      <c r="AC27" s="4">
        <f t="shared" si="21"/>
        <v>106815973.27419494</v>
      </c>
      <c r="AD27" s="4">
        <f t="shared" si="21"/>
        <v>86333568.984718993</v>
      </c>
      <c r="AE27" s="4">
        <f t="shared" ref="AE27:AH27" si="22">AE16*(129.65/115.83)</f>
        <v>105159009.78459813</v>
      </c>
      <c r="AF27" s="4">
        <f t="shared" si="22"/>
        <v>112478316.97789866</v>
      </c>
      <c r="AG27" s="4">
        <f t="shared" si="22"/>
        <v>89249979.863161534</v>
      </c>
      <c r="AH27" s="4">
        <f t="shared" si="22"/>
        <v>122443080.76491411</v>
      </c>
      <c r="AI27" s="4">
        <f t="shared" ref="AI27:AL27" si="23">AI16*(129.65/115.83)</f>
        <v>178623329.26228094</v>
      </c>
      <c r="AJ27" s="4">
        <f t="shared" si="23"/>
        <v>179435663.80082881</v>
      </c>
      <c r="AK27" s="4">
        <f t="shared" si="23"/>
        <v>149114730.70102736</v>
      </c>
      <c r="AL27" s="4">
        <f t="shared" si="23"/>
        <v>184438666.23413625</v>
      </c>
    </row>
    <row r="28" spans="1:38" x14ac:dyDescent="0.2">
      <c r="A28" s="2" t="s">
        <v>45</v>
      </c>
      <c r="B28" s="2" t="s">
        <v>14</v>
      </c>
      <c r="C28" s="4">
        <f>C9+(C17*(126.37/115.83))+(C18*(122.37/115.83))+(C19*(89.63/115.83))</f>
        <v>0</v>
      </c>
      <c r="D28" s="4">
        <f t="shared" ref="D28:AL28" si="24">D9+(D17*(126.37/115.83))+(D18*(122.37/115.83))+(D19*(89.63/115.83))</f>
        <v>0</v>
      </c>
      <c r="E28" s="4">
        <f t="shared" si="24"/>
        <v>0</v>
      </c>
      <c r="F28" s="4">
        <f t="shared" si="24"/>
        <v>0</v>
      </c>
      <c r="G28" s="4">
        <f t="shared" si="24"/>
        <v>0</v>
      </c>
      <c r="H28" s="4">
        <f t="shared" si="24"/>
        <v>0</v>
      </c>
      <c r="I28" s="4">
        <f t="shared" si="24"/>
        <v>0</v>
      </c>
      <c r="J28" s="4">
        <f t="shared" si="24"/>
        <v>0</v>
      </c>
      <c r="K28" s="4">
        <f t="shared" si="24"/>
        <v>0</v>
      </c>
      <c r="L28" s="4">
        <f t="shared" si="24"/>
        <v>0</v>
      </c>
      <c r="M28" s="4">
        <f t="shared" si="24"/>
        <v>0</v>
      </c>
      <c r="N28" s="4">
        <f t="shared" si="24"/>
        <v>0</v>
      </c>
      <c r="O28" s="4">
        <f t="shared" si="24"/>
        <v>0</v>
      </c>
      <c r="P28" s="4">
        <f t="shared" si="24"/>
        <v>0</v>
      </c>
      <c r="Q28" s="4">
        <f t="shared" si="24"/>
        <v>0</v>
      </c>
      <c r="R28" s="4">
        <f t="shared" si="24"/>
        <v>0</v>
      </c>
      <c r="S28" s="4">
        <f t="shared" si="24"/>
        <v>0</v>
      </c>
      <c r="T28" s="4">
        <f t="shared" si="24"/>
        <v>0</v>
      </c>
      <c r="U28" s="4">
        <f t="shared" si="24"/>
        <v>2364</v>
      </c>
      <c r="V28" s="4">
        <f t="shared" si="24"/>
        <v>1113</v>
      </c>
      <c r="W28" s="4">
        <f t="shared" si="24"/>
        <v>1519</v>
      </c>
      <c r="X28" s="4">
        <f t="shared" si="24"/>
        <v>1255</v>
      </c>
      <c r="Y28" s="4">
        <f t="shared" si="24"/>
        <v>41</v>
      </c>
      <c r="Z28" s="4">
        <f t="shared" si="24"/>
        <v>88</v>
      </c>
      <c r="AA28" s="4">
        <f t="shared" si="24"/>
        <v>43492</v>
      </c>
      <c r="AB28" s="4">
        <f t="shared" si="24"/>
        <v>63903</v>
      </c>
      <c r="AC28" s="4">
        <f t="shared" si="24"/>
        <v>76453</v>
      </c>
      <c r="AD28" s="4">
        <f t="shared" si="24"/>
        <v>84347</v>
      </c>
      <c r="AE28" s="4">
        <f t="shared" si="24"/>
        <v>113659</v>
      </c>
      <c r="AF28" s="4">
        <f t="shared" si="24"/>
        <v>133239</v>
      </c>
      <c r="AG28" s="4">
        <f t="shared" si="24"/>
        <v>142747</v>
      </c>
      <c r="AH28" s="4">
        <f t="shared" si="24"/>
        <v>349572.01036001038</v>
      </c>
      <c r="AI28" s="4">
        <f t="shared" si="24"/>
        <v>499500.71043771046</v>
      </c>
      <c r="AJ28" s="4">
        <f t="shared" si="24"/>
        <v>2520982.937235604</v>
      </c>
      <c r="AK28" s="4">
        <f t="shared" si="24"/>
        <v>2584804.4514374514</v>
      </c>
      <c r="AL28" s="4">
        <f t="shared" si="24"/>
        <v>2516579.3135629799</v>
      </c>
    </row>
    <row r="29" spans="1:38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38" ht="15" x14ac:dyDescent="0.25">
      <c r="A30" s="3" t="s">
        <v>38</v>
      </c>
    </row>
    <row r="31" spans="1:38" x14ac:dyDescent="0.2">
      <c r="A31" s="2" t="s">
        <v>1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4</v>
      </c>
      <c r="H31" s="2" t="s">
        <v>5</v>
      </c>
      <c r="I31" s="2" t="s">
        <v>6</v>
      </c>
      <c r="J31" s="2" t="s">
        <v>8</v>
      </c>
      <c r="K31" s="2" t="s">
        <v>4</v>
      </c>
      <c r="L31" s="2" t="s">
        <v>5</v>
      </c>
      <c r="M31" s="2" t="s">
        <v>6</v>
      </c>
      <c r="N31" s="2" t="s">
        <v>9</v>
      </c>
      <c r="O31" s="2" t="s">
        <v>4</v>
      </c>
      <c r="P31" s="2" t="s">
        <v>5</v>
      </c>
      <c r="Q31" s="2" t="s">
        <v>6</v>
      </c>
      <c r="R31" s="2" t="s">
        <v>10</v>
      </c>
      <c r="S31" s="2" t="s">
        <v>4</v>
      </c>
      <c r="T31" s="2" t="s">
        <v>5</v>
      </c>
      <c r="U31" s="2" t="s">
        <v>6</v>
      </c>
      <c r="V31" s="2" t="s">
        <v>11</v>
      </c>
      <c r="W31" s="2" t="s">
        <v>4</v>
      </c>
      <c r="X31" s="2" t="s">
        <v>5</v>
      </c>
      <c r="Y31" s="2" t="s">
        <v>6</v>
      </c>
      <c r="Z31" s="2" t="s">
        <v>36</v>
      </c>
      <c r="AA31" s="2" t="s">
        <v>4</v>
      </c>
      <c r="AB31" s="2" t="s">
        <v>5</v>
      </c>
      <c r="AC31" s="2" t="s">
        <v>6</v>
      </c>
      <c r="AD31" s="2" t="s">
        <v>39</v>
      </c>
      <c r="AE31" s="2" t="s">
        <v>4</v>
      </c>
      <c r="AF31" s="2" t="s">
        <v>5</v>
      </c>
      <c r="AG31" s="2" t="s">
        <v>6</v>
      </c>
      <c r="AH31" s="2" t="s">
        <v>40</v>
      </c>
      <c r="AI31" s="2" t="s">
        <v>4</v>
      </c>
      <c r="AJ31" s="2" t="s">
        <v>5</v>
      </c>
      <c r="AK31" s="2" t="s">
        <v>6</v>
      </c>
    </row>
    <row r="32" spans="1:38" x14ac:dyDescent="0.2">
      <c r="A32" s="2" t="str">
        <f>[1]Fuel!A3</f>
        <v>Bio-CNG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56</v>
      </c>
      <c r="L32" s="4">
        <v>26185</v>
      </c>
      <c r="M32" s="4">
        <v>30518</v>
      </c>
      <c r="N32" s="4">
        <v>27846</v>
      </c>
      <c r="O32" s="4">
        <v>29117</v>
      </c>
      <c r="P32" s="4">
        <v>42349</v>
      </c>
      <c r="Q32" s="4">
        <v>46037</v>
      </c>
      <c r="R32" s="4">
        <v>57543</v>
      </c>
      <c r="S32" s="4">
        <v>91208</v>
      </c>
      <c r="T32" s="4">
        <v>103605</v>
      </c>
      <c r="U32" s="4">
        <v>103035</v>
      </c>
      <c r="V32" s="4">
        <v>130101</v>
      </c>
      <c r="W32" s="4">
        <v>126436</v>
      </c>
      <c r="X32" s="4">
        <v>105212</v>
      </c>
      <c r="Y32" s="4">
        <v>105685</v>
      </c>
      <c r="Z32" s="4">
        <v>101510</v>
      </c>
      <c r="AA32" s="4">
        <v>139921</v>
      </c>
      <c r="AB32" s="4">
        <v>165589</v>
      </c>
      <c r="AC32" s="4">
        <v>166925</v>
      </c>
      <c r="AD32" s="4">
        <v>161892</v>
      </c>
      <c r="AE32" s="4">
        <v>152281</v>
      </c>
      <c r="AF32" s="4">
        <v>179106</v>
      </c>
      <c r="AG32" s="4">
        <v>186051</v>
      </c>
      <c r="AH32" s="2">
        <v>168937</v>
      </c>
      <c r="AI32" s="2">
        <v>184287</v>
      </c>
      <c r="AJ32" s="2">
        <v>234382</v>
      </c>
      <c r="AK32" s="2">
        <v>286199</v>
      </c>
    </row>
    <row r="33" spans="1:37" x14ac:dyDescent="0.2">
      <c r="A33" s="2" t="str">
        <f>[1]Fuel!A4</f>
        <v>Bio-LNG</v>
      </c>
      <c r="B33" s="4">
        <v>2212</v>
      </c>
      <c r="C33" s="4">
        <v>3069</v>
      </c>
      <c r="D33" s="4">
        <v>4960</v>
      </c>
      <c r="E33" s="4">
        <v>4474</v>
      </c>
      <c r="F33" s="4">
        <v>4367</v>
      </c>
      <c r="G33" s="4">
        <v>4221</v>
      </c>
      <c r="H33" s="4">
        <v>3577</v>
      </c>
      <c r="I33" s="4">
        <v>2680</v>
      </c>
      <c r="J33" s="4">
        <v>4240</v>
      </c>
      <c r="K33" s="4">
        <v>5127</v>
      </c>
      <c r="L33" s="4">
        <v>22948</v>
      </c>
      <c r="M33" s="4">
        <v>9044</v>
      </c>
      <c r="N33" s="4">
        <v>13893</v>
      </c>
      <c r="O33" s="4">
        <v>8777</v>
      </c>
      <c r="P33" s="4">
        <v>30237</v>
      </c>
      <c r="Q33" s="4">
        <v>41302</v>
      </c>
      <c r="R33" s="4">
        <v>38445</v>
      </c>
      <c r="S33" s="4">
        <v>52559</v>
      </c>
      <c r="T33" s="4">
        <v>61645</v>
      </c>
      <c r="U33" s="4">
        <v>67573</v>
      </c>
      <c r="V33" s="4">
        <v>56591</v>
      </c>
      <c r="W33" s="4">
        <v>65100</v>
      </c>
      <c r="X33" s="4">
        <v>48641</v>
      </c>
      <c r="Y33" s="4">
        <v>43923</v>
      </c>
      <c r="Z33" s="4">
        <v>35211</v>
      </c>
      <c r="AA33" s="4">
        <v>33576</v>
      </c>
      <c r="AB33" s="4">
        <v>19732</v>
      </c>
      <c r="AC33" s="4">
        <v>18521</v>
      </c>
      <c r="AD33" s="4">
        <v>17615</v>
      </c>
      <c r="AE33" s="4">
        <v>18214</v>
      </c>
      <c r="AF33" s="4">
        <v>18865</v>
      </c>
      <c r="AG33" s="4">
        <v>17264</v>
      </c>
      <c r="AH33" s="2">
        <v>12988</v>
      </c>
      <c r="AI33" s="2">
        <v>15636</v>
      </c>
      <c r="AJ33" s="2">
        <v>16696</v>
      </c>
      <c r="AK33" s="2">
        <v>17686</v>
      </c>
    </row>
    <row r="34" spans="1:37" x14ac:dyDescent="0.2">
      <c r="A34" s="2" t="str">
        <f>[1]Fuel!A5</f>
        <v>Fossil CNG</v>
      </c>
      <c r="B34" s="4">
        <v>32732</v>
      </c>
      <c r="C34" s="4">
        <v>34288</v>
      </c>
      <c r="D34" s="4">
        <v>33231</v>
      </c>
      <c r="E34" s="4">
        <v>32727</v>
      </c>
      <c r="F34" s="4">
        <v>32327</v>
      </c>
      <c r="G34" s="4">
        <v>33371</v>
      </c>
      <c r="H34" s="4">
        <v>39529</v>
      </c>
      <c r="I34" s="4">
        <v>38669</v>
      </c>
      <c r="J34" s="4">
        <v>44095</v>
      </c>
      <c r="K34" s="4">
        <v>45016</v>
      </c>
      <c r="L34" s="4">
        <v>40844</v>
      </c>
      <c r="M34" s="4">
        <v>41459</v>
      </c>
      <c r="N34" s="4">
        <v>46146</v>
      </c>
      <c r="O34" s="4">
        <v>57193</v>
      </c>
      <c r="P34" s="4">
        <v>53771</v>
      </c>
      <c r="Q34" s="4">
        <v>53264</v>
      </c>
      <c r="R34" s="4">
        <v>49887</v>
      </c>
      <c r="S34" s="4">
        <v>42914</v>
      </c>
      <c r="T34" s="4">
        <v>46050</v>
      </c>
      <c r="U34" s="4">
        <v>45005</v>
      </c>
      <c r="V34" s="4">
        <v>41809</v>
      </c>
      <c r="W34" s="4">
        <v>44791</v>
      </c>
      <c r="X34" s="4">
        <v>39405</v>
      </c>
      <c r="Y34" s="4">
        <v>37236</v>
      </c>
      <c r="Z34" s="4">
        <v>15988</v>
      </c>
      <c r="AA34" s="4">
        <v>14314</v>
      </c>
      <c r="AB34" s="4">
        <v>13956</v>
      </c>
      <c r="AC34" s="4">
        <v>14063</v>
      </c>
      <c r="AD34" s="4">
        <v>15251</v>
      </c>
      <c r="AE34" s="4">
        <v>16921</v>
      </c>
      <c r="AF34" s="4">
        <v>14873</v>
      </c>
      <c r="AG34" s="4">
        <v>11561</v>
      </c>
      <c r="AH34" s="2">
        <v>8133</v>
      </c>
      <c r="AI34" s="2">
        <v>7175</v>
      </c>
      <c r="AJ34" s="2">
        <v>8104</v>
      </c>
      <c r="AK34" s="2">
        <v>7391</v>
      </c>
    </row>
    <row r="35" spans="1:37" x14ac:dyDescent="0.2">
      <c r="A35" s="2" t="str">
        <f>[1]Fuel!A6</f>
        <v>Fossil LNG</v>
      </c>
      <c r="B35" s="4">
        <v>7202</v>
      </c>
      <c r="C35" s="4">
        <v>7881</v>
      </c>
      <c r="D35" s="4">
        <v>8212</v>
      </c>
      <c r="E35" s="4">
        <v>8117</v>
      </c>
      <c r="F35" s="4">
        <v>7899</v>
      </c>
      <c r="G35" s="4">
        <v>9787</v>
      </c>
      <c r="H35" s="4">
        <v>10413</v>
      </c>
      <c r="I35" s="4">
        <v>11175</v>
      </c>
      <c r="J35" s="4">
        <v>15151</v>
      </c>
      <c r="K35" s="4">
        <v>13029</v>
      </c>
      <c r="L35" s="4">
        <v>9955</v>
      </c>
      <c r="M35" s="4">
        <v>12306</v>
      </c>
      <c r="N35" s="4">
        <v>11495</v>
      </c>
      <c r="O35" s="4">
        <v>13162</v>
      </c>
      <c r="P35" s="4">
        <v>7022</v>
      </c>
      <c r="Q35" s="4">
        <v>4963</v>
      </c>
      <c r="R35" s="4">
        <v>9872</v>
      </c>
      <c r="S35" s="4">
        <v>7884</v>
      </c>
      <c r="T35" s="4">
        <v>3688</v>
      </c>
      <c r="U35" s="4">
        <v>806</v>
      </c>
      <c r="V35" s="4">
        <v>1980</v>
      </c>
      <c r="W35" s="4">
        <v>1973</v>
      </c>
      <c r="X35" s="4">
        <v>1720</v>
      </c>
      <c r="Y35" s="4">
        <v>1836</v>
      </c>
      <c r="Z35" s="4">
        <v>43</v>
      </c>
      <c r="AA35" s="4">
        <v>9</v>
      </c>
      <c r="AB35" s="4">
        <v>49</v>
      </c>
      <c r="AC35" s="4">
        <v>72</v>
      </c>
      <c r="AD35" s="4">
        <v>41</v>
      </c>
      <c r="AE35" s="4">
        <v>43</v>
      </c>
      <c r="AF35" s="4">
        <v>36</v>
      </c>
      <c r="AG35" s="4">
        <v>49</v>
      </c>
      <c r="AH35" s="2">
        <v>0</v>
      </c>
      <c r="AI35" s="2">
        <v>0</v>
      </c>
      <c r="AJ35" s="2">
        <v>0</v>
      </c>
      <c r="AK35" s="2">
        <v>0</v>
      </c>
    </row>
    <row r="36" spans="1:37" x14ac:dyDescent="0.2">
      <c r="A36" s="2" t="str">
        <f>[1]Fuel!A7</f>
        <v>Hydrogen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50</v>
      </c>
      <c r="U36" s="4">
        <v>24</v>
      </c>
      <c r="V36" s="4">
        <v>33</v>
      </c>
      <c r="W36" s="4">
        <v>28</v>
      </c>
      <c r="X36" s="4">
        <v>1</v>
      </c>
      <c r="Y36" s="4">
        <v>2</v>
      </c>
      <c r="Z36" s="4">
        <v>562</v>
      </c>
      <c r="AA36" s="4">
        <v>820</v>
      </c>
      <c r="AB36" s="4">
        <v>970</v>
      </c>
      <c r="AC36" s="4">
        <v>1084</v>
      </c>
      <c r="AD36" s="4">
        <v>1408</v>
      </c>
      <c r="AE36" s="4">
        <v>1664</v>
      </c>
      <c r="AF36" s="4">
        <v>1779</v>
      </c>
      <c r="AG36" s="4">
        <v>2133</v>
      </c>
      <c r="AH36" s="2">
        <v>2535</v>
      </c>
      <c r="AI36" s="2">
        <v>3060</v>
      </c>
      <c r="AJ36" s="2">
        <v>3886</v>
      </c>
      <c r="AK36" s="2">
        <v>4353</v>
      </c>
    </row>
    <row r="37" spans="1:37" x14ac:dyDescent="0.2">
      <c r="A37" s="2" t="str">
        <f>[1]Fuel!A8</f>
        <v>Electricity - Onroad</v>
      </c>
      <c r="B37" s="4">
        <v>459</v>
      </c>
      <c r="C37" s="4">
        <v>1293</v>
      </c>
      <c r="D37" s="4">
        <v>2455</v>
      </c>
      <c r="E37" s="4">
        <v>3536</v>
      </c>
      <c r="F37" s="4">
        <v>4519</v>
      </c>
      <c r="G37" s="4">
        <v>5560</v>
      </c>
      <c r="H37" s="4">
        <v>7294</v>
      </c>
      <c r="I37" s="4">
        <v>9611</v>
      </c>
      <c r="J37" s="4">
        <v>15051</v>
      </c>
      <c r="K37" s="4">
        <v>19516</v>
      </c>
      <c r="L37" s="4">
        <v>25039</v>
      </c>
      <c r="M37" s="4">
        <v>34347</v>
      </c>
      <c r="N37" s="4">
        <v>41753</v>
      </c>
      <c r="O37" s="4">
        <v>51092</v>
      </c>
      <c r="P37" s="4">
        <v>59366</v>
      </c>
      <c r="Q37" s="4">
        <v>69119</v>
      </c>
      <c r="R37" s="4">
        <v>73708</v>
      </c>
      <c r="S37" s="4">
        <v>78072</v>
      </c>
      <c r="T37" s="4">
        <v>91036</v>
      </c>
      <c r="U37" s="4">
        <v>94924</v>
      </c>
      <c r="V37" s="4">
        <v>125196</v>
      </c>
      <c r="W37" s="4">
        <v>132740</v>
      </c>
      <c r="X37" s="4">
        <v>142262</v>
      </c>
      <c r="Y37" s="4">
        <v>165961</v>
      </c>
      <c r="Z37" s="4">
        <v>189804</v>
      </c>
      <c r="AA37" s="4">
        <v>191886</v>
      </c>
      <c r="AB37" s="4">
        <v>203316</v>
      </c>
      <c r="AC37" s="4">
        <v>218653</v>
      </c>
      <c r="AD37" s="4">
        <v>264900</v>
      </c>
      <c r="AE37" s="4">
        <v>295352</v>
      </c>
      <c r="AF37" s="4">
        <v>340786</v>
      </c>
      <c r="AG37" s="4">
        <v>374061</v>
      </c>
      <c r="AH37" s="2">
        <v>458483</v>
      </c>
      <c r="AI37" s="2">
        <v>423964</v>
      </c>
      <c r="AJ37" s="2">
        <v>470525</v>
      </c>
      <c r="AK37" s="2">
        <v>518900</v>
      </c>
    </row>
    <row r="38" spans="1:37" x14ac:dyDescent="0.2">
      <c r="A38" s="2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2">
        <v>0</v>
      </c>
      <c r="AH38" s="2">
        <v>3271</v>
      </c>
      <c r="AI38" s="2">
        <v>9312</v>
      </c>
      <c r="AJ38" s="2">
        <v>42287</v>
      </c>
      <c r="AK38" s="2">
        <v>54439</v>
      </c>
    </row>
    <row r="39" spans="1:37" x14ac:dyDescent="0.2">
      <c r="A39" s="2" t="str">
        <f>[1]Fuel!A9</f>
        <v>Electricity - Offroad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81268</v>
      </c>
      <c r="W39" s="4">
        <v>83409</v>
      </c>
      <c r="X39" s="4">
        <v>83378</v>
      </c>
      <c r="Y39" s="4">
        <v>90489</v>
      </c>
      <c r="Z39" s="4">
        <v>88638</v>
      </c>
      <c r="AA39" s="4">
        <v>102315</v>
      </c>
      <c r="AB39" s="4">
        <v>99141</v>
      </c>
      <c r="AC39" s="4">
        <v>104361</v>
      </c>
      <c r="AD39" s="4">
        <v>98941</v>
      </c>
      <c r="AE39" s="4">
        <v>100356</v>
      </c>
      <c r="AF39" s="4">
        <v>103004</v>
      </c>
      <c r="AG39" s="4">
        <v>104574</v>
      </c>
      <c r="AH39" s="2">
        <v>140678</v>
      </c>
      <c r="AI39" s="2">
        <v>165540</v>
      </c>
      <c r="AJ39" s="2">
        <v>206893</v>
      </c>
      <c r="AK39" s="2">
        <v>226425</v>
      </c>
    </row>
    <row r="40" spans="1:37" x14ac:dyDescent="0.2">
      <c r="A40" s="2" t="str">
        <f>[1]Fuel!A10</f>
        <v>Ethanol &lt;65</v>
      </c>
      <c r="B40" s="4">
        <v>7906</v>
      </c>
      <c r="C40" s="4">
        <v>8418</v>
      </c>
      <c r="D40" s="4">
        <v>9811</v>
      </c>
      <c r="E40" s="4">
        <v>13731</v>
      </c>
      <c r="F40" s="4">
        <v>21866</v>
      </c>
      <c r="G40" s="4">
        <v>26979</v>
      </c>
      <c r="H40" s="4">
        <v>73093</v>
      </c>
      <c r="I40" s="4">
        <v>27272</v>
      </c>
      <c r="J40" s="4">
        <v>35798</v>
      </c>
      <c r="K40" s="4">
        <v>29417</v>
      </c>
      <c r="L40" s="4">
        <v>85863</v>
      </c>
      <c r="M40" s="4">
        <v>77295</v>
      </c>
      <c r="N40" s="4">
        <v>58744</v>
      </c>
      <c r="O40" s="4">
        <v>137283</v>
      </c>
      <c r="P40" s="4">
        <v>104399</v>
      </c>
      <c r="Q40" s="4">
        <v>102682</v>
      </c>
      <c r="R40" s="4">
        <v>80957</v>
      </c>
      <c r="S40" s="4">
        <v>92347</v>
      </c>
      <c r="T40" s="4">
        <v>117527</v>
      </c>
      <c r="U40" s="4">
        <v>186723</v>
      </c>
      <c r="V40" s="4">
        <v>167014</v>
      </c>
      <c r="W40" s="4">
        <v>186597</v>
      </c>
      <c r="X40" s="4">
        <v>212143</v>
      </c>
      <c r="Y40" s="4">
        <v>180820</v>
      </c>
      <c r="Z40" s="4">
        <v>36723</v>
      </c>
      <c r="AA40" s="4">
        <v>118594</v>
      </c>
      <c r="AB40" s="4">
        <v>190455</v>
      </c>
      <c r="AC40" s="4">
        <v>196673</v>
      </c>
      <c r="AD40" s="4">
        <v>76501</v>
      </c>
      <c r="AE40" s="4">
        <v>74107</v>
      </c>
      <c r="AF40" s="4">
        <v>205024</v>
      </c>
      <c r="AG40" s="4">
        <v>297218</v>
      </c>
      <c r="AH40" s="2">
        <v>276908</v>
      </c>
      <c r="AI40" s="2">
        <v>475265</v>
      </c>
      <c r="AJ40" s="2">
        <v>730808</v>
      </c>
      <c r="AK40" s="2">
        <v>753479</v>
      </c>
    </row>
    <row r="41" spans="1:37" x14ac:dyDescent="0.2">
      <c r="A41" s="2" t="str">
        <f>[1]Fuel!A11</f>
        <v>Ethanol 65-75</v>
      </c>
      <c r="B41" s="4">
        <v>12874</v>
      </c>
      <c r="C41" s="4">
        <v>12778</v>
      </c>
      <c r="D41" s="4">
        <v>31617</v>
      </c>
      <c r="E41" s="4">
        <v>34976</v>
      </c>
      <c r="F41" s="4">
        <v>9447</v>
      </c>
      <c r="G41" s="4">
        <v>12596</v>
      </c>
      <c r="H41" s="4">
        <v>72356</v>
      </c>
      <c r="I41" s="4">
        <v>74463</v>
      </c>
      <c r="J41" s="4">
        <v>85589</v>
      </c>
      <c r="K41" s="4">
        <v>48437</v>
      </c>
      <c r="L41" s="4">
        <v>132135</v>
      </c>
      <c r="M41" s="4">
        <v>29506</v>
      </c>
      <c r="N41" s="4">
        <v>22168</v>
      </c>
      <c r="O41" s="4">
        <v>18960</v>
      </c>
      <c r="P41" s="4">
        <v>20559</v>
      </c>
      <c r="Q41" s="4">
        <v>21845</v>
      </c>
      <c r="R41" s="4">
        <v>3513</v>
      </c>
      <c r="S41" s="4">
        <v>871</v>
      </c>
      <c r="T41" s="4">
        <v>3247</v>
      </c>
      <c r="U41" s="4">
        <v>32697</v>
      </c>
      <c r="V41" s="4">
        <v>506722</v>
      </c>
      <c r="W41" s="4">
        <v>549405</v>
      </c>
      <c r="X41" s="4">
        <v>605984</v>
      </c>
      <c r="Y41" s="4">
        <v>661971</v>
      </c>
      <c r="Z41" s="4">
        <v>686105</v>
      </c>
      <c r="AA41" s="4">
        <v>676898</v>
      </c>
      <c r="AB41" s="4">
        <v>715573</v>
      </c>
      <c r="AC41" s="4">
        <v>686454</v>
      </c>
      <c r="AD41" s="4">
        <v>685379</v>
      </c>
      <c r="AE41" s="4">
        <v>691622</v>
      </c>
      <c r="AF41" s="4">
        <v>733373</v>
      </c>
      <c r="AG41" s="4">
        <v>649093</v>
      </c>
      <c r="AH41" s="2">
        <v>661861</v>
      </c>
      <c r="AI41" s="2">
        <v>603395</v>
      </c>
      <c r="AJ41" s="2">
        <v>436388</v>
      </c>
      <c r="AK41" s="2">
        <v>381993</v>
      </c>
    </row>
    <row r="42" spans="1:37" x14ac:dyDescent="0.2">
      <c r="A42" s="2" t="str">
        <f>[1]Fuel!A12</f>
        <v>Ethanol &gt;75</v>
      </c>
      <c r="B42" s="4">
        <v>197133</v>
      </c>
      <c r="C42" s="4">
        <v>231354</v>
      </c>
      <c r="D42" s="4">
        <v>240761</v>
      </c>
      <c r="E42" s="4">
        <v>222194</v>
      </c>
      <c r="F42" s="4">
        <v>229956</v>
      </c>
      <c r="G42" s="4">
        <v>225040</v>
      </c>
      <c r="H42" s="4">
        <v>213010</v>
      </c>
      <c r="I42" s="4">
        <v>233016</v>
      </c>
      <c r="J42" s="4">
        <v>324957</v>
      </c>
      <c r="K42" s="4">
        <v>361779</v>
      </c>
      <c r="L42" s="4">
        <v>368904</v>
      </c>
      <c r="M42" s="4">
        <v>404198</v>
      </c>
      <c r="N42" s="4">
        <v>378326</v>
      </c>
      <c r="O42" s="4">
        <v>395089</v>
      </c>
      <c r="P42" s="4">
        <v>403475</v>
      </c>
      <c r="Q42" s="4">
        <v>367353</v>
      </c>
      <c r="R42" s="4">
        <v>388739</v>
      </c>
      <c r="S42" s="4">
        <v>411324</v>
      </c>
      <c r="T42" s="4">
        <v>417745</v>
      </c>
      <c r="U42" s="4">
        <v>389064</v>
      </c>
      <c r="V42" s="4">
        <v>162893</v>
      </c>
      <c r="W42" s="4">
        <v>121166</v>
      </c>
      <c r="X42" s="4">
        <v>101623</v>
      </c>
      <c r="Y42" s="4">
        <v>63048</v>
      </c>
      <c r="Z42" s="4">
        <v>60211</v>
      </c>
      <c r="AA42" s="4">
        <v>61458</v>
      </c>
      <c r="AB42" s="4">
        <v>25573</v>
      </c>
      <c r="AC42" s="4">
        <v>33507</v>
      </c>
      <c r="AD42" s="4">
        <v>14456</v>
      </c>
      <c r="AE42" s="4">
        <v>10213</v>
      </c>
      <c r="AF42" s="4">
        <v>11544</v>
      </c>
      <c r="AG42" s="4">
        <v>10454</v>
      </c>
      <c r="AH42" s="2">
        <v>7847</v>
      </c>
      <c r="AI42" s="2">
        <v>7785</v>
      </c>
      <c r="AJ42" s="2">
        <v>1765</v>
      </c>
      <c r="AK42" s="2">
        <v>4274</v>
      </c>
    </row>
    <row r="43" spans="1:37" x14ac:dyDescent="0.2">
      <c r="A43" s="2" t="str">
        <f>[1]Fuel!A13</f>
        <v>Biodiesel</v>
      </c>
      <c r="B43" s="4">
        <v>12300</v>
      </c>
      <c r="C43" s="4">
        <v>21555</v>
      </c>
      <c r="D43" s="4">
        <v>22424</v>
      </c>
      <c r="E43" s="4">
        <v>27988</v>
      </c>
      <c r="F43" s="4">
        <v>35382</v>
      </c>
      <c r="G43" s="4">
        <v>41919</v>
      </c>
      <c r="H43" s="4">
        <v>34052</v>
      </c>
      <c r="I43" s="4">
        <v>37994</v>
      </c>
      <c r="J43" s="4">
        <v>47386</v>
      </c>
      <c r="K43" s="4">
        <v>123072</v>
      </c>
      <c r="L43" s="4">
        <v>130475</v>
      </c>
      <c r="M43" s="4">
        <v>265737</v>
      </c>
      <c r="N43" s="4">
        <v>169218</v>
      </c>
      <c r="O43" s="4">
        <v>183308</v>
      </c>
      <c r="P43" s="4">
        <v>154934</v>
      </c>
      <c r="Q43" s="4">
        <v>210540</v>
      </c>
      <c r="R43" s="4">
        <v>195615</v>
      </c>
      <c r="S43" s="4">
        <v>287973</v>
      </c>
      <c r="T43" s="4">
        <v>364501</v>
      </c>
      <c r="U43" s="4">
        <v>365821</v>
      </c>
      <c r="V43" s="4">
        <v>322607</v>
      </c>
      <c r="W43" s="4">
        <v>392318</v>
      </c>
      <c r="X43" s="4">
        <v>470922</v>
      </c>
      <c r="Y43" s="4">
        <v>550936</v>
      </c>
      <c r="Z43" s="4">
        <v>306640</v>
      </c>
      <c r="AA43" s="4">
        <v>321909</v>
      </c>
      <c r="AB43" s="4">
        <v>393587</v>
      </c>
      <c r="AC43" s="4">
        <v>359942</v>
      </c>
      <c r="AD43" s="4">
        <v>306337</v>
      </c>
      <c r="AE43" s="4">
        <v>357508</v>
      </c>
      <c r="AF43" s="4">
        <v>442007</v>
      </c>
      <c r="AG43" s="4">
        <v>501294</v>
      </c>
      <c r="AH43" s="2">
        <v>347140</v>
      </c>
      <c r="AI43" s="2">
        <v>490163</v>
      </c>
      <c r="AJ43" s="2">
        <v>506350</v>
      </c>
      <c r="AK43" s="2">
        <v>488183</v>
      </c>
    </row>
    <row r="44" spans="1:37" x14ac:dyDescent="0.2">
      <c r="A44" s="2" t="str">
        <f>[1]Fuel!A14</f>
        <v>Renewable Diesel</v>
      </c>
      <c r="B44" s="4">
        <v>3070</v>
      </c>
      <c r="C44" s="4">
        <v>3368</v>
      </c>
      <c r="D44" s="4">
        <v>4362</v>
      </c>
      <c r="E44" s="4">
        <v>6220</v>
      </c>
      <c r="F44" s="4">
        <v>6701</v>
      </c>
      <c r="G44" s="4">
        <v>6804</v>
      </c>
      <c r="H44" s="4">
        <v>7938</v>
      </c>
      <c r="I44" s="4">
        <v>51216</v>
      </c>
      <c r="J44" s="4">
        <v>64445</v>
      </c>
      <c r="K44" s="4">
        <v>178293</v>
      </c>
      <c r="L44" s="4">
        <v>288998</v>
      </c>
      <c r="M44" s="4">
        <v>258193</v>
      </c>
      <c r="N44" s="4">
        <v>192407</v>
      </c>
      <c r="O44" s="4">
        <v>211004</v>
      </c>
      <c r="P44" s="4">
        <v>260522</v>
      </c>
      <c r="Q44" s="4">
        <v>181046</v>
      </c>
      <c r="R44" s="4">
        <v>204352</v>
      </c>
      <c r="S44" s="4">
        <v>240167</v>
      </c>
      <c r="T44" s="4">
        <v>298591</v>
      </c>
      <c r="U44" s="4">
        <v>295061</v>
      </c>
      <c r="V44" s="4">
        <v>274568</v>
      </c>
      <c r="W44" s="4">
        <v>670559</v>
      </c>
      <c r="X44" s="4">
        <v>577586</v>
      </c>
      <c r="Y44" s="4">
        <v>718504</v>
      </c>
      <c r="Z44" s="4">
        <v>610652</v>
      </c>
      <c r="AA44" s="4">
        <v>835625</v>
      </c>
      <c r="AB44" s="4">
        <v>844159</v>
      </c>
      <c r="AC44" s="4">
        <v>676294</v>
      </c>
      <c r="AD44" s="4">
        <v>822711</v>
      </c>
      <c r="AE44" s="4">
        <v>904125</v>
      </c>
      <c r="AF44" s="4">
        <v>684773</v>
      </c>
      <c r="AG44" s="4">
        <v>1073782</v>
      </c>
      <c r="AH44" s="2">
        <v>1195556</v>
      </c>
      <c r="AI44" s="2">
        <v>1245746</v>
      </c>
      <c r="AJ44" s="2">
        <v>1056305</v>
      </c>
      <c r="AK44" s="2">
        <v>1282920</v>
      </c>
    </row>
    <row r="45" spans="1:37" x14ac:dyDescent="0.2">
      <c r="A45" s="2" t="s">
        <v>42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2">
        <v>0</v>
      </c>
      <c r="AI45" s="2">
        <v>3600</v>
      </c>
      <c r="AJ45" s="2">
        <v>4579</v>
      </c>
      <c r="AK45" s="2">
        <v>2924</v>
      </c>
    </row>
    <row r="46" spans="1:37" x14ac:dyDescent="0.2">
      <c r="A46" s="2" t="s">
        <v>43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1082</v>
      </c>
      <c r="AH46" s="2">
        <v>679</v>
      </c>
      <c r="AI46" s="2">
        <v>4236</v>
      </c>
      <c r="AJ46" s="2">
        <v>1161</v>
      </c>
      <c r="AK46" s="2">
        <v>1942</v>
      </c>
    </row>
    <row r="47" spans="1:37" x14ac:dyDescent="0.2">
      <c r="A47" s="2" t="s">
        <v>44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2">
        <v>64</v>
      </c>
      <c r="AI47" s="2">
        <v>623</v>
      </c>
      <c r="AJ47" s="2">
        <v>1356</v>
      </c>
      <c r="AK47" s="2">
        <v>1410</v>
      </c>
    </row>
    <row r="49" spans="1:10" ht="15" x14ac:dyDescent="0.25">
      <c r="A49" s="3" t="s">
        <v>20</v>
      </c>
      <c r="B49" s="2">
        <v>2011</v>
      </c>
      <c r="C49" s="2">
        <v>2012</v>
      </c>
      <c r="D49" s="2">
        <v>2013</v>
      </c>
      <c r="E49" s="2">
        <v>2014</v>
      </c>
      <c r="F49" s="2">
        <v>2015</v>
      </c>
      <c r="G49" s="2">
        <v>2016</v>
      </c>
      <c r="H49" s="2">
        <v>2017</v>
      </c>
      <c r="I49" s="2">
        <v>2018</v>
      </c>
      <c r="J49" s="2">
        <v>2019</v>
      </c>
    </row>
    <row r="50" spans="1:10" x14ac:dyDescent="0.2">
      <c r="A50" s="2" t="str">
        <f t="shared" ref="A50:A55" si="25">A32</f>
        <v>Bio-CNG</v>
      </c>
      <c r="B50" s="4">
        <f t="shared" ref="B50:B62" si="26">SUM(B32:E32)</f>
        <v>0</v>
      </c>
      <c r="C50" s="4">
        <f t="shared" ref="C50:C62" si="27">SUM(F32:I32)</f>
        <v>0</v>
      </c>
      <c r="D50" s="4">
        <f t="shared" ref="D50:D62" si="28">SUM(J32:M32)</f>
        <v>56759</v>
      </c>
      <c r="E50" s="4">
        <f t="shared" ref="E50:E62" si="29">SUM(N32:Q32)</f>
        <v>145349</v>
      </c>
      <c r="F50" s="4">
        <f t="shared" ref="F50:F62" si="30">SUM(R32:U32)</f>
        <v>355391</v>
      </c>
      <c r="G50" s="4">
        <f t="shared" ref="G50:G62" si="31">SUM(V32:Y32)</f>
        <v>467434</v>
      </c>
      <c r="H50" s="4">
        <f t="shared" ref="H50:H62" si="32">SUM(Z32:AC32)</f>
        <v>573945</v>
      </c>
      <c r="I50" s="4">
        <f t="shared" ref="I50:I62" si="33">SUM(AD32:AG32)</f>
        <v>679330</v>
      </c>
      <c r="J50" s="4">
        <f t="shared" ref="J50:J62" si="34">SUM(AH32:AK32)</f>
        <v>873805</v>
      </c>
    </row>
    <row r="51" spans="1:10" x14ac:dyDescent="0.2">
      <c r="A51" s="2" t="str">
        <f t="shared" si="25"/>
        <v>Bio-LNG</v>
      </c>
      <c r="B51" s="4">
        <f t="shared" si="26"/>
        <v>14715</v>
      </c>
      <c r="C51" s="4">
        <f t="shared" si="27"/>
        <v>14845</v>
      </c>
      <c r="D51" s="4">
        <f t="shared" si="28"/>
        <v>41359</v>
      </c>
      <c r="E51" s="4">
        <f t="shared" si="29"/>
        <v>94209</v>
      </c>
      <c r="F51" s="4">
        <f t="shared" si="30"/>
        <v>220222</v>
      </c>
      <c r="G51" s="4">
        <f t="shared" si="31"/>
        <v>214255</v>
      </c>
      <c r="H51" s="4">
        <f t="shared" si="32"/>
        <v>107040</v>
      </c>
      <c r="I51" s="4">
        <f t="shared" si="33"/>
        <v>71958</v>
      </c>
      <c r="J51" s="4">
        <f t="shared" si="34"/>
        <v>63006</v>
      </c>
    </row>
    <row r="52" spans="1:10" x14ac:dyDescent="0.2">
      <c r="A52" s="2" t="str">
        <f t="shared" si="25"/>
        <v>Fossil CNG</v>
      </c>
      <c r="B52" s="4">
        <f t="shared" si="26"/>
        <v>132978</v>
      </c>
      <c r="C52" s="4">
        <f t="shared" si="27"/>
        <v>143896</v>
      </c>
      <c r="D52" s="4">
        <f t="shared" si="28"/>
        <v>171414</v>
      </c>
      <c r="E52" s="4">
        <f t="shared" si="29"/>
        <v>210374</v>
      </c>
      <c r="F52" s="4">
        <f t="shared" si="30"/>
        <v>183856</v>
      </c>
      <c r="G52" s="4">
        <f t="shared" si="31"/>
        <v>163241</v>
      </c>
      <c r="H52" s="4">
        <f t="shared" si="32"/>
        <v>58321</v>
      </c>
      <c r="I52" s="4">
        <f t="shared" si="33"/>
        <v>58606</v>
      </c>
      <c r="J52" s="4">
        <f t="shared" si="34"/>
        <v>30803</v>
      </c>
    </row>
    <row r="53" spans="1:10" x14ac:dyDescent="0.2">
      <c r="A53" s="2" t="str">
        <f t="shared" si="25"/>
        <v>Fossil LNG</v>
      </c>
      <c r="B53" s="4">
        <f t="shared" si="26"/>
        <v>31412</v>
      </c>
      <c r="C53" s="4">
        <f t="shared" si="27"/>
        <v>39274</v>
      </c>
      <c r="D53" s="4">
        <f t="shared" si="28"/>
        <v>50441</v>
      </c>
      <c r="E53" s="4">
        <f t="shared" si="29"/>
        <v>36642</v>
      </c>
      <c r="F53" s="4">
        <f t="shared" si="30"/>
        <v>22250</v>
      </c>
      <c r="G53" s="4">
        <f t="shared" si="31"/>
        <v>7509</v>
      </c>
      <c r="H53" s="4">
        <f t="shared" si="32"/>
        <v>173</v>
      </c>
      <c r="I53" s="4">
        <f t="shared" si="33"/>
        <v>169</v>
      </c>
      <c r="J53" s="4">
        <f t="shared" si="34"/>
        <v>0</v>
      </c>
    </row>
    <row r="54" spans="1:10" x14ac:dyDescent="0.2">
      <c r="A54" s="2" t="str">
        <f t="shared" si="25"/>
        <v>Hydrogen</v>
      </c>
      <c r="B54" s="4">
        <f t="shared" si="26"/>
        <v>0</v>
      </c>
      <c r="C54" s="4">
        <f t="shared" si="27"/>
        <v>0</v>
      </c>
      <c r="D54" s="4">
        <f t="shared" si="28"/>
        <v>0</v>
      </c>
      <c r="E54" s="4">
        <f t="shared" si="29"/>
        <v>0</v>
      </c>
      <c r="F54" s="4">
        <f t="shared" si="30"/>
        <v>74</v>
      </c>
      <c r="G54" s="4">
        <f t="shared" si="31"/>
        <v>64</v>
      </c>
      <c r="H54" s="4">
        <f t="shared" si="32"/>
        <v>3436</v>
      </c>
      <c r="I54" s="4">
        <f t="shared" si="33"/>
        <v>6984</v>
      </c>
      <c r="J54" s="4">
        <f t="shared" si="34"/>
        <v>13834</v>
      </c>
    </row>
    <row r="55" spans="1:10" x14ac:dyDescent="0.2">
      <c r="A55" s="2" t="str">
        <f t="shared" si="25"/>
        <v>Electricity - Onroad</v>
      </c>
      <c r="B55" s="4">
        <f t="shared" si="26"/>
        <v>7743</v>
      </c>
      <c r="C55" s="4">
        <f t="shared" si="27"/>
        <v>26984</v>
      </c>
      <c r="D55" s="4">
        <f t="shared" si="28"/>
        <v>93953</v>
      </c>
      <c r="E55" s="4">
        <f t="shared" si="29"/>
        <v>221330</v>
      </c>
      <c r="F55" s="4">
        <f t="shared" si="30"/>
        <v>337740</v>
      </c>
      <c r="G55" s="4">
        <f t="shared" si="31"/>
        <v>566159</v>
      </c>
      <c r="H55" s="4">
        <f t="shared" si="32"/>
        <v>803659</v>
      </c>
      <c r="I55" s="4">
        <f t="shared" si="33"/>
        <v>1275099</v>
      </c>
      <c r="J55" s="4">
        <f t="shared" si="34"/>
        <v>1871872</v>
      </c>
    </row>
    <row r="56" spans="1:10" x14ac:dyDescent="0.2">
      <c r="A56" s="2" t="s">
        <v>41</v>
      </c>
      <c r="B56" s="4">
        <f t="shared" si="26"/>
        <v>0</v>
      </c>
      <c r="C56" s="4">
        <f t="shared" si="27"/>
        <v>0</v>
      </c>
      <c r="D56" s="4">
        <f t="shared" si="28"/>
        <v>0</v>
      </c>
      <c r="E56" s="4">
        <f t="shared" si="29"/>
        <v>0</v>
      </c>
      <c r="F56" s="4">
        <f t="shared" si="30"/>
        <v>0</v>
      </c>
      <c r="G56" s="4">
        <f t="shared" si="31"/>
        <v>0</v>
      </c>
      <c r="H56" s="4">
        <f t="shared" si="32"/>
        <v>0</v>
      </c>
      <c r="I56" s="4">
        <f t="shared" si="33"/>
        <v>0</v>
      </c>
      <c r="J56" s="4">
        <f t="shared" si="34"/>
        <v>109309</v>
      </c>
    </row>
    <row r="57" spans="1:10" x14ac:dyDescent="0.2">
      <c r="A57" s="2" t="str">
        <f t="shared" ref="A57:A62" si="35">A39</f>
        <v>Electricity - Offroad</v>
      </c>
      <c r="B57" s="4">
        <f t="shared" si="26"/>
        <v>0</v>
      </c>
      <c r="C57" s="4">
        <f t="shared" si="27"/>
        <v>0</v>
      </c>
      <c r="D57" s="4">
        <f t="shared" si="28"/>
        <v>0</v>
      </c>
      <c r="E57" s="4">
        <f t="shared" si="29"/>
        <v>0</v>
      </c>
      <c r="F57" s="4">
        <f t="shared" si="30"/>
        <v>0</v>
      </c>
      <c r="G57" s="4">
        <f t="shared" si="31"/>
        <v>338544</v>
      </c>
      <c r="H57" s="4">
        <f t="shared" si="32"/>
        <v>394455</v>
      </c>
      <c r="I57" s="4">
        <f t="shared" si="33"/>
        <v>406875</v>
      </c>
      <c r="J57" s="4">
        <f t="shared" si="34"/>
        <v>739536</v>
      </c>
    </row>
    <row r="58" spans="1:10" x14ac:dyDescent="0.2">
      <c r="A58" s="2" t="str">
        <f t="shared" si="35"/>
        <v>Ethanol &lt;65</v>
      </c>
      <c r="B58" s="4">
        <f t="shared" si="26"/>
        <v>39866</v>
      </c>
      <c r="C58" s="4">
        <f t="shared" si="27"/>
        <v>149210</v>
      </c>
      <c r="D58" s="4">
        <f t="shared" si="28"/>
        <v>228373</v>
      </c>
      <c r="E58" s="4">
        <f t="shared" si="29"/>
        <v>403108</v>
      </c>
      <c r="F58" s="4">
        <f t="shared" si="30"/>
        <v>477554</v>
      </c>
      <c r="G58" s="4">
        <f t="shared" si="31"/>
        <v>746574</v>
      </c>
      <c r="H58" s="4">
        <f t="shared" si="32"/>
        <v>542445</v>
      </c>
      <c r="I58" s="4">
        <f t="shared" si="33"/>
        <v>652850</v>
      </c>
      <c r="J58" s="4">
        <f t="shared" si="34"/>
        <v>2236460</v>
      </c>
    </row>
    <row r="59" spans="1:10" x14ac:dyDescent="0.2">
      <c r="A59" s="2" t="str">
        <f t="shared" si="35"/>
        <v>Ethanol 65-75</v>
      </c>
      <c r="B59" s="4">
        <f t="shared" si="26"/>
        <v>92245</v>
      </c>
      <c r="C59" s="4">
        <f t="shared" si="27"/>
        <v>168862</v>
      </c>
      <c r="D59" s="4">
        <f t="shared" si="28"/>
        <v>295667</v>
      </c>
      <c r="E59" s="4">
        <f t="shared" si="29"/>
        <v>83532</v>
      </c>
      <c r="F59" s="4">
        <f t="shared" si="30"/>
        <v>40328</v>
      </c>
      <c r="G59" s="4">
        <f t="shared" si="31"/>
        <v>2324082</v>
      </c>
      <c r="H59" s="4">
        <f t="shared" si="32"/>
        <v>2765030</v>
      </c>
      <c r="I59" s="4">
        <f t="shared" si="33"/>
        <v>2759467</v>
      </c>
      <c r="J59" s="4">
        <f t="shared" si="34"/>
        <v>2083637</v>
      </c>
    </row>
    <row r="60" spans="1:10" x14ac:dyDescent="0.2">
      <c r="A60" s="2" t="str">
        <f t="shared" si="35"/>
        <v>Ethanol &gt;75</v>
      </c>
      <c r="B60" s="4">
        <f t="shared" si="26"/>
        <v>891442</v>
      </c>
      <c r="C60" s="4">
        <f t="shared" si="27"/>
        <v>901022</v>
      </c>
      <c r="D60" s="4">
        <f t="shared" si="28"/>
        <v>1459838</v>
      </c>
      <c r="E60" s="4">
        <f t="shared" si="29"/>
        <v>1544243</v>
      </c>
      <c r="F60" s="4">
        <f t="shared" si="30"/>
        <v>1606872</v>
      </c>
      <c r="G60" s="4">
        <f t="shared" si="31"/>
        <v>448730</v>
      </c>
      <c r="H60" s="4">
        <f t="shared" si="32"/>
        <v>180749</v>
      </c>
      <c r="I60" s="4">
        <f t="shared" si="33"/>
        <v>46667</v>
      </c>
      <c r="J60" s="4">
        <f t="shared" si="34"/>
        <v>21671</v>
      </c>
    </row>
    <row r="61" spans="1:10" x14ac:dyDescent="0.2">
      <c r="A61" s="2" t="str">
        <f t="shared" si="35"/>
        <v>Biodiesel</v>
      </c>
      <c r="B61" s="4">
        <f t="shared" si="26"/>
        <v>84267</v>
      </c>
      <c r="C61" s="4">
        <f t="shared" si="27"/>
        <v>149347</v>
      </c>
      <c r="D61" s="4">
        <f t="shared" si="28"/>
        <v>566670</v>
      </c>
      <c r="E61" s="4">
        <f t="shared" si="29"/>
        <v>718000</v>
      </c>
      <c r="F61" s="4">
        <f t="shared" si="30"/>
        <v>1213910</v>
      </c>
      <c r="G61" s="4">
        <f t="shared" si="31"/>
        <v>1736783</v>
      </c>
      <c r="H61" s="4">
        <f t="shared" si="32"/>
        <v>1382078</v>
      </c>
      <c r="I61" s="4">
        <f t="shared" si="33"/>
        <v>1607146</v>
      </c>
      <c r="J61" s="4">
        <f t="shared" si="34"/>
        <v>1831836</v>
      </c>
    </row>
    <row r="62" spans="1:10" x14ac:dyDescent="0.2">
      <c r="A62" s="2" t="str">
        <f t="shared" si="35"/>
        <v>Renewable Diesel</v>
      </c>
      <c r="B62" s="4">
        <f t="shared" si="26"/>
        <v>17020</v>
      </c>
      <c r="C62" s="4">
        <f t="shared" si="27"/>
        <v>72659</v>
      </c>
      <c r="D62" s="4">
        <f t="shared" si="28"/>
        <v>789929</v>
      </c>
      <c r="E62" s="4">
        <f t="shared" si="29"/>
        <v>844979</v>
      </c>
      <c r="F62" s="4">
        <f t="shared" si="30"/>
        <v>1038171</v>
      </c>
      <c r="G62" s="4">
        <f t="shared" si="31"/>
        <v>2241217</v>
      </c>
      <c r="H62" s="4">
        <f t="shared" si="32"/>
        <v>2966730</v>
      </c>
      <c r="I62" s="4">
        <f t="shared" si="33"/>
        <v>3485391</v>
      </c>
      <c r="J62" s="4">
        <f t="shared" si="34"/>
        <v>4780527</v>
      </c>
    </row>
    <row r="63" spans="1:10" x14ac:dyDescent="0.2">
      <c r="A63" s="2" t="s">
        <v>42</v>
      </c>
      <c r="B63" s="4">
        <f t="shared" ref="B63:B64" si="36">SUM(B45:E45)</f>
        <v>0</v>
      </c>
      <c r="C63" s="4">
        <f t="shared" ref="C63:C64" si="37">SUM(F45:I45)</f>
        <v>0</v>
      </c>
      <c r="D63" s="4">
        <f t="shared" ref="D63:D64" si="38">SUM(J45:M45)</f>
        <v>0</v>
      </c>
      <c r="E63" s="4">
        <f t="shared" ref="E63:E64" si="39">SUM(N45:Q45)</f>
        <v>0</v>
      </c>
      <c r="F63" s="4">
        <f t="shared" ref="F63:F64" si="40">SUM(R45:U45)</f>
        <v>0</v>
      </c>
      <c r="G63" s="4">
        <f t="shared" ref="G63:G64" si="41">SUM(V45:Y45)</f>
        <v>0</v>
      </c>
      <c r="H63" s="4">
        <f t="shared" ref="H63:H64" si="42">SUM(Z45:AC45)</f>
        <v>0</v>
      </c>
      <c r="I63" s="4">
        <f t="shared" ref="I63:I64" si="43">SUM(AD45:AG45)</f>
        <v>0</v>
      </c>
      <c r="J63" s="4">
        <f t="shared" ref="J63:J64" si="44">SUM(AH45:AK45)</f>
        <v>11103</v>
      </c>
    </row>
    <row r="64" spans="1:10" x14ac:dyDescent="0.2">
      <c r="A64" s="2" t="s">
        <v>43</v>
      </c>
      <c r="B64" s="4">
        <f t="shared" si="36"/>
        <v>0</v>
      </c>
      <c r="C64" s="4">
        <f t="shared" si="37"/>
        <v>0</v>
      </c>
      <c r="D64" s="4">
        <f t="shared" si="38"/>
        <v>0</v>
      </c>
      <c r="E64" s="4">
        <f t="shared" si="39"/>
        <v>0</v>
      </c>
      <c r="F64" s="4">
        <f t="shared" si="40"/>
        <v>0</v>
      </c>
      <c r="G64" s="4">
        <f t="shared" si="41"/>
        <v>0</v>
      </c>
      <c r="H64" s="4">
        <f t="shared" si="42"/>
        <v>0</v>
      </c>
      <c r="I64" s="4">
        <f t="shared" si="43"/>
        <v>1082</v>
      </c>
      <c r="J64" s="4">
        <f t="shared" si="44"/>
        <v>8018</v>
      </c>
    </row>
    <row r="65" spans="1:25" x14ac:dyDescent="0.2">
      <c r="A65" s="2" t="s">
        <v>44</v>
      </c>
      <c r="B65" s="4">
        <f t="shared" ref="B65" si="45">SUM(B47:E47)</f>
        <v>0</v>
      </c>
      <c r="C65" s="4">
        <f t="shared" ref="C65" si="46">SUM(F47:I47)</f>
        <v>0</v>
      </c>
      <c r="D65" s="4">
        <f t="shared" ref="D65" si="47">SUM(J47:M47)</f>
        <v>0</v>
      </c>
      <c r="E65" s="4">
        <f t="shared" ref="E65" si="48">SUM(N47:Q47)</f>
        <v>0</v>
      </c>
      <c r="F65" s="4">
        <f t="shared" ref="F65" si="49">SUM(R47:U47)</f>
        <v>0</v>
      </c>
      <c r="G65" s="4">
        <f t="shared" ref="G65" si="50">SUM(V47:Y47)</f>
        <v>0</v>
      </c>
      <c r="H65" s="4">
        <f t="shared" ref="H65" si="51">SUM(Z47:AC47)</f>
        <v>0</v>
      </c>
      <c r="I65" s="4">
        <f t="shared" ref="I65" si="52">SUM(AD47:AG47)</f>
        <v>0</v>
      </c>
      <c r="J65" s="4">
        <f t="shared" ref="J65" si="53">SUM(AH47:AK47)</f>
        <v>3453</v>
      </c>
    </row>
    <row r="67" spans="1:25" ht="15" x14ac:dyDescent="0.25">
      <c r="A67" s="3" t="s">
        <v>21</v>
      </c>
      <c r="B67" s="3">
        <v>2011</v>
      </c>
      <c r="C67" s="3">
        <v>2012</v>
      </c>
      <c r="D67" s="3">
        <v>2013</v>
      </c>
      <c r="E67" s="3">
        <v>2014</v>
      </c>
      <c r="F67" s="3">
        <v>2015</v>
      </c>
      <c r="G67" s="3">
        <v>2016</v>
      </c>
      <c r="H67" s="3">
        <v>2017</v>
      </c>
      <c r="I67" s="3">
        <v>2018</v>
      </c>
      <c r="J67" s="3">
        <v>2019</v>
      </c>
      <c r="L67" s="3" t="s">
        <v>22</v>
      </c>
      <c r="N67" s="3" t="s">
        <v>22</v>
      </c>
    </row>
    <row r="68" spans="1:25" x14ac:dyDescent="0.2">
      <c r="A68" s="2" t="s">
        <v>13</v>
      </c>
      <c r="B68" s="4">
        <f>SUM('Fig 2'!C22:F22)/1000000</f>
        <v>13.652477587498922</v>
      </c>
      <c r="C68" s="4">
        <f>SUM('Fig 2'!G22:J22)/1000000</f>
        <v>21.752274392212726</v>
      </c>
      <c r="D68" s="4">
        <f>SUM('Fig 2'!K22:N22)/1000000</f>
        <v>65.227742387723396</v>
      </c>
      <c r="E68" s="4">
        <f>SUM('Fig 2'!O22:R22)/1000000</f>
        <v>72.7380112965553</v>
      </c>
      <c r="F68" s="4">
        <f>SUM('Fig 2'!S22:V22)/1000000</f>
        <v>137.69484042605544</v>
      </c>
      <c r="G68" s="4">
        <f>SUM('Fig 2'!W22:Z22)/1000000</f>
        <v>177.87427224889925</v>
      </c>
      <c r="H68" s="4">
        <f>SUM('Fig 2'!AA22:AD22)/1000000</f>
        <v>185.12336831951998</v>
      </c>
      <c r="I68" s="4">
        <f>SUM('Fig 2'!AE22:AH22)/1000000</f>
        <v>200.88866986721922</v>
      </c>
      <c r="J68" s="4">
        <f>SUM('Fig 2'!AI22:AL22)/1000000</f>
        <v>230.46492329482865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">
      <c r="A69" s="2" t="s">
        <v>15</v>
      </c>
      <c r="B69" s="4">
        <f>SUM('Fig 2'!C23:F23)/1000000</f>
        <v>1.8287560113096777</v>
      </c>
      <c r="C69" s="4">
        <f>SUM('Fig 2'!G23:J23)/1000000</f>
        <v>1.8504746054562722</v>
      </c>
      <c r="D69" s="4">
        <f>SUM('Fig 2'!K23:N23)/1000000</f>
        <v>11.883924109902443</v>
      </c>
      <c r="E69" s="4">
        <f>SUM('Fig 2'!O23:R23)/1000000</f>
        <v>33.367026841837173</v>
      </c>
      <c r="F69" s="4">
        <f>SUM('Fig 2'!S23:V23)/1000000</f>
        <v>77.054673201156874</v>
      </c>
      <c r="G69" s="4">
        <f>SUM('Fig 2'!W23:Z23)/1000000</f>
        <v>103.47567732703099</v>
      </c>
      <c r="H69" s="4">
        <f>SUM('Fig 2'!AA23:AD23)/1000000</f>
        <v>123.96765849305017</v>
      </c>
      <c r="I69" s="4">
        <f>SUM('Fig 2'!AE23:AH23)/1000000</f>
        <v>139.17853502218767</v>
      </c>
      <c r="J69" s="4">
        <f>SUM('Fig 2'!AI23:AL23)/1000000</f>
        <v>161.69991959639125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">
      <c r="A70" s="2" t="s">
        <v>16</v>
      </c>
      <c r="B70" s="4">
        <f>SUM('Fig 2'!C24:F24)/1000000</f>
        <v>85.217063730208068</v>
      </c>
      <c r="C70" s="4">
        <f>SUM('Fig 2'!G24:J24)/1000000</f>
        <v>98.171972953552626</v>
      </c>
      <c r="D70" s="4">
        <f>SUM('Fig 2'!K24:N24)/1000000</f>
        <v>103.45937561124063</v>
      </c>
      <c r="E70" s="4">
        <f>SUM('Fig 2'!O24:R24)/1000000</f>
        <v>112.37210595407063</v>
      </c>
      <c r="F70" s="4">
        <f>SUM('Fig 2'!S24:V24)/1000000</f>
        <v>83.675459157126809</v>
      </c>
      <c r="G70" s="4">
        <f>SUM('Fig 2'!W24:Z24)/1000000</f>
        <v>65.600718744712083</v>
      </c>
      <c r="H70" s="4">
        <f>SUM('Fig 2'!AA24:AD24)/1000000</f>
        <v>59.257889697056029</v>
      </c>
      <c r="I70" s="4">
        <f>SUM('Fig 2'!AE24:AH24)/1000000</f>
        <v>55.915202093671766</v>
      </c>
      <c r="J70" s="4">
        <f>SUM('Fig 2'!AI24:AL24)/1000000</f>
        <v>47.18157353146853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">
      <c r="A71" s="2" t="s">
        <v>17</v>
      </c>
      <c r="B71" s="4">
        <f>SUM('Fig 2'!C25:F25)/1000000</f>
        <v>0.374697</v>
      </c>
      <c r="C71" s="4">
        <f>SUM('Fig 2'!G25:J25)/1000000</f>
        <v>1.315469</v>
      </c>
      <c r="D71" s="4">
        <f>SUM('Fig 2'!K25:N25)/1000000</f>
        <v>3.599882</v>
      </c>
      <c r="E71" s="4">
        <f>SUM('Fig 2'!O25:R25)/1000000</f>
        <v>8.4526590000000006</v>
      </c>
      <c r="F71" s="4">
        <f>SUM('Fig 2'!S25:V25)/1000000</f>
        <v>12.975811999999999</v>
      </c>
      <c r="G71" s="4">
        <f>SUM('Fig 2'!W25:Z25)/1000000</f>
        <v>60.213828999999997</v>
      </c>
      <c r="H71" s="4">
        <f>SUM('Fig 2'!AA25:AD25)/1000000</f>
        <v>75.181196</v>
      </c>
      <c r="I71" s="4">
        <f>SUM('Fig 2'!AE25:AH25)/1000000</f>
        <v>95.647244000000001</v>
      </c>
      <c r="J71" s="4">
        <f>SUM('Fig 2'!AI25:AL25)/1000000</f>
        <v>114.125247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">
      <c r="A72" s="2" t="s">
        <v>18</v>
      </c>
      <c r="B72" s="4">
        <f>SUM('Fig 2'!C26:F26)/1000000</f>
        <v>1048.6268945185186</v>
      </c>
      <c r="C72" s="4">
        <f>SUM('Fig 2'!G26:J26)/1000000</f>
        <v>1037.6098402222224</v>
      </c>
      <c r="D72" s="4">
        <f>SUM('Fig 2'!K26:N26)/1000000</f>
        <v>1040.6926071111111</v>
      </c>
      <c r="E72" s="4">
        <f>SUM('Fig 2'!O26:R26)/1000000</f>
        <v>1044.8973345555555</v>
      </c>
      <c r="F72" s="4">
        <f>SUM('Fig 2'!S26:V26)/1000000</f>
        <v>1055.010741111111</v>
      </c>
      <c r="G72" s="4">
        <f>SUM('Fig 2'!W26:Z26)/1000000</f>
        <v>1124.2193079259259</v>
      </c>
      <c r="H72" s="4">
        <f>SUM('Fig 2'!AA26:AD26)/1000000</f>
        <v>1108.3040585555557</v>
      </c>
      <c r="I72" s="4">
        <f>SUM('Fig 2'!AE26:AH26)/1000000</f>
        <v>1126.5530694814815</v>
      </c>
      <c r="J72" s="4">
        <f>SUM('Fig 2'!AI26:AL26)/1000000</f>
        <v>1095.9479131111111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">
      <c r="A73" s="2" t="s">
        <v>19</v>
      </c>
      <c r="B73" s="4">
        <f>SUM('Fig 2'!C27:F27)/1000000</f>
        <v>2.0186671777605114</v>
      </c>
      <c r="C73" s="4">
        <f>SUM('Fig 2'!G27:J27)/1000000</f>
        <v>9.8666381123197784</v>
      </c>
      <c r="D73" s="4">
        <f>SUM('Fig 2'!K27:N27)/1000000</f>
        <v>130.8913425045325</v>
      </c>
      <c r="E73" s="4">
        <f>SUM('Fig 2'!O27:R27)/1000000</f>
        <v>126.30870470387637</v>
      </c>
      <c r="F73" s="4">
        <f>SUM('Fig 2'!S27:V27)/1000000</f>
        <v>184.86114972589141</v>
      </c>
      <c r="G73" s="4">
        <f>SUM('Fig 2'!W27:Z27)/1000000</f>
        <v>286.17599503626002</v>
      </c>
      <c r="H73" s="4">
        <f>SUM('Fig 2'!AA27:AD27)/1000000</f>
        <v>375.48958544504882</v>
      </c>
      <c r="I73" s="4">
        <f>SUM('Fig 2'!AE27:AH27)/1000000</f>
        <v>429.33038739057235</v>
      </c>
      <c r="J73" s="4">
        <f>SUM('Fig 2'!AI27:AL27)/1000000</f>
        <v>691.61238999827333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 x14ac:dyDescent="0.25">
      <c r="A75" s="3" t="s">
        <v>23</v>
      </c>
      <c r="B75" s="3">
        <v>2011</v>
      </c>
      <c r="C75" s="3">
        <v>2012</v>
      </c>
      <c r="D75" s="3">
        <v>2013</v>
      </c>
      <c r="E75" s="3">
        <v>2014</v>
      </c>
      <c r="F75" s="3">
        <v>2015</v>
      </c>
      <c r="G75" s="3">
        <v>2016</v>
      </c>
      <c r="H75" s="3">
        <v>2017</v>
      </c>
      <c r="I75" s="3">
        <v>2018</v>
      </c>
      <c r="J75" s="3">
        <v>2019</v>
      </c>
    </row>
    <row r="76" spans="1:25" x14ac:dyDescent="0.2">
      <c r="A76" s="2" t="s">
        <v>13</v>
      </c>
      <c r="B76" s="5">
        <f>SUM(B61)/1000000</f>
        <v>8.4266999999999995E-2</v>
      </c>
      <c r="C76" s="5">
        <f t="shared" ref="C76:G76" si="54">SUM(C61)/1000000</f>
        <v>0.14934700000000001</v>
      </c>
      <c r="D76" s="5">
        <f t="shared" si="54"/>
        <v>0.56667000000000001</v>
      </c>
      <c r="E76" s="5">
        <f t="shared" si="54"/>
        <v>0.71799999999999997</v>
      </c>
      <c r="F76" s="5">
        <f t="shared" si="54"/>
        <v>1.21391</v>
      </c>
      <c r="G76" s="5">
        <f t="shared" si="54"/>
        <v>1.736783</v>
      </c>
      <c r="H76" s="5">
        <f>SUM(H61)/1000000</f>
        <v>1.3820779999999999</v>
      </c>
      <c r="I76" s="5">
        <f>SUM(I61)/1000000</f>
        <v>1.607146</v>
      </c>
      <c r="J76" s="5">
        <f>SUM(J61)/1000000</f>
        <v>1.831836</v>
      </c>
    </row>
    <row r="77" spans="1:25" x14ac:dyDescent="0.2">
      <c r="A77" s="2" t="s">
        <v>15</v>
      </c>
      <c r="B77" s="5">
        <f>SUM(B50:B51)/1000000</f>
        <v>1.4715000000000001E-2</v>
      </c>
      <c r="C77" s="5">
        <f t="shared" ref="C77:G77" si="55">SUM(C50:C51)/1000000</f>
        <v>1.4845000000000001E-2</v>
      </c>
      <c r="D77" s="5">
        <f t="shared" si="55"/>
        <v>9.8117999999999997E-2</v>
      </c>
      <c r="E77" s="5">
        <f t="shared" si="55"/>
        <v>0.23955799999999999</v>
      </c>
      <c r="F77" s="5">
        <f t="shared" si="55"/>
        <v>0.57561300000000004</v>
      </c>
      <c r="G77" s="5">
        <f t="shared" si="55"/>
        <v>0.68168899999999999</v>
      </c>
      <c r="H77" s="5">
        <f>SUM(H50:H51)/1000000</f>
        <v>0.68098499999999995</v>
      </c>
      <c r="I77" s="5">
        <f>SUM(I50:I51)/1000000</f>
        <v>0.75128799999999996</v>
      </c>
      <c r="J77" s="5">
        <f>SUM(J50:J51)/1000000</f>
        <v>0.93681099999999995</v>
      </c>
    </row>
    <row r="78" spans="1:25" x14ac:dyDescent="0.2">
      <c r="A78" s="2" t="s">
        <v>16</v>
      </c>
      <c r="B78" s="5">
        <f>SUM(B52:B53)/1000000</f>
        <v>0.16439000000000001</v>
      </c>
      <c r="C78" s="5">
        <f t="shared" ref="C78:G78" si="56">SUM(C52:C53)/1000000</f>
        <v>0.18317</v>
      </c>
      <c r="D78" s="5">
        <f t="shared" si="56"/>
        <v>0.221855</v>
      </c>
      <c r="E78" s="5">
        <f t="shared" si="56"/>
        <v>0.24701600000000001</v>
      </c>
      <c r="F78" s="5">
        <f t="shared" si="56"/>
        <v>0.20610600000000001</v>
      </c>
      <c r="G78" s="5">
        <f t="shared" si="56"/>
        <v>0.17075000000000001</v>
      </c>
      <c r="H78" s="5">
        <f t="shared" ref="H78:I78" si="57">SUM(H52:H53)/1000000</f>
        <v>5.8493999999999997E-2</v>
      </c>
      <c r="I78" s="5">
        <f t="shared" si="57"/>
        <v>5.8775000000000001E-2</v>
      </c>
      <c r="J78" s="5">
        <f t="shared" ref="J78" si="58">SUM(J52:J53)/1000000</f>
        <v>3.0803000000000001E-2</v>
      </c>
    </row>
    <row r="79" spans="1:25" x14ac:dyDescent="0.2">
      <c r="A79" s="2" t="s">
        <v>17</v>
      </c>
      <c r="B79" s="5">
        <f>SUM(B55:B57)/1000000</f>
        <v>7.7429999999999999E-3</v>
      </c>
      <c r="C79" s="5">
        <f t="shared" ref="C79:G79" si="59">SUM(C55:C57)/1000000</f>
        <v>2.6984000000000001E-2</v>
      </c>
      <c r="D79" s="5">
        <f t="shared" si="59"/>
        <v>9.3952999999999995E-2</v>
      </c>
      <c r="E79" s="5">
        <f t="shared" si="59"/>
        <v>0.22133</v>
      </c>
      <c r="F79" s="5">
        <f t="shared" si="59"/>
        <v>0.33773999999999998</v>
      </c>
      <c r="G79" s="5">
        <f t="shared" si="59"/>
        <v>0.90470300000000003</v>
      </c>
      <c r="H79" s="5">
        <f t="shared" ref="H79:I79" si="60">SUM(H55:H57)/1000000</f>
        <v>1.1981139999999999</v>
      </c>
      <c r="I79" s="5">
        <f t="shared" si="60"/>
        <v>1.6819740000000001</v>
      </c>
      <c r="J79" s="5">
        <f t="shared" ref="J79" si="61">SUM(J55:J57)/1000000</f>
        <v>2.7207170000000001</v>
      </c>
    </row>
    <row r="80" spans="1:25" x14ac:dyDescent="0.2">
      <c r="A80" s="2" t="s">
        <v>18</v>
      </c>
      <c r="B80" s="5">
        <f>SUM(B58:B60)/1000000</f>
        <v>1.0235529999999999</v>
      </c>
      <c r="C80" s="5">
        <f t="shared" ref="C80:G80" si="62">SUM(C58:C60)/1000000</f>
        <v>1.2190939999999999</v>
      </c>
      <c r="D80" s="5">
        <f t="shared" si="62"/>
        <v>1.983878</v>
      </c>
      <c r="E80" s="5">
        <f t="shared" si="62"/>
        <v>2.0308830000000002</v>
      </c>
      <c r="F80" s="5">
        <f t="shared" si="62"/>
        <v>2.1247539999999998</v>
      </c>
      <c r="G80" s="5">
        <f t="shared" si="62"/>
        <v>3.5193859999999999</v>
      </c>
      <c r="H80" s="5">
        <f t="shared" ref="H80:I80" si="63">SUM(H58:H60)/1000000</f>
        <v>3.4882240000000002</v>
      </c>
      <c r="I80" s="5">
        <f t="shared" si="63"/>
        <v>3.4589840000000001</v>
      </c>
      <c r="J80" s="5">
        <f t="shared" ref="J80" si="64">SUM(J58:J60)/1000000</f>
        <v>4.3417680000000001</v>
      </c>
    </row>
    <row r="81" spans="1:10" x14ac:dyDescent="0.2">
      <c r="A81" s="2" t="s">
        <v>19</v>
      </c>
      <c r="B81" s="5">
        <f>SUM(B62)/1000000</f>
        <v>1.702E-2</v>
      </c>
      <c r="C81" s="5">
        <f t="shared" ref="C81:G81" si="65">SUM(C62)/1000000</f>
        <v>7.2659000000000001E-2</v>
      </c>
      <c r="D81" s="5">
        <f t="shared" si="65"/>
        <v>0.78992899999999999</v>
      </c>
      <c r="E81" s="5">
        <f t="shared" si="65"/>
        <v>0.84497900000000004</v>
      </c>
      <c r="F81" s="5">
        <f t="shared" si="65"/>
        <v>1.038171</v>
      </c>
      <c r="G81" s="5">
        <f t="shared" si="65"/>
        <v>2.2412169999999998</v>
      </c>
      <c r="H81" s="5">
        <f t="shared" ref="H81:I81" si="66">SUM(H62)/1000000</f>
        <v>2.9667300000000001</v>
      </c>
      <c r="I81" s="5">
        <f t="shared" si="66"/>
        <v>3.4853909999999999</v>
      </c>
      <c r="J81" s="5">
        <f t="shared" ref="J81" si="67">SUM(J62)/1000000</f>
        <v>4.7805270000000002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d'Esterhazy</dc:creator>
  <cp:lastModifiedBy>d'Esterhazy, Stephen@ARB</cp:lastModifiedBy>
  <dcterms:created xsi:type="dcterms:W3CDTF">2017-08-02T21:31:01Z</dcterms:created>
  <dcterms:modified xsi:type="dcterms:W3CDTF">2020-05-29T23:25:49Z</dcterms:modified>
</cp:coreProperties>
</file>